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\Analysis\CPCe and Excel\"/>
    </mc:Choice>
  </mc:AlternateContent>
  <xr:revisionPtr revIDLastSave="0" documentId="13_ncr:1_{943CA550-B5F0-495B-9727-A4ACA60BCEE2}" xr6:coauthVersionLast="37" xr6:coauthVersionMax="37" xr10:uidLastSave="{00000000-0000-0000-0000-000000000000}"/>
  <bookViews>
    <workbookView xWindow="0" yWindow="0" windowWidth="15345" windowHeight="6705" firstSheet="72" activeTab="72" xr2:uid="{3747EF44-4F91-48DA-97E0-F8E76006C738}"/>
  </bookViews>
  <sheets>
    <sheet name="NE1_13.09.18_raw" sheetId="3" r:id="rId1"/>
    <sheet name="NE1_13.09.18_pred_raw" sheetId="4" r:id="rId2"/>
    <sheet name="NE2_14.09.18_raw" sheetId="5" r:id="rId3"/>
    <sheet name="NE2_14.09.18_pred_raw" sheetId="6" r:id="rId4"/>
    <sheet name="NE3_17.09.18_raw" sheetId="7" r:id="rId5"/>
    <sheet name="NE3_17.09.18_pred_raw" sheetId="8" r:id="rId6"/>
    <sheet name="NE4_18.09.18_raw" sheetId="9" r:id="rId7"/>
    <sheet name="NE4_18.09.18_pred_raw" sheetId="10" r:id="rId8"/>
    <sheet name="NE5_19.09.18_raw" sheetId="11" r:id="rId9"/>
    <sheet name="NE5_19.09.18_pred_raw" sheetId="12" r:id="rId10"/>
    <sheet name="NE6_20.09.18_raw" sheetId="13" r:id="rId11"/>
    <sheet name="NE6_20.09.18_pred_raw" sheetId="14" r:id="rId12"/>
    <sheet name="PE1_13.09.18_raw" sheetId="15" r:id="rId13"/>
    <sheet name="PE1_13.09.18_pred_raw" sheetId="16" r:id="rId14"/>
    <sheet name="PE2_14.09.18_raw" sheetId="17" r:id="rId15"/>
    <sheet name="PE2_14.09.18_pred_raw" sheetId="18" r:id="rId16"/>
    <sheet name="PE3_17.09.18_raw" sheetId="19" r:id="rId17"/>
    <sheet name="PE3_17.09.18_pred_raw" sheetId="20" r:id="rId18"/>
    <sheet name="PE4_18.09.18_raw" sheetId="21" r:id="rId19"/>
    <sheet name="PE4_18.09.18_pred_raw" sheetId="22" r:id="rId20"/>
    <sheet name="PE5_19.09.18_raw" sheetId="23" r:id="rId21"/>
    <sheet name="PE5_19.09.18_pred_raw" sheetId="24" r:id="rId22"/>
    <sheet name="PE6_20.09.18_raw" sheetId="25" r:id="rId23"/>
    <sheet name="PE6_20.09.18_pred_raw" sheetId="26" r:id="rId24"/>
    <sheet name="TE1_13.09.18_raw" sheetId="27" r:id="rId25"/>
    <sheet name="TE1_13.09.18_pred_raw" sheetId="28" r:id="rId26"/>
    <sheet name="TE2_14.09.18_raw" sheetId="29" r:id="rId27"/>
    <sheet name="TE2_14.09.18_pred_raw" sheetId="30" r:id="rId28"/>
    <sheet name="TE3_17.09.18_raw" sheetId="31" r:id="rId29"/>
    <sheet name="TE3_17.09.18_pred_raw" sheetId="32" r:id="rId30"/>
    <sheet name="TE4_18.09.18_raw" sheetId="33" r:id="rId31"/>
    <sheet name="TE4_18.09.18_pred_raw" sheetId="34" r:id="rId32"/>
    <sheet name="TE5_19.09.18_raw" sheetId="35" r:id="rId33"/>
    <sheet name="TE5_19.09.18_pred_raw" sheetId="36" r:id="rId34"/>
    <sheet name="TE6_20.09.18_raw" sheetId="37" r:id="rId35"/>
    <sheet name="TE6_20.09.18_pred_raw" sheetId="38" r:id="rId36"/>
    <sheet name="NE1_13.09.18" sheetId="39" r:id="rId37"/>
    <sheet name="NE1_13.09.18_pred" sheetId="40" r:id="rId38"/>
    <sheet name="NE2_14.09.18" sheetId="41" r:id="rId39"/>
    <sheet name="NE2_14.09.18_pred" sheetId="42" r:id="rId40"/>
    <sheet name="NE3_17.09.18" sheetId="43" r:id="rId41"/>
    <sheet name="NE3_17.09.18_pred" sheetId="44" r:id="rId42"/>
    <sheet name="NE4_18.09.18" sheetId="45" r:id="rId43"/>
    <sheet name="NE4_18.09.18_pred" sheetId="46" r:id="rId44"/>
    <sheet name="NE5_19.09.18" sheetId="47" r:id="rId45"/>
    <sheet name="NE5_19.09.18_pred" sheetId="48" r:id="rId46"/>
    <sheet name="NE6_20.09.18" sheetId="49" r:id="rId47"/>
    <sheet name="NE6_20.09.18_pred" sheetId="50" r:id="rId48"/>
    <sheet name="PE1_13.09.18" sheetId="51" r:id="rId49"/>
    <sheet name="PE1_13.09.18_pred" sheetId="52" r:id="rId50"/>
    <sheet name="PE2_14.09.18" sheetId="53" r:id="rId51"/>
    <sheet name="PE2_14.09.18_pred" sheetId="54" r:id="rId52"/>
    <sheet name="PE3_17.09.18" sheetId="55" r:id="rId53"/>
    <sheet name="PE3_17.09.18_pred" sheetId="56" r:id="rId54"/>
    <sheet name="PE4_18.09.18" sheetId="57" r:id="rId55"/>
    <sheet name="PE4_18.09.18_pred" sheetId="58" r:id="rId56"/>
    <sheet name="PE5_19.09.18" sheetId="59" r:id="rId57"/>
    <sheet name="PE5_19.09.18_pred" sheetId="60" r:id="rId58"/>
    <sheet name="PE6_20.09.18" sheetId="61" r:id="rId59"/>
    <sheet name="PE6_20.09.18_pred" sheetId="62" r:id="rId60"/>
    <sheet name="TE1_13.09.18" sheetId="63" r:id="rId61"/>
    <sheet name="TE1_13.09.18_pred" sheetId="64" r:id="rId62"/>
    <sheet name="TE2_14.09.18" sheetId="65" r:id="rId63"/>
    <sheet name="TE2_14.09.18_pred" sheetId="66" r:id="rId64"/>
    <sheet name="TE3_17.09.18" sheetId="67" r:id="rId65"/>
    <sheet name="TE3_17.09.18_pred" sheetId="68" r:id="rId66"/>
    <sheet name="TE4_18.09.18" sheetId="69" r:id="rId67"/>
    <sheet name="TE4_18.09.18_pred" sheetId="70" r:id="rId68"/>
    <sheet name="TE5_19.09.18" sheetId="71" r:id="rId69"/>
    <sheet name="TE5_19.09.18_pred" sheetId="72" r:id="rId70"/>
    <sheet name="TE6_20.09.18" sheetId="73" r:id="rId71"/>
    <sheet name="TE6_20.09.18_pred" sheetId="74" r:id="rId72"/>
    <sheet name="Data Summary" sheetId="111" r:id="rId7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K7" i="111" l="1"/>
  <c r="AJ7" i="111"/>
  <c r="AI7" i="111"/>
  <c r="AH7" i="111"/>
  <c r="AG7" i="111"/>
  <c r="AF7" i="111"/>
  <c r="AE7" i="111"/>
  <c r="AD7" i="111"/>
  <c r="AC7" i="111"/>
  <c r="AB7" i="111"/>
  <c r="AA7" i="111"/>
  <c r="Z7" i="111"/>
  <c r="Y7" i="111"/>
  <c r="X7" i="111"/>
  <c r="W7" i="111"/>
  <c r="V7" i="111"/>
  <c r="U7" i="111"/>
  <c r="T7" i="111"/>
  <c r="S7" i="111"/>
  <c r="R7" i="111"/>
  <c r="Q7" i="111"/>
  <c r="P7" i="111"/>
  <c r="O7" i="111"/>
  <c r="N7" i="111"/>
  <c r="M7" i="111"/>
  <c r="L7" i="111"/>
  <c r="K7" i="111"/>
  <c r="J7" i="111"/>
  <c r="I7" i="111"/>
  <c r="H7" i="111"/>
  <c r="G7" i="111"/>
  <c r="F7" i="111"/>
  <c r="E7" i="111"/>
  <c r="D7" i="111"/>
  <c r="C7" i="111"/>
  <c r="B7" i="111"/>
  <c r="B47" i="74"/>
  <c r="AK332" i="111" s="1"/>
  <c r="B46" i="74"/>
  <c r="AK331" i="111" s="1"/>
  <c r="B45" i="74"/>
  <c r="AK330" i="111" s="1"/>
  <c r="B44" i="74"/>
  <c r="AK329" i="111" s="1"/>
  <c r="B43" i="74"/>
  <c r="AK328" i="111" s="1"/>
  <c r="B42" i="74"/>
  <c r="AK327" i="111" s="1"/>
  <c r="B41" i="74"/>
  <c r="AK326" i="111" s="1"/>
  <c r="B39" i="74" a="1"/>
  <c r="B39" i="74" s="1"/>
  <c r="AK324" i="111" s="1"/>
  <c r="B38" i="74" a="1"/>
  <c r="B38" i="74" s="1"/>
  <c r="AK323" i="111" s="1"/>
  <c r="B37" i="74" a="1"/>
  <c r="B37" i="74" s="1"/>
  <c r="AK322" i="111" s="1"/>
  <c r="B36" i="74" a="1"/>
  <c r="B36" i="74" s="1"/>
  <c r="AK321" i="111" s="1"/>
  <c r="B35" i="74" a="1"/>
  <c r="B35" i="74" s="1"/>
  <c r="AK320" i="111" s="1"/>
  <c r="B34" i="74" a="1"/>
  <c r="B34" i="74" s="1"/>
  <c r="AK319" i="111" s="1"/>
  <c r="B33" i="74" a="1"/>
  <c r="B33" i="74" s="1"/>
  <c r="AK318" i="111" s="1"/>
  <c r="B29" i="74"/>
  <c r="AK186" i="111" s="1"/>
  <c r="B28" i="74"/>
  <c r="AK185" i="111" s="1"/>
  <c r="B27" i="74"/>
  <c r="AK184" i="111" s="1"/>
  <c r="B26" i="74"/>
  <c r="AK183" i="111" s="1"/>
  <c r="B25" i="74"/>
  <c r="AK182" i="111" s="1"/>
  <c r="B24" i="74"/>
  <c r="AK181" i="111" s="1"/>
  <c r="B23" i="74"/>
  <c r="AK180" i="111" s="1"/>
  <c r="B22" i="74"/>
  <c r="AK179" i="111" s="1"/>
  <c r="B21" i="74"/>
  <c r="AK178" i="111" s="1"/>
  <c r="B20" i="74"/>
  <c r="AK177" i="111" s="1"/>
  <c r="B19" i="74"/>
  <c r="AK176" i="111" s="1"/>
  <c r="B18" i="74"/>
  <c r="AK175" i="111" s="1"/>
  <c r="B17" i="74"/>
  <c r="AK174" i="111" s="1"/>
  <c r="B16" i="74"/>
  <c r="AK173" i="111" s="1"/>
  <c r="B10" i="74"/>
  <c r="H141" i="74"/>
  <c r="H140" i="74"/>
  <c r="H139" i="74"/>
  <c r="H137" i="74"/>
  <c r="H136" i="74"/>
  <c r="AK310" i="111" s="1"/>
  <c r="H134" i="74"/>
  <c r="AK308" i="111" s="1"/>
  <c r="H132" i="74"/>
  <c r="H130" i="74"/>
  <c r="AK304" i="111" s="1"/>
  <c r="H128" i="74"/>
  <c r="H127" i="74"/>
  <c r="H126" i="74"/>
  <c r="H125" i="74"/>
  <c r="AK299" i="111" s="1"/>
  <c r="H124" i="74"/>
  <c r="H123" i="74"/>
  <c r="H122" i="74"/>
  <c r="H121" i="74"/>
  <c r="AK295" i="111" s="1"/>
  <c r="H119" i="74"/>
  <c r="AK293" i="111" s="1"/>
  <c r="H118" i="74"/>
  <c r="H117" i="74"/>
  <c r="H116" i="74"/>
  <c r="AK290" i="111" s="1"/>
  <c r="H115" i="74"/>
  <c r="H114" i="74"/>
  <c r="H113" i="74"/>
  <c r="AK287" i="111" s="1"/>
  <c r="H112" i="74"/>
  <c r="AK286" i="111" s="1"/>
  <c r="H110" i="74"/>
  <c r="H109" i="74"/>
  <c r="H108" i="74"/>
  <c r="AK282" i="111" s="1"/>
  <c r="H107" i="74"/>
  <c r="AK281" i="111" s="1"/>
  <c r="H105" i="74"/>
  <c r="H104" i="74"/>
  <c r="H103" i="74"/>
  <c r="H102" i="74"/>
  <c r="AK276" i="111" s="1"/>
  <c r="H101" i="74"/>
  <c r="H100" i="74"/>
  <c r="H99" i="74"/>
  <c r="H98" i="74"/>
  <c r="AK272" i="111" s="1"/>
  <c r="H97" i="74"/>
  <c r="H95" i="74"/>
  <c r="AK269" i="111" s="1"/>
  <c r="H94" i="74"/>
  <c r="H93" i="74"/>
  <c r="AK267" i="111" s="1"/>
  <c r="H92" i="74"/>
  <c r="H91" i="74"/>
  <c r="H90" i="74"/>
  <c r="AK264" i="111" s="1"/>
  <c r="H89" i="74"/>
  <c r="AK263" i="111" s="1"/>
  <c r="H88" i="74"/>
  <c r="H87" i="74"/>
  <c r="H86" i="74"/>
  <c r="H85" i="74"/>
  <c r="AK259" i="111" s="1"/>
  <c r="H84" i="74"/>
  <c r="H83" i="74"/>
  <c r="H81" i="74"/>
  <c r="H80" i="74"/>
  <c r="H79" i="74"/>
  <c r="AK253" i="111" s="1"/>
  <c r="H78" i="74"/>
  <c r="H77" i="74"/>
  <c r="H76" i="74"/>
  <c r="AK250" i="111" s="1"/>
  <c r="H75" i="74"/>
  <c r="H74" i="74"/>
  <c r="H73" i="74"/>
  <c r="H72" i="74"/>
  <c r="H71" i="74"/>
  <c r="AK245" i="111" s="1"/>
  <c r="H70" i="74"/>
  <c r="AK244" i="111" s="1"/>
  <c r="H69" i="74"/>
  <c r="H68" i="74"/>
  <c r="AK242" i="111" s="1"/>
  <c r="H67" i="74"/>
  <c r="AK241" i="111" s="1"/>
  <c r="H66" i="74"/>
  <c r="H65" i="74"/>
  <c r="H64" i="74"/>
  <c r="H63" i="74"/>
  <c r="AK237" i="111" s="1"/>
  <c r="H62" i="74"/>
  <c r="H61" i="74"/>
  <c r="H60" i="74"/>
  <c r="H59" i="74"/>
  <c r="AK233" i="111" s="1"/>
  <c r="H58" i="74"/>
  <c r="H57" i="74"/>
  <c r="H56" i="74"/>
  <c r="H55" i="74"/>
  <c r="AK229" i="111" s="1"/>
  <c r="H54" i="74"/>
  <c r="H52" i="74"/>
  <c r="H51" i="74"/>
  <c r="H50" i="74"/>
  <c r="AK224" i="111" s="1"/>
  <c r="H49" i="74"/>
  <c r="H48" i="74"/>
  <c r="H47" i="74"/>
  <c r="H46" i="74"/>
  <c r="AK220" i="111" s="1"/>
  <c r="H45" i="74"/>
  <c r="H44" i="74"/>
  <c r="H43" i="74"/>
  <c r="AK217" i="111" s="1"/>
  <c r="H42" i="74"/>
  <c r="AK216" i="111" s="1"/>
  <c r="H41" i="74"/>
  <c r="H40" i="74"/>
  <c r="H39" i="74"/>
  <c r="AK213" i="111" s="1"/>
  <c r="H38" i="74"/>
  <c r="AK212" i="111" s="1"/>
  <c r="H37" i="74"/>
  <c r="H36" i="74"/>
  <c r="H34" i="74"/>
  <c r="H33" i="74"/>
  <c r="AK207" i="111" s="1"/>
  <c r="H32" i="74"/>
  <c r="H31" i="74"/>
  <c r="H30" i="74"/>
  <c r="H29" i="74"/>
  <c r="AK203" i="111" s="1"/>
  <c r="H28" i="74"/>
  <c r="H26" i="74"/>
  <c r="H25" i="74"/>
  <c r="H24" i="74"/>
  <c r="AK198" i="111" s="1"/>
  <c r="H23" i="74"/>
  <c r="H22" i="74"/>
  <c r="H21" i="74"/>
  <c r="H20" i="74"/>
  <c r="AK194" i="111" s="1"/>
  <c r="H19" i="74"/>
  <c r="H18" i="74"/>
  <c r="H17" i="74"/>
  <c r="AK191" i="111" s="1"/>
  <c r="B47" i="73"/>
  <c r="AJ332" i="111" s="1"/>
  <c r="B46" i="73"/>
  <c r="AJ331" i="111" s="1"/>
  <c r="B45" i="73"/>
  <c r="AJ330" i="111" s="1"/>
  <c r="B44" i="73"/>
  <c r="AJ329" i="111" s="1"/>
  <c r="B43" i="73"/>
  <c r="AJ328" i="111" s="1"/>
  <c r="B42" i="73"/>
  <c r="AJ327" i="111" s="1"/>
  <c r="B41" i="73"/>
  <c r="AJ326" i="111" s="1"/>
  <c r="B39" i="73" a="1"/>
  <c r="B39" i="73" s="1"/>
  <c r="AJ324" i="111" s="1"/>
  <c r="B38" i="73" a="1"/>
  <c r="B38" i="73" s="1"/>
  <c r="AJ323" i="111" s="1"/>
  <c r="B37" i="73" a="1"/>
  <c r="B37" i="73" s="1"/>
  <c r="AJ322" i="111" s="1"/>
  <c r="B36" i="73" a="1"/>
  <c r="B36" i="73" s="1"/>
  <c r="AJ321" i="111" s="1"/>
  <c r="B35" i="73" a="1"/>
  <c r="B35" i="73" s="1"/>
  <c r="AJ320" i="111" s="1"/>
  <c r="B34" i="73" a="1"/>
  <c r="B34" i="73" s="1"/>
  <c r="AJ319" i="111" s="1"/>
  <c r="B33" i="73" a="1"/>
  <c r="B33" i="73" s="1"/>
  <c r="AJ318" i="111" s="1"/>
  <c r="B29" i="73"/>
  <c r="AJ186" i="111" s="1"/>
  <c r="B28" i="73"/>
  <c r="AJ185" i="111" s="1"/>
  <c r="B27" i="73"/>
  <c r="AJ184" i="111" s="1"/>
  <c r="B26" i="73"/>
  <c r="AJ183" i="111" s="1"/>
  <c r="B25" i="73"/>
  <c r="AJ182" i="111" s="1"/>
  <c r="B24" i="73"/>
  <c r="AJ181" i="111" s="1"/>
  <c r="B23" i="73"/>
  <c r="AJ180" i="111" s="1"/>
  <c r="B22" i="73"/>
  <c r="AJ179" i="111" s="1"/>
  <c r="B21" i="73"/>
  <c r="AJ178" i="111" s="1"/>
  <c r="B20" i="73"/>
  <c r="AJ177" i="111" s="1"/>
  <c r="B19" i="73"/>
  <c r="AJ176" i="111" s="1"/>
  <c r="B18" i="73"/>
  <c r="AJ175" i="111" s="1"/>
  <c r="B17" i="73"/>
  <c r="AJ174" i="111" s="1"/>
  <c r="B16" i="73"/>
  <c r="AJ173" i="111" s="1"/>
  <c r="B10" i="73"/>
  <c r="H141" i="73"/>
  <c r="H140" i="73"/>
  <c r="H139" i="73"/>
  <c r="H137" i="73"/>
  <c r="H136" i="73"/>
  <c r="AJ310" i="111" s="1"/>
  <c r="H134" i="73"/>
  <c r="AJ308" i="111" s="1"/>
  <c r="H132" i="73"/>
  <c r="H130" i="73"/>
  <c r="H128" i="73"/>
  <c r="AJ302" i="111" s="1"/>
  <c r="H127" i="73"/>
  <c r="H126" i="73"/>
  <c r="H125" i="73"/>
  <c r="H124" i="73"/>
  <c r="AJ298" i="111" s="1"/>
  <c r="H123" i="73"/>
  <c r="H122" i="73"/>
  <c r="H121" i="73"/>
  <c r="AJ295" i="111" s="1"/>
  <c r="H119" i="73"/>
  <c r="AJ293" i="111" s="1"/>
  <c r="H118" i="73"/>
  <c r="H117" i="73"/>
  <c r="H116" i="73"/>
  <c r="AJ290" i="111" s="1"/>
  <c r="H115" i="73"/>
  <c r="AJ289" i="111" s="1"/>
  <c r="H114" i="73"/>
  <c r="H113" i="73"/>
  <c r="AJ287" i="111" s="1"/>
  <c r="H112" i="73"/>
  <c r="AJ286" i="111" s="1"/>
  <c r="H110" i="73"/>
  <c r="AJ284" i="111" s="1"/>
  <c r="H109" i="73"/>
  <c r="H108" i="73"/>
  <c r="H107" i="73"/>
  <c r="AJ281" i="111" s="1"/>
  <c r="H105" i="73"/>
  <c r="AJ279" i="111" s="1"/>
  <c r="H104" i="73"/>
  <c r="H103" i="73"/>
  <c r="H102" i="73"/>
  <c r="AJ276" i="111" s="1"/>
  <c r="H101" i="73"/>
  <c r="AJ275" i="111" s="1"/>
  <c r="H100" i="73"/>
  <c r="H99" i="73"/>
  <c r="H98" i="73"/>
  <c r="AJ272" i="111" s="1"/>
  <c r="H97" i="73"/>
  <c r="AJ271" i="111" s="1"/>
  <c r="H95" i="73"/>
  <c r="AJ269" i="111" s="1"/>
  <c r="H94" i="73"/>
  <c r="H93" i="73"/>
  <c r="AJ267" i="111" s="1"/>
  <c r="H92" i="73"/>
  <c r="AJ266" i="111" s="1"/>
  <c r="H91" i="73"/>
  <c r="H90" i="73"/>
  <c r="H89" i="73"/>
  <c r="AJ263" i="111" s="1"/>
  <c r="H88" i="73"/>
  <c r="AJ262" i="111" s="1"/>
  <c r="H87" i="73"/>
  <c r="H86" i="73"/>
  <c r="H85" i="73"/>
  <c r="AJ259" i="111" s="1"/>
  <c r="H84" i="73"/>
  <c r="AJ258" i="111" s="1"/>
  <c r="H83" i="73"/>
  <c r="H81" i="73"/>
  <c r="H80" i="73"/>
  <c r="AJ254" i="111" s="1"/>
  <c r="H79" i="73"/>
  <c r="AJ253" i="111" s="1"/>
  <c r="H78" i="73"/>
  <c r="H77" i="73"/>
  <c r="H76" i="73"/>
  <c r="AJ250" i="111" s="1"/>
  <c r="H75" i="73"/>
  <c r="AJ249" i="111" s="1"/>
  <c r="H74" i="73"/>
  <c r="H73" i="73"/>
  <c r="AJ247" i="111" s="1"/>
  <c r="H72" i="73"/>
  <c r="AJ246" i="111" s="1"/>
  <c r="H71" i="73"/>
  <c r="AJ245" i="111" s="1"/>
  <c r="H70" i="73"/>
  <c r="H69" i="73"/>
  <c r="H68" i="73"/>
  <c r="AJ242" i="111" s="1"/>
  <c r="H67" i="73"/>
  <c r="AJ241" i="111" s="1"/>
  <c r="H66" i="73"/>
  <c r="H65" i="73"/>
  <c r="AJ239" i="111" s="1"/>
  <c r="H64" i="73"/>
  <c r="AJ238" i="111" s="1"/>
  <c r="H63" i="73"/>
  <c r="AJ237" i="111" s="1"/>
  <c r="H62" i="73"/>
  <c r="AJ236" i="111" s="1"/>
  <c r="H61" i="73"/>
  <c r="H60" i="73"/>
  <c r="H59" i="73"/>
  <c r="H58" i="73"/>
  <c r="AJ232" i="111" s="1"/>
  <c r="H57" i="73"/>
  <c r="H56" i="73"/>
  <c r="H55" i="73"/>
  <c r="H54" i="73"/>
  <c r="AJ228" i="111" s="1"/>
  <c r="H52" i="73"/>
  <c r="H51" i="73"/>
  <c r="H50" i="73"/>
  <c r="H49" i="73"/>
  <c r="AJ223" i="111" s="1"/>
  <c r="H48" i="73"/>
  <c r="H47" i="73"/>
  <c r="H46" i="73"/>
  <c r="H45" i="73"/>
  <c r="AJ219" i="111" s="1"/>
  <c r="H44" i="73"/>
  <c r="H43" i="73"/>
  <c r="AJ217" i="111" s="1"/>
  <c r="H42" i="73"/>
  <c r="H41" i="73"/>
  <c r="AJ215" i="111" s="1"/>
  <c r="H40" i="73"/>
  <c r="H39" i="73"/>
  <c r="H38" i="73"/>
  <c r="H37" i="73"/>
  <c r="AJ211" i="111" s="1"/>
  <c r="H36" i="73"/>
  <c r="H34" i="73"/>
  <c r="H33" i="73"/>
  <c r="H32" i="73"/>
  <c r="AJ206" i="111" s="1"/>
  <c r="H31" i="73"/>
  <c r="H30" i="73"/>
  <c r="H29" i="73"/>
  <c r="H28" i="73"/>
  <c r="AJ202" i="111" s="1"/>
  <c r="H26" i="73"/>
  <c r="H25" i="73"/>
  <c r="H24" i="73"/>
  <c r="H23" i="73"/>
  <c r="AJ197" i="111" s="1"/>
  <c r="H22" i="73"/>
  <c r="H21" i="73"/>
  <c r="H20" i="73"/>
  <c r="H19" i="73"/>
  <c r="AJ193" i="111" s="1"/>
  <c r="H18" i="73"/>
  <c r="H17" i="73"/>
  <c r="AJ191" i="111" s="1"/>
  <c r="B47" i="72"/>
  <c r="AI332" i="111" s="1"/>
  <c r="B46" i="72"/>
  <c r="AI331" i="111" s="1"/>
  <c r="B45" i="72"/>
  <c r="AI330" i="111" s="1"/>
  <c r="B44" i="72"/>
  <c r="AI329" i="111" s="1"/>
  <c r="B43" i="72"/>
  <c r="AI328" i="111" s="1"/>
  <c r="B42" i="72"/>
  <c r="AI327" i="111" s="1"/>
  <c r="B41" i="72"/>
  <c r="AI326" i="111" s="1"/>
  <c r="B39" i="72" a="1"/>
  <c r="B39" i="72" s="1"/>
  <c r="AI324" i="111" s="1"/>
  <c r="B38" i="72" a="1"/>
  <c r="B38" i="72" s="1"/>
  <c r="AI323" i="111" s="1"/>
  <c r="B37" i="72" a="1"/>
  <c r="B37" i="72" s="1"/>
  <c r="AI322" i="111" s="1"/>
  <c r="B36" i="72" a="1"/>
  <c r="B36" i="72" s="1"/>
  <c r="AI321" i="111" s="1"/>
  <c r="B35" i="72" a="1"/>
  <c r="B35" i="72" s="1"/>
  <c r="AI320" i="111" s="1"/>
  <c r="B34" i="72" a="1"/>
  <c r="B34" i="72" s="1"/>
  <c r="AI319" i="111" s="1"/>
  <c r="B33" i="72" a="1"/>
  <c r="B33" i="72" s="1"/>
  <c r="AI318" i="111" s="1"/>
  <c r="B29" i="72"/>
  <c r="AI186" i="111" s="1"/>
  <c r="B28" i="72"/>
  <c r="AI185" i="111" s="1"/>
  <c r="B27" i="72"/>
  <c r="AI184" i="111" s="1"/>
  <c r="B26" i="72"/>
  <c r="AI183" i="111" s="1"/>
  <c r="B25" i="72"/>
  <c r="AI182" i="111" s="1"/>
  <c r="B24" i="72"/>
  <c r="AI181" i="111" s="1"/>
  <c r="B23" i="72"/>
  <c r="AI180" i="111" s="1"/>
  <c r="B22" i="72"/>
  <c r="AI179" i="111" s="1"/>
  <c r="B21" i="72"/>
  <c r="AI178" i="111" s="1"/>
  <c r="B20" i="72"/>
  <c r="AI177" i="111" s="1"/>
  <c r="B19" i="72"/>
  <c r="AI176" i="111" s="1"/>
  <c r="B18" i="72"/>
  <c r="AI175" i="111" s="1"/>
  <c r="B17" i="72"/>
  <c r="AI174" i="111" s="1"/>
  <c r="B16" i="72"/>
  <c r="AI173" i="111" s="1"/>
  <c r="B10" i="72"/>
  <c r="H141" i="72"/>
  <c r="AI315" i="111" s="1"/>
  <c r="H140" i="72"/>
  <c r="H139" i="72"/>
  <c r="AI313" i="111" s="1"/>
  <c r="H137" i="72"/>
  <c r="H136" i="72"/>
  <c r="H134" i="72"/>
  <c r="AI308" i="111" s="1"/>
  <c r="H132" i="72"/>
  <c r="AI306" i="111" s="1"/>
  <c r="H130" i="72"/>
  <c r="H128" i="72"/>
  <c r="H127" i="72"/>
  <c r="H126" i="72"/>
  <c r="AI300" i="111" s="1"/>
  <c r="H125" i="72"/>
  <c r="H124" i="72"/>
  <c r="H123" i="72"/>
  <c r="H122" i="72"/>
  <c r="AI296" i="111" s="1"/>
  <c r="H121" i="72"/>
  <c r="H119" i="72"/>
  <c r="AI293" i="111" s="1"/>
  <c r="H118" i="72"/>
  <c r="H117" i="72"/>
  <c r="H116" i="72"/>
  <c r="AI290" i="111" s="1"/>
  <c r="H115" i="72"/>
  <c r="H114" i="72"/>
  <c r="H113" i="72"/>
  <c r="AI287" i="111" s="1"/>
  <c r="H112" i="72"/>
  <c r="AI286" i="111" s="1"/>
  <c r="H110" i="72"/>
  <c r="H109" i="72"/>
  <c r="H108" i="72"/>
  <c r="AI282" i="111" s="1"/>
  <c r="H107" i="72"/>
  <c r="AI281" i="111" s="1"/>
  <c r="H105" i="72"/>
  <c r="H104" i="72"/>
  <c r="H103" i="72"/>
  <c r="H102" i="72"/>
  <c r="AI276" i="111" s="1"/>
  <c r="H101" i="72"/>
  <c r="H100" i="72"/>
  <c r="H99" i="72"/>
  <c r="AI273" i="111" s="1"/>
  <c r="H98" i="72"/>
  <c r="H97" i="72"/>
  <c r="AI271" i="111" s="1"/>
  <c r="H95" i="72"/>
  <c r="AI269" i="111" s="1"/>
  <c r="H94" i="72"/>
  <c r="H93" i="72"/>
  <c r="H92" i="72"/>
  <c r="AI266" i="111" s="1"/>
  <c r="H91" i="72"/>
  <c r="H90" i="72"/>
  <c r="AI264" i="111" s="1"/>
  <c r="H89" i="72"/>
  <c r="H88" i="72"/>
  <c r="AI262" i="111" s="1"/>
  <c r="H87" i="72"/>
  <c r="H86" i="72"/>
  <c r="H85" i="72"/>
  <c r="H84" i="72"/>
  <c r="AI258" i="111" s="1"/>
  <c r="H83" i="72"/>
  <c r="H81" i="72"/>
  <c r="AI255" i="111" s="1"/>
  <c r="H80" i="72"/>
  <c r="H79" i="72"/>
  <c r="AI253" i="111" s="1"/>
  <c r="H78" i="72"/>
  <c r="H77" i="72"/>
  <c r="H76" i="72"/>
  <c r="H75" i="72"/>
  <c r="AI249" i="111" s="1"/>
  <c r="H74" i="72"/>
  <c r="H73" i="72"/>
  <c r="AI247" i="111" s="1"/>
  <c r="H72" i="72"/>
  <c r="H71" i="72"/>
  <c r="AI245" i="111" s="1"/>
  <c r="H70" i="72"/>
  <c r="H69" i="72"/>
  <c r="H68" i="72"/>
  <c r="H67" i="72"/>
  <c r="AI241" i="111" s="1"/>
  <c r="H66" i="72"/>
  <c r="H65" i="72"/>
  <c r="AI239" i="111" s="1"/>
  <c r="H64" i="72"/>
  <c r="H63" i="72"/>
  <c r="AI237" i="111" s="1"/>
  <c r="H62" i="72"/>
  <c r="AI236" i="111" s="1"/>
  <c r="H61" i="72"/>
  <c r="H60" i="72"/>
  <c r="H59" i="72"/>
  <c r="H58" i="72"/>
  <c r="AI232" i="111" s="1"/>
  <c r="H57" i="72"/>
  <c r="H56" i="72"/>
  <c r="H55" i="72"/>
  <c r="H54" i="72"/>
  <c r="AI228" i="111" s="1"/>
  <c r="H52" i="72"/>
  <c r="H51" i="72"/>
  <c r="H50" i="72"/>
  <c r="H49" i="72"/>
  <c r="AI223" i="111" s="1"/>
  <c r="H48" i="72"/>
  <c r="H47" i="72"/>
  <c r="H46" i="72"/>
  <c r="H45" i="72"/>
  <c r="AI219" i="111" s="1"/>
  <c r="H44" i="72"/>
  <c r="H43" i="72"/>
  <c r="AI217" i="111" s="1"/>
  <c r="H42" i="72"/>
  <c r="H41" i="72"/>
  <c r="AI215" i="111" s="1"/>
  <c r="H40" i="72"/>
  <c r="H39" i="72"/>
  <c r="H38" i="72"/>
  <c r="H37" i="72"/>
  <c r="AI211" i="111" s="1"/>
  <c r="H36" i="72"/>
  <c r="H34" i="72"/>
  <c r="H33" i="72"/>
  <c r="H32" i="72"/>
  <c r="AI206" i="111" s="1"/>
  <c r="H31" i="72"/>
  <c r="H30" i="72"/>
  <c r="H29" i="72"/>
  <c r="H28" i="72"/>
  <c r="AI202" i="111" s="1"/>
  <c r="H26" i="72"/>
  <c r="H25" i="72"/>
  <c r="H24" i="72"/>
  <c r="H23" i="72"/>
  <c r="AI197" i="111" s="1"/>
  <c r="H22" i="72"/>
  <c r="H21" i="72"/>
  <c r="H20" i="72"/>
  <c r="H19" i="72"/>
  <c r="AI193" i="111" s="1"/>
  <c r="H18" i="72"/>
  <c r="H17" i="72"/>
  <c r="AI191" i="111" s="1"/>
  <c r="B47" i="71"/>
  <c r="AH332" i="111" s="1"/>
  <c r="B46" i="71"/>
  <c r="AH331" i="111" s="1"/>
  <c r="B45" i="71"/>
  <c r="AH330" i="111" s="1"/>
  <c r="B44" i="71"/>
  <c r="AH329" i="111" s="1"/>
  <c r="B43" i="71"/>
  <c r="AH328" i="111" s="1"/>
  <c r="B42" i="71"/>
  <c r="AH327" i="111" s="1"/>
  <c r="B41" i="71"/>
  <c r="AH326" i="111" s="1"/>
  <c r="B39" i="71" a="1"/>
  <c r="B39" i="71" s="1"/>
  <c r="AH324" i="111" s="1"/>
  <c r="B38" i="71" a="1"/>
  <c r="B38" i="71" s="1"/>
  <c r="AH323" i="111" s="1"/>
  <c r="B37" i="71" a="1"/>
  <c r="B37" i="71" s="1"/>
  <c r="AH322" i="111" s="1"/>
  <c r="B36" i="71" a="1"/>
  <c r="B36" i="71" s="1"/>
  <c r="AH321" i="111" s="1"/>
  <c r="B35" i="71" a="1"/>
  <c r="B35" i="71" s="1"/>
  <c r="AH320" i="111" s="1"/>
  <c r="B34" i="71" a="1"/>
  <c r="B34" i="71" s="1"/>
  <c r="AH319" i="111" s="1"/>
  <c r="B33" i="71" a="1"/>
  <c r="B33" i="71" s="1"/>
  <c r="AH318" i="111" s="1"/>
  <c r="B29" i="71"/>
  <c r="AH186" i="111" s="1"/>
  <c r="B28" i="71"/>
  <c r="AH185" i="111" s="1"/>
  <c r="B27" i="71"/>
  <c r="AH184" i="111" s="1"/>
  <c r="B26" i="71"/>
  <c r="AH183" i="111" s="1"/>
  <c r="B25" i="71"/>
  <c r="AH182" i="111" s="1"/>
  <c r="B24" i="71"/>
  <c r="AH181" i="111" s="1"/>
  <c r="B23" i="71"/>
  <c r="AH180" i="111" s="1"/>
  <c r="B22" i="71"/>
  <c r="B21" i="71"/>
  <c r="AH178" i="111" s="1"/>
  <c r="B20" i="71"/>
  <c r="AH177" i="111" s="1"/>
  <c r="B19" i="71"/>
  <c r="AH176" i="111" s="1"/>
  <c r="B18" i="71"/>
  <c r="AH175" i="111" s="1"/>
  <c r="B17" i="71"/>
  <c r="AH174" i="111" s="1"/>
  <c r="B16" i="71"/>
  <c r="AH173" i="111" s="1"/>
  <c r="B10" i="71"/>
  <c r="H141" i="71"/>
  <c r="H140" i="71"/>
  <c r="H139" i="71"/>
  <c r="H137" i="71"/>
  <c r="H136" i="71"/>
  <c r="AH310" i="111" s="1"/>
  <c r="H134" i="71"/>
  <c r="AH308" i="111" s="1"/>
  <c r="H132" i="71"/>
  <c r="H130" i="71"/>
  <c r="H128" i="71"/>
  <c r="H127" i="71"/>
  <c r="H126" i="71"/>
  <c r="H125" i="71"/>
  <c r="H124" i="71"/>
  <c r="H123" i="71"/>
  <c r="H122" i="71"/>
  <c r="H121" i="71"/>
  <c r="AH295" i="111" s="1"/>
  <c r="H119" i="71"/>
  <c r="AH293" i="111" s="1"/>
  <c r="H118" i="71"/>
  <c r="H117" i="71"/>
  <c r="H116" i="71"/>
  <c r="AH290" i="111" s="1"/>
  <c r="H115" i="71"/>
  <c r="AH289" i="111" s="1"/>
  <c r="H114" i="71"/>
  <c r="H113" i="71"/>
  <c r="AH287" i="111" s="1"/>
  <c r="H112" i="71"/>
  <c r="AH286" i="111" s="1"/>
  <c r="H110" i="71"/>
  <c r="H109" i="71"/>
  <c r="H108" i="71"/>
  <c r="H107" i="71"/>
  <c r="AH281" i="111" s="1"/>
  <c r="H105" i="71"/>
  <c r="H104" i="71"/>
  <c r="H103" i="71"/>
  <c r="H102" i="71"/>
  <c r="AH276" i="111" s="1"/>
  <c r="H101" i="71"/>
  <c r="H100" i="71"/>
  <c r="H99" i="71"/>
  <c r="H98" i="71"/>
  <c r="AH272" i="111" s="1"/>
  <c r="H97" i="71"/>
  <c r="H95" i="71"/>
  <c r="AH269" i="111" s="1"/>
  <c r="H94" i="71"/>
  <c r="H93" i="71"/>
  <c r="AH267" i="111" s="1"/>
  <c r="H92" i="71"/>
  <c r="H91" i="71"/>
  <c r="AH265" i="111" s="1"/>
  <c r="H90" i="71"/>
  <c r="H89" i="71"/>
  <c r="AH263" i="111" s="1"/>
  <c r="H88" i="71"/>
  <c r="H87" i="71"/>
  <c r="H86" i="71"/>
  <c r="H85" i="71"/>
  <c r="AH259" i="111" s="1"/>
  <c r="H84" i="71"/>
  <c r="H83" i="71"/>
  <c r="H81" i="71"/>
  <c r="H80" i="71"/>
  <c r="AH254" i="111" s="1"/>
  <c r="H79" i="71"/>
  <c r="H78" i="71"/>
  <c r="H77" i="71"/>
  <c r="AH251" i="111" s="1"/>
  <c r="H76" i="71"/>
  <c r="AH250" i="111" s="1"/>
  <c r="H75" i="71"/>
  <c r="H74" i="71"/>
  <c r="H73" i="71"/>
  <c r="AH247" i="111" s="1"/>
  <c r="H72" i="71"/>
  <c r="H71" i="71"/>
  <c r="AH245" i="111" s="1"/>
  <c r="H70" i="71"/>
  <c r="H69" i="71"/>
  <c r="H68" i="71"/>
  <c r="AH242" i="111" s="1"/>
  <c r="H67" i="71"/>
  <c r="AH241" i="111" s="1"/>
  <c r="H66" i="71"/>
  <c r="H65" i="71"/>
  <c r="AH239" i="111" s="1"/>
  <c r="H64" i="71"/>
  <c r="H63" i="71"/>
  <c r="AH237" i="111" s="1"/>
  <c r="H62" i="71"/>
  <c r="AH236" i="111" s="1"/>
  <c r="H61" i="71"/>
  <c r="H60" i="71"/>
  <c r="H59" i="71"/>
  <c r="H58" i="71"/>
  <c r="AH232" i="111" s="1"/>
  <c r="H57" i="71"/>
  <c r="H56" i="71"/>
  <c r="H55" i="71"/>
  <c r="H54" i="71"/>
  <c r="AH228" i="111" s="1"/>
  <c r="H52" i="71"/>
  <c r="H51" i="71"/>
  <c r="H50" i="71"/>
  <c r="H49" i="71"/>
  <c r="AH223" i="111" s="1"/>
  <c r="H48" i="71"/>
  <c r="H47" i="71"/>
  <c r="H46" i="71"/>
  <c r="H45" i="71"/>
  <c r="AH219" i="111" s="1"/>
  <c r="H44" i="71"/>
  <c r="H43" i="71"/>
  <c r="AH217" i="111" s="1"/>
  <c r="H42" i="71"/>
  <c r="H41" i="71"/>
  <c r="AH215" i="111" s="1"/>
  <c r="H40" i="71"/>
  <c r="H39" i="71"/>
  <c r="H38" i="71"/>
  <c r="H37" i="71"/>
  <c r="AH211" i="111" s="1"/>
  <c r="H36" i="71"/>
  <c r="H34" i="71"/>
  <c r="H33" i="71"/>
  <c r="H32" i="71"/>
  <c r="AH206" i="111" s="1"/>
  <c r="H31" i="71"/>
  <c r="H30" i="71"/>
  <c r="H29" i="71"/>
  <c r="H28" i="71"/>
  <c r="AH202" i="111" s="1"/>
  <c r="H26" i="71"/>
  <c r="H25" i="71"/>
  <c r="H24" i="71"/>
  <c r="H23" i="71"/>
  <c r="AH197" i="111" s="1"/>
  <c r="H22" i="71"/>
  <c r="H21" i="71"/>
  <c r="H20" i="71"/>
  <c r="H19" i="71"/>
  <c r="AH193" i="111" s="1"/>
  <c r="H18" i="71"/>
  <c r="H17" i="71"/>
  <c r="AH191" i="111" s="1"/>
  <c r="B47" i="70"/>
  <c r="AG332" i="111" s="1"/>
  <c r="B46" i="70"/>
  <c r="AG331" i="111" s="1"/>
  <c r="B45" i="70"/>
  <c r="AG330" i="111" s="1"/>
  <c r="B44" i="70"/>
  <c r="AG329" i="111" s="1"/>
  <c r="B43" i="70"/>
  <c r="AG328" i="111" s="1"/>
  <c r="B42" i="70"/>
  <c r="AG327" i="111" s="1"/>
  <c r="B41" i="70"/>
  <c r="AG326" i="111" s="1"/>
  <c r="B39" i="70" a="1"/>
  <c r="B39" i="70" s="1"/>
  <c r="AG324" i="111" s="1"/>
  <c r="B38" i="70" a="1"/>
  <c r="B38" i="70" s="1"/>
  <c r="AG323" i="111" s="1"/>
  <c r="B37" i="70" a="1"/>
  <c r="B37" i="70" s="1"/>
  <c r="AG322" i="111" s="1"/>
  <c r="B36" i="70" a="1"/>
  <c r="B36" i="70" s="1"/>
  <c r="AG321" i="111" s="1"/>
  <c r="B35" i="70" a="1"/>
  <c r="B35" i="70" s="1"/>
  <c r="AG320" i="111" s="1"/>
  <c r="B34" i="70" a="1"/>
  <c r="B34" i="70" s="1"/>
  <c r="AG319" i="111" s="1"/>
  <c r="B33" i="70" a="1"/>
  <c r="B33" i="70" s="1"/>
  <c r="AG318" i="111" s="1"/>
  <c r="B29" i="70"/>
  <c r="AG186" i="111" s="1"/>
  <c r="B28" i="70"/>
  <c r="AG185" i="111" s="1"/>
  <c r="B27" i="70"/>
  <c r="AG184" i="111" s="1"/>
  <c r="B26" i="70"/>
  <c r="AG183" i="111" s="1"/>
  <c r="B25" i="70"/>
  <c r="AG182" i="111" s="1"/>
  <c r="B24" i="70"/>
  <c r="AG181" i="111" s="1"/>
  <c r="B23" i="70"/>
  <c r="AG180" i="111" s="1"/>
  <c r="B22" i="70"/>
  <c r="AG179" i="111" s="1"/>
  <c r="B21" i="70"/>
  <c r="AG178" i="111" s="1"/>
  <c r="B20" i="70"/>
  <c r="AG177" i="111" s="1"/>
  <c r="B19" i="70"/>
  <c r="AG176" i="111" s="1"/>
  <c r="B18" i="70"/>
  <c r="AG175" i="111" s="1"/>
  <c r="B17" i="70"/>
  <c r="AG174" i="111" s="1"/>
  <c r="B16" i="70"/>
  <c r="AG173" i="111" s="1"/>
  <c r="B10" i="70"/>
  <c r="H141" i="70"/>
  <c r="H140" i="70"/>
  <c r="AG314" i="111" s="1"/>
  <c r="H139" i="70"/>
  <c r="H137" i="70"/>
  <c r="H136" i="70"/>
  <c r="AG310" i="111" s="1"/>
  <c r="H134" i="70"/>
  <c r="AG308" i="111" s="1"/>
  <c r="H132" i="70"/>
  <c r="H130" i="70"/>
  <c r="H128" i="70"/>
  <c r="AG302" i="111" s="1"/>
  <c r="H127" i="70"/>
  <c r="H126" i="70"/>
  <c r="H125" i="70"/>
  <c r="H124" i="70"/>
  <c r="AG298" i="111" s="1"/>
  <c r="H123" i="70"/>
  <c r="H122" i="70"/>
  <c r="H121" i="70"/>
  <c r="AG295" i="111" s="1"/>
  <c r="H119" i="70"/>
  <c r="AG293" i="111" s="1"/>
  <c r="H118" i="70"/>
  <c r="H117" i="70"/>
  <c r="H116" i="70"/>
  <c r="AG290" i="111" s="1"/>
  <c r="H115" i="70"/>
  <c r="AG289" i="111" s="1"/>
  <c r="H114" i="70"/>
  <c r="H113" i="70"/>
  <c r="H112" i="70"/>
  <c r="H110" i="70"/>
  <c r="AG284" i="111" s="1"/>
  <c r="H109" i="70"/>
  <c r="H108" i="70"/>
  <c r="AG282" i="111" s="1"/>
  <c r="H107" i="70"/>
  <c r="H105" i="70"/>
  <c r="AG279" i="111" s="1"/>
  <c r="H104" i="70"/>
  <c r="H103" i="70"/>
  <c r="H102" i="70"/>
  <c r="AG276" i="111" s="1"/>
  <c r="H101" i="70"/>
  <c r="AG275" i="111" s="1"/>
  <c r="H100" i="70"/>
  <c r="H99" i="70"/>
  <c r="H98" i="70"/>
  <c r="AG272" i="111" s="1"/>
  <c r="H97" i="70"/>
  <c r="AG271" i="111" s="1"/>
  <c r="H95" i="70"/>
  <c r="AG269" i="111" s="1"/>
  <c r="H94" i="70"/>
  <c r="AG268" i="111" s="1"/>
  <c r="H93" i="70"/>
  <c r="H92" i="70"/>
  <c r="AG266" i="111" s="1"/>
  <c r="H91" i="70"/>
  <c r="AG265" i="111" s="1"/>
  <c r="H90" i="70"/>
  <c r="AG264" i="111" s="1"/>
  <c r="H89" i="70"/>
  <c r="AG263" i="111" s="1"/>
  <c r="H88" i="70"/>
  <c r="AG262" i="111" s="1"/>
  <c r="H87" i="70"/>
  <c r="H86" i="70"/>
  <c r="H85" i="70"/>
  <c r="AG259" i="111" s="1"/>
  <c r="H84" i="70"/>
  <c r="AG258" i="111" s="1"/>
  <c r="H83" i="70"/>
  <c r="H81" i="70"/>
  <c r="AG255" i="111" s="1"/>
  <c r="H80" i="70"/>
  <c r="AG254" i="111" s="1"/>
  <c r="H79" i="70"/>
  <c r="AG253" i="111" s="1"/>
  <c r="H78" i="70"/>
  <c r="H77" i="70"/>
  <c r="H76" i="70"/>
  <c r="AG250" i="111" s="1"/>
  <c r="H75" i="70"/>
  <c r="AG249" i="111" s="1"/>
  <c r="H74" i="70"/>
  <c r="H73" i="70"/>
  <c r="AG247" i="111" s="1"/>
  <c r="H72" i="70"/>
  <c r="AG246" i="111" s="1"/>
  <c r="H71" i="70"/>
  <c r="AG245" i="111" s="1"/>
  <c r="H70" i="70"/>
  <c r="H69" i="70"/>
  <c r="H68" i="70"/>
  <c r="AG242" i="111" s="1"/>
  <c r="H67" i="70"/>
  <c r="AG241" i="111" s="1"/>
  <c r="H66" i="70"/>
  <c r="H65" i="70"/>
  <c r="AG239" i="111" s="1"/>
  <c r="H64" i="70"/>
  <c r="AG238" i="111" s="1"/>
  <c r="H63" i="70"/>
  <c r="H62" i="70"/>
  <c r="AG236" i="111" s="1"/>
  <c r="H61" i="70"/>
  <c r="AG235" i="111" s="1"/>
  <c r="H60" i="70"/>
  <c r="H59" i="70"/>
  <c r="H58" i="70"/>
  <c r="AG232" i="111" s="1"/>
  <c r="H57" i="70"/>
  <c r="AG231" i="111" s="1"/>
  <c r="H56" i="70"/>
  <c r="H55" i="70"/>
  <c r="H54" i="70"/>
  <c r="AG228" i="111" s="1"/>
  <c r="H52" i="70"/>
  <c r="AG226" i="111" s="1"/>
  <c r="H51" i="70"/>
  <c r="H50" i="70"/>
  <c r="H49" i="70"/>
  <c r="AG223" i="111" s="1"/>
  <c r="H48" i="70"/>
  <c r="AG222" i="111" s="1"/>
  <c r="H47" i="70"/>
  <c r="AG221" i="111" s="1"/>
  <c r="H46" i="70"/>
  <c r="H45" i="70"/>
  <c r="AG219" i="111" s="1"/>
  <c r="H44" i="70"/>
  <c r="AG218" i="111" s="1"/>
  <c r="H43" i="70"/>
  <c r="AG217" i="111" s="1"/>
  <c r="H42" i="70"/>
  <c r="H41" i="70"/>
  <c r="AG215" i="111" s="1"/>
  <c r="H40" i="70"/>
  <c r="AG214" i="111" s="1"/>
  <c r="H39" i="70"/>
  <c r="H38" i="70"/>
  <c r="H37" i="70"/>
  <c r="AG211" i="111" s="1"/>
  <c r="H36" i="70"/>
  <c r="AG210" i="111" s="1"/>
  <c r="H34" i="70"/>
  <c r="H33" i="70"/>
  <c r="H32" i="70"/>
  <c r="AG206" i="111" s="1"/>
  <c r="H31" i="70"/>
  <c r="AG205" i="111" s="1"/>
  <c r="H30" i="70"/>
  <c r="H29" i="70"/>
  <c r="H28" i="70"/>
  <c r="AG202" i="111" s="1"/>
  <c r="H26" i="70"/>
  <c r="AG200" i="111" s="1"/>
  <c r="H25" i="70"/>
  <c r="H24" i="70"/>
  <c r="H23" i="70"/>
  <c r="AG197" i="111" s="1"/>
  <c r="H22" i="70"/>
  <c r="AG196" i="111" s="1"/>
  <c r="H21" i="70"/>
  <c r="H20" i="70"/>
  <c r="H19" i="70"/>
  <c r="AG193" i="111" s="1"/>
  <c r="H18" i="70"/>
  <c r="AG192" i="111" s="1"/>
  <c r="H17" i="70"/>
  <c r="AG191" i="111" s="1"/>
  <c r="B47" i="69"/>
  <c r="AF332" i="111" s="1"/>
  <c r="B46" i="69"/>
  <c r="AF331" i="111" s="1"/>
  <c r="B45" i="69"/>
  <c r="AF330" i="111" s="1"/>
  <c r="B44" i="69"/>
  <c r="AF329" i="111" s="1"/>
  <c r="B43" i="69"/>
  <c r="AF328" i="111" s="1"/>
  <c r="B42" i="69"/>
  <c r="AF327" i="111" s="1"/>
  <c r="B41" i="69"/>
  <c r="AF326" i="111" s="1"/>
  <c r="B39" i="69" a="1"/>
  <c r="B39" i="69" s="1"/>
  <c r="AF324" i="111" s="1"/>
  <c r="B38" i="69" a="1"/>
  <c r="B38" i="69" s="1"/>
  <c r="AF323" i="111" s="1"/>
  <c r="B37" i="69" a="1"/>
  <c r="B37" i="69" s="1"/>
  <c r="AF322" i="111" s="1"/>
  <c r="B36" i="69" a="1"/>
  <c r="B36" i="69" s="1"/>
  <c r="AF321" i="111" s="1"/>
  <c r="B35" i="69" a="1"/>
  <c r="B35" i="69" s="1"/>
  <c r="AF320" i="111" s="1"/>
  <c r="B34" i="69" a="1"/>
  <c r="B34" i="69" s="1"/>
  <c r="AF319" i="111" s="1"/>
  <c r="B33" i="69" a="1"/>
  <c r="B33" i="69" s="1"/>
  <c r="AF318" i="111" s="1"/>
  <c r="B29" i="69"/>
  <c r="AF186" i="111" s="1"/>
  <c r="B28" i="69"/>
  <c r="AF185" i="111" s="1"/>
  <c r="B27" i="69"/>
  <c r="AF184" i="111" s="1"/>
  <c r="B26" i="69"/>
  <c r="AF183" i="111" s="1"/>
  <c r="B25" i="69"/>
  <c r="AF182" i="111" s="1"/>
  <c r="B24" i="69"/>
  <c r="AF181" i="111" s="1"/>
  <c r="B23" i="69"/>
  <c r="AF180" i="111" s="1"/>
  <c r="B22" i="69"/>
  <c r="B21" i="69"/>
  <c r="AF178" i="111" s="1"/>
  <c r="B20" i="69"/>
  <c r="AF177" i="111" s="1"/>
  <c r="B19" i="69"/>
  <c r="AF176" i="111" s="1"/>
  <c r="B18" i="69"/>
  <c r="AF175" i="111" s="1"/>
  <c r="B17" i="69"/>
  <c r="AF174" i="111" s="1"/>
  <c r="B16" i="69"/>
  <c r="AF173" i="111" s="1"/>
  <c r="B10" i="69"/>
  <c r="H141" i="69"/>
  <c r="H140" i="69"/>
  <c r="H139" i="69"/>
  <c r="H137" i="69"/>
  <c r="H136" i="69"/>
  <c r="AF310" i="111" s="1"/>
  <c r="H134" i="69"/>
  <c r="AF308" i="111" s="1"/>
  <c r="H132" i="69"/>
  <c r="H130" i="69"/>
  <c r="H128" i="69"/>
  <c r="H127" i="69"/>
  <c r="H126" i="69"/>
  <c r="H125" i="69"/>
  <c r="H124" i="69"/>
  <c r="H123" i="69"/>
  <c r="H122" i="69"/>
  <c r="H121" i="69"/>
  <c r="H119" i="69"/>
  <c r="AF293" i="111" s="1"/>
  <c r="H118" i="69"/>
  <c r="H117" i="69"/>
  <c r="H116" i="69"/>
  <c r="AF290" i="111" s="1"/>
  <c r="H115" i="69"/>
  <c r="AF289" i="111" s="1"/>
  <c r="H114" i="69"/>
  <c r="H113" i="69"/>
  <c r="H112" i="69"/>
  <c r="AF286" i="111" s="1"/>
  <c r="H110" i="69"/>
  <c r="H109" i="69"/>
  <c r="H108" i="69"/>
  <c r="H107" i="69"/>
  <c r="AF281" i="111" s="1"/>
  <c r="H105" i="69"/>
  <c r="H104" i="69"/>
  <c r="H103" i="69"/>
  <c r="H102" i="69"/>
  <c r="AF276" i="111" s="1"/>
  <c r="H101" i="69"/>
  <c r="H100" i="69"/>
  <c r="H99" i="69"/>
  <c r="H98" i="69"/>
  <c r="AF272" i="111" s="1"/>
  <c r="H97" i="69"/>
  <c r="H95" i="69"/>
  <c r="AF269" i="111" s="1"/>
  <c r="H94" i="69"/>
  <c r="AF268" i="111" s="1"/>
  <c r="H93" i="69"/>
  <c r="AF267" i="111" s="1"/>
  <c r="H92" i="69"/>
  <c r="H91" i="69"/>
  <c r="AF265" i="111" s="1"/>
  <c r="H90" i="69"/>
  <c r="AF264" i="111" s="1"/>
  <c r="H89" i="69"/>
  <c r="AF263" i="111" s="1"/>
  <c r="H88" i="69"/>
  <c r="H87" i="69"/>
  <c r="H86" i="69"/>
  <c r="H85" i="69"/>
  <c r="AF259" i="111" s="1"/>
  <c r="H84" i="69"/>
  <c r="H83" i="69"/>
  <c r="H81" i="69"/>
  <c r="H80" i="69"/>
  <c r="AF254" i="111" s="1"/>
  <c r="H79" i="69"/>
  <c r="H78" i="69"/>
  <c r="H77" i="69"/>
  <c r="AF251" i="111" s="1"/>
  <c r="H76" i="69"/>
  <c r="AF250" i="111" s="1"/>
  <c r="H75" i="69"/>
  <c r="H74" i="69"/>
  <c r="H73" i="69"/>
  <c r="H72" i="69"/>
  <c r="AF246" i="111" s="1"/>
  <c r="H71" i="69"/>
  <c r="AF245" i="111" s="1"/>
  <c r="H70" i="69"/>
  <c r="H69" i="69"/>
  <c r="H68" i="69"/>
  <c r="H67" i="69"/>
  <c r="AF241" i="111" s="1"/>
  <c r="H66" i="69"/>
  <c r="H65" i="69"/>
  <c r="H64" i="69"/>
  <c r="AF238" i="111" s="1"/>
  <c r="H63" i="69"/>
  <c r="AF237" i="111" s="1"/>
  <c r="H62" i="69"/>
  <c r="H61" i="69"/>
  <c r="AF235" i="111" s="1"/>
  <c r="H60" i="69"/>
  <c r="H59" i="69"/>
  <c r="H58" i="69"/>
  <c r="H57" i="69"/>
  <c r="AF231" i="111" s="1"/>
  <c r="H56" i="69"/>
  <c r="H55" i="69"/>
  <c r="H54" i="69"/>
  <c r="H52" i="69"/>
  <c r="AF226" i="111" s="1"/>
  <c r="H51" i="69"/>
  <c r="H50" i="69"/>
  <c r="H49" i="69"/>
  <c r="H48" i="69"/>
  <c r="AF222" i="111" s="1"/>
  <c r="H47" i="69"/>
  <c r="AF221" i="111" s="1"/>
  <c r="H46" i="69"/>
  <c r="H45" i="69"/>
  <c r="H44" i="69"/>
  <c r="AF218" i="111" s="1"/>
  <c r="H43" i="69"/>
  <c r="AF217" i="111" s="1"/>
  <c r="H42" i="69"/>
  <c r="H41" i="69"/>
  <c r="AF215" i="111" s="1"/>
  <c r="H40" i="69"/>
  <c r="AF214" i="111" s="1"/>
  <c r="H39" i="69"/>
  <c r="AF213" i="111" s="1"/>
  <c r="H38" i="69"/>
  <c r="H37" i="69"/>
  <c r="AF211" i="111" s="1"/>
  <c r="H36" i="69"/>
  <c r="AF210" i="111" s="1"/>
  <c r="H34" i="69"/>
  <c r="H33" i="69"/>
  <c r="H32" i="69"/>
  <c r="H31" i="69"/>
  <c r="AF205" i="111" s="1"/>
  <c r="H30" i="69"/>
  <c r="H29" i="69"/>
  <c r="H28" i="69"/>
  <c r="H26" i="69"/>
  <c r="AF200" i="111" s="1"/>
  <c r="H25" i="69"/>
  <c r="H24" i="69"/>
  <c r="H23" i="69"/>
  <c r="H22" i="69"/>
  <c r="AF196" i="111" s="1"/>
  <c r="H21" i="69"/>
  <c r="H20" i="69"/>
  <c r="H19" i="69"/>
  <c r="H18" i="69"/>
  <c r="AF192" i="111" s="1"/>
  <c r="H17" i="69"/>
  <c r="B47" i="68"/>
  <c r="AE332" i="111" s="1"/>
  <c r="B46" i="68"/>
  <c r="AE331" i="111" s="1"/>
  <c r="B45" i="68"/>
  <c r="AE330" i="111" s="1"/>
  <c r="B44" i="68"/>
  <c r="AE329" i="111" s="1"/>
  <c r="B43" i="68"/>
  <c r="AE328" i="111" s="1"/>
  <c r="B42" i="68"/>
  <c r="AE327" i="111" s="1"/>
  <c r="B41" i="68"/>
  <c r="AE326" i="111" s="1"/>
  <c r="B39" i="68" a="1"/>
  <c r="B39" i="68" s="1"/>
  <c r="AE324" i="111" s="1"/>
  <c r="B38" i="68" a="1"/>
  <c r="B38" i="68" s="1"/>
  <c r="AE323" i="111" s="1"/>
  <c r="B37" i="68" a="1"/>
  <c r="B37" i="68" s="1"/>
  <c r="AE322" i="111" s="1"/>
  <c r="B36" i="68" a="1"/>
  <c r="B36" i="68" s="1"/>
  <c r="AE321" i="111" s="1"/>
  <c r="B35" i="68" a="1"/>
  <c r="B35" i="68" s="1"/>
  <c r="AE320" i="111" s="1"/>
  <c r="B34" i="68" a="1"/>
  <c r="B34" i="68" s="1"/>
  <c r="AE319" i="111" s="1"/>
  <c r="B33" i="68" a="1"/>
  <c r="B33" i="68" s="1"/>
  <c r="AE318" i="111" s="1"/>
  <c r="B29" i="68"/>
  <c r="AE186" i="111" s="1"/>
  <c r="B28" i="68"/>
  <c r="AE185" i="111" s="1"/>
  <c r="B27" i="68"/>
  <c r="AE184" i="111" s="1"/>
  <c r="B26" i="68"/>
  <c r="AE183" i="111" s="1"/>
  <c r="B25" i="68"/>
  <c r="AE182" i="111" s="1"/>
  <c r="B24" i="68"/>
  <c r="AE181" i="111" s="1"/>
  <c r="B23" i="68"/>
  <c r="AE180" i="111" s="1"/>
  <c r="B22" i="68"/>
  <c r="AE179" i="111" s="1"/>
  <c r="B21" i="68"/>
  <c r="AE178" i="111" s="1"/>
  <c r="B20" i="68"/>
  <c r="AE177" i="111" s="1"/>
  <c r="B19" i="68"/>
  <c r="AE176" i="111" s="1"/>
  <c r="B18" i="68"/>
  <c r="AE175" i="111" s="1"/>
  <c r="B17" i="68"/>
  <c r="AE174" i="111" s="1"/>
  <c r="B16" i="68"/>
  <c r="AE173" i="111" s="1"/>
  <c r="B10" i="68"/>
  <c r="H141" i="68"/>
  <c r="H140" i="68"/>
  <c r="H139" i="68"/>
  <c r="H137" i="68"/>
  <c r="H136" i="68"/>
  <c r="AE310" i="111" s="1"/>
  <c r="H134" i="68"/>
  <c r="AE308" i="111" s="1"/>
  <c r="H132" i="68"/>
  <c r="H130" i="68"/>
  <c r="H128" i="68"/>
  <c r="H127" i="68"/>
  <c r="H126" i="68"/>
  <c r="H125" i="68"/>
  <c r="H124" i="68"/>
  <c r="H123" i="68"/>
  <c r="H122" i="68"/>
  <c r="H121" i="68"/>
  <c r="H119" i="68"/>
  <c r="AE293" i="111" s="1"/>
  <c r="H118" i="68"/>
  <c r="H117" i="68"/>
  <c r="H116" i="68"/>
  <c r="AE290" i="111" s="1"/>
  <c r="H115" i="68"/>
  <c r="H114" i="68"/>
  <c r="H113" i="68"/>
  <c r="H112" i="68"/>
  <c r="AE286" i="111" s="1"/>
  <c r="H110" i="68"/>
  <c r="H109" i="68"/>
  <c r="H108" i="68"/>
  <c r="AE282" i="111" s="1"/>
  <c r="H107" i="68"/>
  <c r="AE281" i="111" s="1"/>
  <c r="H105" i="68"/>
  <c r="H104" i="68"/>
  <c r="H103" i="68"/>
  <c r="H102" i="68"/>
  <c r="AE276" i="111" s="1"/>
  <c r="H101" i="68"/>
  <c r="H100" i="68"/>
  <c r="H99" i="68"/>
  <c r="H98" i="68"/>
  <c r="AE272" i="111" s="1"/>
  <c r="H97" i="68"/>
  <c r="H95" i="68"/>
  <c r="AE269" i="111" s="1"/>
  <c r="H94" i="68"/>
  <c r="H93" i="68"/>
  <c r="AE267" i="111" s="1"/>
  <c r="H92" i="68"/>
  <c r="H91" i="68"/>
  <c r="H90" i="68"/>
  <c r="H89" i="68"/>
  <c r="AE263" i="111" s="1"/>
  <c r="H88" i="68"/>
  <c r="H87" i="68"/>
  <c r="H86" i="68"/>
  <c r="H85" i="68"/>
  <c r="AE259" i="111" s="1"/>
  <c r="H84" i="68"/>
  <c r="H83" i="68"/>
  <c r="H81" i="68"/>
  <c r="AE255" i="111" s="1"/>
  <c r="H80" i="68"/>
  <c r="AE254" i="111" s="1"/>
  <c r="H79" i="68"/>
  <c r="H78" i="68"/>
  <c r="H77" i="68"/>
  <c r="AE251" i="111" s="1"/>
  <c r="H76" i="68"/>
  <c r="AE250" i="111" s="1"/>
  <c r="H75" i="68"/>
  <c r="H74" i="68"/>
  <c r="H73" i="68"/>
  <c r="AE247" i="111" s="1"/>
  <c r="H72" i="68"/>
  <c r="AE246" i="111" s="1"/>
  <c r="H71" i="68"/>
  <c r="AE245" i="111" s="1"/>
  <c r="H70" i="68"/>
  <c r="H69" i="68"/>
  <c r="H68" i="68"/>
  <c r="H67" i="68"/>
  <c r="AE241" i="111" s="1"/>
  <c r="H66" i="68"/>
  <c r="H65" i="68"/>
  <c r="H64" i="68"/>
  <c r="AE238" i="111" s="1"/>
  <c r="H63" i="68"/>
  <c r="AE237" i="111" s="1"/>
  <c r="H62" i="68"/>
  <c r="H61" i="68"/>
  <c r="AE235" i="111" s="1"/>
  <c r="H60" i="68"/>
  <c r="H59" i="68"/>
  <c r="H58" i="68"/>
  <c r="H57" i="68"/>
  <c r="AE231" i="111" s="1"/>
  <c r="H56" i="68"/>
  <c r="H55" i="68"/>
  <c r="H54" i="68"/>
  <c r="H52" i="68"/>
  <c r="AE226" i="111" s="1"/>
  <c r="H51" i="68"/>
  <c r="H50" i="68"/>
  <c r="H49" i="68"/>
  <c r="H48" i="68"/>
  <c r="AE222" i="111" s="1"/>
  <c r="H47" i="68"/>
  <c r="H46" i="68"/>
  <c r="H45" i="68"/>
  <c r="H44" i="68"/>
  <c r="AE218" i="111" s="1"/>
  <c r="H43" i="68"/>
  <c r="H42" i="68"/>
  <c r="H41" i="68"/>
  <c r="H40" i="68"/>
  <c r="AE214" i="111" s="1"/>
  <c r="H39" i="68"/>
  <c r="H38" i="68"/>
  <c r="H37" i="68"/>
  <c r="H36" i="68"/>
  <c r="AE210" i="111" s="1"/>
  <c r="H34" i="68"/>
  <c r="H33" i="68"/>
  <c r="H32" i="68"/>
  <c r="H31" i="68"/>
  <c r="AE205" i="111" s="1"/>
  <c r="H30" i="68"/>
  <c r="H29" i="68"/>
  <c r="H28" i="68"/>
  <c r="H26" i="68"/>
  <c r="AE200" i="111" s="1"/>
  <c r="H25" i="68"/>
  <c r="H24" i="68"/>
  <c r="H23" i="68"/>
  <c r="H22" i="68"/>
  <c r="AE196" i="111" s="1"/>
  <c r="H21" i="68"/>
  <c r="H20" i="68"/>
  <c r="H19" i="68"/>
  <c r="H18" i="68"/>
  <c r="AE192" i="111" s="1"/>
  <c r="H17" i="68"/>
  <c r="B47" i="67"/>
  <c r="AD332" i="111" s="1"/>
  <c r="B46" i="67"/>
  <c r="AD331" i="111" s="1"/>
  <c r="B45" i="67"/>
  <c r="AD330" i="111" s="1"/>
  <c r="B44" i="67"/>
  <c r="AD329" i="111" s="1"/>
  <c r="B43" i="67"/>
  <c r="AD328" i="111" s="1"/>
  <c r="B42" i="67"/>
  <c r="AD327" i="111" s="1"/>
  <c r="B41" i="67"/>
  <c r="AD326" i="111" s="1"/>
  <c r="B39" i="67" a="1"/>
  <c r="B39" i="67" s="1"/>
  <c r="AD324" i="111" s="1"/>
  <c r="B38" i="67" a="1"/>
  <c r="B38" i="67" s="1"/>
  <c r="AD323" i="111" s="1"/>
  <c r="B37" i="67" a="1"/>
  <c r="B37" i="67" s="1"/>
  <c r="AD322" i="111" s="1"/>
  <c r="B36" i="67" a="1"/>
  <c r="B36" i="67" s="1"/>
  <c r="AD321" i="111" s="1"/>
  <c r="B35" i="67" a="1"/>
  <c r="B35" i="67" s="1"/>
  <c r="AD320" i="111" s="1"/>
  <c r="B34" i="67" a="1"/>
  <c r="B34" i="67" s="1"/>
  <c r="AD319" i="111" s="1"/>
  <c r="B33" i="67" a="1"/>
  <c r="B33" i="67" s="1"/>
  <c r="AD318" i="111" s="1"/>
  <c r="B29" i="67"/>
  <c r="AD186" i="111" s="1"/>
  <c r="B28" i="67"/>
  <c r="AD185" i="111" s="1"/>
  <c r="B27" i="67"/>
  <c r="AD184" i="111" s="1"/>
  <c r="B26" i="67"/>
  <c r="AD183" i="111" s="1"/>
  <c r="B25" i="67"/>
  <c r="AD182" i="111" s="1"/>
  <c r="B24" i="67"/>
  <c r="AD181" i="111" s="1"/>
  <c r="B23" i="67"/>
  <c r="AD180" i="111" s="1"/>
  <c r="B22" i="67"/>
  <c r="B21" i="67"/>
  <c r="AD178" i="111" s="1"/>
  <c r="B20" i="67"/>
  <c r="AD177" i="111" s="1"/>
  <c r="B19" i="67"/>
  <c r="AD176" i="111" s="1"/>
  <c r="B18" i="67"/>
  <c r="AD175" i="111" s="1"/>
  <c r="B17" i="67"/>
  <c r="AD174" i="111" s="1"/>
  <c r="B16" i="67"/>
  <c r="AD173" i="111" s="1"/>
  <c r="B10" i="67"/>
  <c r="H141" i="67"/>
  <c r="H140" i="67"/>
  <c r="H139" i="67"/>
  <c r="H137" i="67"/>
  <c r="H136" i="67"/>
  <c r="AD310" i="111" s="1"/>
  <c r="H134" i="67"/>
  <c r="AD308" i="111" s="1"/>
  <c r="H132" i="67"/>
  <c r="H130" i="67"/>
  <c r="H128" i="67"/>
  <c r="H127" i="67"/>
  <c r="H126" i="67"/>
  <c r="AD300" i="111" s="1"/>
  <c r="H125" i="67"/>
  <c r="H124" i="67"/>
  <c r="H123" i="67"/>
  <c r="H122" i="67"/>
  <c r="H121" i="67"/>
  <c r="H119" i="67"/>
  <c r="AD293" i="111" s="1"/>
  <c r="H118" i="67"/>
  <c r="H117" i="67"/>
  <c r="H116" i="67"/>
  <c r="AD290" i="111" s="1"/>
  <c r="H115" i="67"/>
  <c r="AD289" i="111" s="1"/>
  <c r="H114" i="67"/>
  <c r="H113" i="67"/>
  <c r="H112" i="67"/>
  <c r="AD286" i="111" s="1"/>
  <c r="H110" i="67"/>
  <c r="H109" i="67"/>
  <c r="H108" i="67"/>
  <c r="H107" i="67"/>
  <c r="AD281" i="111" s="1"/>
  <c r="H105" i="67"/>
  <c r="H104" i="67"/>
  <c r="H103" i="67"/>
  <c r="H102" i="67"/>
  <c r="AD276" i="111" s="1"/>
  <c r="H101" i="67"/>
  <c r="H100" i="67"/>
  <c r="H99" i="67"/>
  <c r="AD273" i="111" s="1"/>
  <c r="H98" i="67"/>
  <c r="AD272" i="111" s="1"/>
  <c r="H97" i="67"/>
  <c r="H95" i="67"/>
  <c r="AD269" i="111" s="1"/>
  <c r="H94" i="67"/>
  <c r="H93" i="67"/>
  <c r="AD267" i="111" s="1"/>
  <c r="H92" i="67"/>
  <c r="H91" i="67"/>
  <c r="H90" i="67"/>
  <c r="H89" i="67"/>
  <c r="AD263" i="111" s="1"/>
  <c r="H88" i="67"/>
  <c r="H87" i="67"/>
  <c r="H86" i="67"/>
  <c r="H85" i="67"/>
  <c r="AD259" i="111" s="1"/>
  <c r="H84" i="67"/>
  <c r="H83" i="67"/>
  <c r="H81" i="67"/>
  <c r="AD255" i="111" s="1"/>
  <c r="H80" i="67"/>
  <c r="AD254" i="111" s="1"/>
  <c r="H79" i="67"/>
  <c r="H78" i="67"/>
  <c r="H77" i="67"/>
  <c r="AD251" i="111" s="1"/>
  <c r="H76" i="67"/>
  <c r="H75" i="67"/>
  <c r="AD249" i="111" s="1"/>
  <c r="H74" i="67"/>
  <c r="H73" i="67"/>
  <c r="AD247" i="111" s="1"/>
  <c r="H72" i="67"/>
  <c r="AD246" i="111" s="1"/>
  <c r="H71" i="67"/>
  <c r="AD245" i="111" s="1"/>
  <c r="H70" i="67"/>
  <c r="H69" i="67"/>
  <c r="AD243" i="111" s="1"/>
  <c r="H68" i="67"/>
  <c r="H67" i="67"/>
  <c r="AD241" i="111" s="1"/>
  <c r="H66" i="67"/>
  <c r="H65" i="67"/>
  <c r="H64" i="67"/>
  <c r="AD238" i="111" s="1"/>
  <c r="H63" i="67"/>
  <c r="AD237" i="111" s="1"/>
  <c r="H62" i="67"/>
  <c r="H61" i="67"/>
  <c r="H60" i="67"/>
  <c r="AD234" i="111" s="1"/>
  <c r="H59" i="67"/>
  <c r="H58" i="67"/>
  <c r="H57" i="67"/>
  <c r="H56" i="67"/>
  <c r="AD230" i="111" s="1"/>
  <c r="H55" i="67"/>
  <c r="H54" i="67"/>
  <c r="H52" i="67"/>
  <c r="H51" i="67"/>
  <c r="AD225" i="111" s="1"/>
  <c r="H50" i="67"/>
  <c r="H49" i="67"/>
  <c r="H48" i="67"/>
  <c r="H47" i="67"/>
  <c r="AD221" i="111" s="1"/>
  <c r="H46" i="67"/>
  <c r="H45" i="67"/>
  <c r="H44" i="67"/>
  <c r="H43" i="67"/>
  <c r="AD217" i="111" s="1"/>
  <c r="H42" i="67"/>
  <c r="H41" i="67"/>
  <c r="H40" i="67"/>
  <c r="H39" i="67"/>
  <c r="AD213" i="111" s="1"/>
  <c r="H38" i="67"/>
  <c r="H37" i="67"/>
  <c r="H36" i="67"/>
  <c r="H34" i="67"/>
  <c r="AD208" i="111" s="1"/>
  <c r="H33" i="67"/>
  <c r="H32" i="67"/>
  <c r="H31" i="67"/>
  <c r="H30" i="67"/>
  <c r="AD204" i="111" s="1"/>
  <c r="H29" i="67"/>
  <c r="H28" i="67"/>
  <c r="H26" i="67"/>
  <c r="H25" i="67"/>
  <c r="AD199" i="111" s="1"/>
  <c r="H24" i="67"/>
  <c r="H23" i="67"/>
  <c r="AD197" i="111" s="1"/>
  <c r="H22" i="67"/>
  <c r="H21" i="67"/>
  <c r="AD195" i="111" s="1"/>
  <c r="H20" i="67"/>
  <c r="H19" i="67"/>
  <c r="H18" i="67"/>
  <c r="H17" i="67"/>
  <c r="AD191" i="111" s="1"/>
  <c r="B47" i="66"/>
  <c r="AC332" i="111" s="1"/>
  <c r="B46" i="66"/>
  <c r="AC331" i="111" s="1"/>
  <c r="B45" i="66"/>
  <c r="AC330" i="111" s="1"/>
  <c r="B44" i="66"/>
  <c r="AC329" i="111" s="1"/>
  <c r="B43" i="66"/>
  <c r="AC328" i="111" s="1"/>
  <c r="B42" i="66"/>
  <c r="AC327" i="111" s="1"/>
  <c r="B41" i="66"/>
  <c r="AC326" i="111" s="1"/>
  <c r="B39" i="66" a="1"/>
  <c r="B39" i="66" s="1"/>
  <c r="AC324" i="111" s="1"/>
  <c r="B38" i="66" a="1"/>
  <c r="B38" i="66" s="1"/>
  <c r="AC323" i="111" s="1"/>
  <c r="B37" i="66" a="1"/>
  <c r="B37" i="66" s="1"/>
  <c r="AC322" i="111" s="1"/>
  <c r="B36" i="66" a="1"/>
  <c r="B36" i="66" s="1"/>
  <c r="AC321" i="111" s="1"/>
  <c r="B35" i="66" a="1"/>
  <c r="B35" i="66" s="1"/>
  <c r="AC320" i="111" s="1"/>
  <c r="B34" i="66" a="1"/>
  <c r="B34" i="66" s="1"/>
  <c r="AC319" i="111" s="1"/>
  <c r="B33" i="66" a="1"/>
  <c r="B33" i="66" s="1"/>
  <c r="AC318" i="111" s="1"/>
  <c r="B29" i="66"/>
  <c r="AC186" i="111" s="1"/>
  <c r="B28" i="66"/>
  <c r="AC185" i="111" s="1"/>
  <c r="B27" i="66"/>
  <c r="AC184" i="111" s="1"/>
  <c r="B26" i="66"/>
  <c r="AC183" i="111" s="1"/>
  <c r="B25" i="66"/>
  <c r="AC182" i="111" s="1"/>
  <c r="B24" i="66"/>
  <c r="AC181" i="111" s="1"/>
  <c r="B23" i="66"/>
  <c r="AC180" i="111" s="1"/>
  <c r="B22" i="66"/>
  <c r="B21" i="66"/>
  <c r="AC178" i="111" s="1"/>
  <c r="B20" i="66"/>
  <c r="AC177" i="111" s="1"/>
  <c r="B19" i="66"/>
  <c r="AC176" i="111" s="1"/>
  <c r="B18" i="66"/>
  <c r="AC175" i="111" s="1"/>
  <c r="B17" i="66"/>
  <c r="AC174" i="111" s="1"/>
  <c r="B16" i="66"/>
  <c r="AC173" i="111" s="1"/>
  <c r="B10" i="66"/>
  <c r="H141" i="66"/>
  <c r="H140" i="66"/>
  <c r="H139" i="66"/>
  <c r="H137" i="66"/>
  <c r="H136" i="66"/>
  <c r="AC310" i="111" s="1"/>
  <c r="H134" i="66"/>
  <c r="AC308" i="111" s="1"/>
  <c r="H132" i="66"/>
  <c r="H130" i="66"/>
  <c r="H128" i="66"/>
  <c r="H127" i="66"/>
  <c r="H126" i="66"/>
  <c r="H125" i="66"/>
  <c r="H124" i="66"/>
  <c r="H123" i="66"/>
  <c r="H122" i="66"/>
  <c r="H121" i="66"/>
  <c r="H119" i="66"/>
  <c r="AC293" i="111" s="1"/>
  <c r="H118" i="66"/>
  <c r="H117" i="66"/>
  <c r="H116" i="66"/>
  <c r="H115" i="66"/>
  <c r="AC289" i="111" s="1"/>
  <c r="H114" i="66"/>
  <c r="H113" i="66"/>
  <c r="AC287" i="111" s="1"/>
  <c r="H112" i="66"/>
  <c r="AC286" i="111" s="1"/>
  <c r="H110" i="66"/>
  <c r="H109" i="66"/>
  <c r="H108" i="66"/>
  <c r="H107" i="66"/>
  <c r="AC281" i="111" s="1"/>
  <c r="H105" i="66"/>
  <c r="H104" i="66"/>
  <c r="H103" i="66"/>
  <c r="H102" i="66"/>
  <c r="AC276" i="111" s="1"/>
  <c r="H101" i="66"/>
  <c r="H100" i="66"/>
  <c r="H99" i="66"/>
  <c r="H98" i="66"/>
  <c r="AC272" i="111" s="1"/>
  <c r="H97" i="66"/>
  <c r="H95" i="66"/>
  <c r="AC269" i="111" s="1"/>
  <c r="H94" i="66"/>
  <c r="H93" i="66"/>
  <c r="AC267" i="111" s="1"/>
  <c r="H92" i="66"/>
  <c r="H91" i="66"/>
  <c r="H90" i="66"/>
  <c r="H89" i="66"/>
  <c r="AC263" i="111" s="1"/>
  <c r="H88" i="66"/>
  <c r="H87" i="66"/>
  <c r="H86" i="66"/>
  <c r="H85" i="66"/>
  <c r="AC259" i="111" s="1"/>
  <c r="H84" i="66"/>
  <c r="H83" i="66"/>
  <c r="H81" i="66"/>
  <c r="H80" i="66"/>
  <c r="AC254" i="111" s="1"/>
  <c r="H79" i="66"/>
  <c r="H78" i="66"/>
  <c r="H77" i="66"/>
  <c r="H76" i="66"/>
  <c r="AC250" i="111" s="1"/>
  <c r="H75" i="66"/>
  <c r="H74" i="66"/>
  <c r="H73" i="66"/>
  <c r="H72" i="66"/>
  <c r="AC246" i="111" s="1"/>
  <c r="H71" i="66"/>
  <c r="AC245" i="111" s="1"/>
  <c r="H70" i="66"/>
  <c r="H69" i="66"/>
  <c r="H68" i="66"/>
  <c r="AC242" i="111" s="1"/>
  <c r="H67" i="66"/>
  <c r="AC241" i="111" s="1"/>
  <c r="H66" i="66"/>
  <c r="H65" i="66"/>
  <c r="AC239" i="111" s="1"/>
  <c r="H64" i="66"/>
  <c r="AC238" i="111" s="1"/>
  <c r="H63" i="66"/>
  <c r="AC237" i="111" s="1"/>
  <c r="H62" i="66"/>
  <c r="AC236" i="111" s="1"/>
  <c r="H61" i="66"/>
  <c r="H60" i="66"/>
  <c r="H59" i="66"/>
  <c r="H58" i="66"/>
  <c r="AC232" i="111" s="1"/>
  <c r="H57" i="66"/>
  <c r="H56" i="66"/>
  <c r="H55" i="66"/>
  <c r="H54" i="66"/>
  <c r="AC228" i="111" s="1"/>
  <c r="H52" i="66"/>
  <c r="H51" i="66"/>
  <c r="H50" i="66"/>
  <c r="H49" i="66"/>
  <c r="AC223" i="111" s="1"/>
  <c r="H48" i="66"/>
  <c r="H47" i="66"/>
  <c r="H46" i="66"/>
  <c r="H45" i="66"/>
  <c r="AC219" i="111" s="1"/>
  <c r="H44" i="66"/>
  <c r="H43" i="66"/>
  <c r="H42" i="66"/>
  <c r="H41" i="66"/>
  <c r="AC215" i="111" s="1"/>
  <c r="H40" i="66"/>
  <c r="H39" i="66"/>
  <c r="H38" i="66"/>
  <c r="H37" i="66"/>
  <c r="AC211" i="111" s="1"/>
  <c r="H36" i="66"/>
  <c r="H34" i="66"/>
  <c r="H33" i="66"/>
  <c r="H32" i="66"/>
  <c r="AC206" i="111" s="1"/>
  <c r="H31" i="66"/>
  <c r="H30" i="66"/>
  <c r="H29" i="66"/>
  <c r="H28" i="66"/>
  <c r="AC202" i="111" s="1"/>
  <c r="H26" i="66"/>
  <c r="H25" i="66"/>
  <c r="AC199" i="111" s="1"/>
  <c r="H24" i="66"/>
  <c r="H23" i="66"/>
  <c r="AC197" i="111" s="1"/>
  <c r="H22" i="66"/>
  <c r="H21" i="66"/>
  <c r="H20" i="66"/>
  <c r="H19" i="66"/>
  <c r="AC193" i="111" s="1"/>
  <c r="H18" i="66"/>
  <c r="H17" i="66"/>
  <c r="AC191" i="111" s="1"/>
  <c r="B47" i="65"/>
  <c r="AB332" i="111" s="1"/>
  <c r="B46" i="65"/>
  <c r="AB331" i="111" s="1"/>
  <c r="B45" i="65"/>
  <c r="AB330" i="111" s="1"/>
  <c r="B44" i="65"/>
  <c r="AB329" i="111" s="1"/>
  <c r="B43" i="65"/>
  <c r="AB328" i="111" s="1"/>
  <c r="B42" i="65"/>
  <c r="AB327" i="111" s="1"/>
  <c r="B41" i="65"/>
  <c r="AB326" i="111" s="1"/>
  <c r="B39" i="65" a="1"/>
  <c r="B39" i="65" s="1"/>
  <c r="AB324" i="111" s="1"/>
  <c r="B38" i="65" a="1"/>
  <c r="B38" i="65" s="1"/>
  <c r="AB323" i="111" s="1"/>
  <c r="B37" i="65" a="1"/>
  <c r="B37" i="65" s="1"/>
  <c r="AB322" i="111" s="1"/>
  <c r="B36" i="65" a="1"/>
  <c r="B36" i="65" s="1"/>
  <c r="AB321" i="111" s="1"/>
  <c r="B35" i="65" a="1"/>
  <c r="B35" i="65" s="1"/>
  <c r="AB320" i="111" s="1"/>
  <c r="B34" i="65" a="1"/>
  <c r="B34" i="65" s="1"/>
  <c r="AB319" i="111" s="1"/>
  <c r="B33" i="65" a="1"/>
  <c r="B33" i="65" s="1"/>
  <c r="AB318" i="111" s="1"/>
  <c r="B29" i="65"/>
  <c r="AB186" i="111" s="1"/>
  <c r="B28" i="65"/>
  <c r="AB185" i="111" s="1"/>
  <c r="B27" i="65"/>
  <c r="AB184" i="111" s="1"/>
  <c r="B26" i="65"/>
  <c r="AB183" i="111" s="1"/>
  <c r="B25" i="65"/>
  <c r="AB182" i="111" s="1"/>
  <c r="B24" i="65"/>
  <c r="AB181" i="111" s="1"/>
  <c r="B23" i="65"/>
  <c r="AB180" i="111" s="1"/>
  <c r="B22" i="65"/>
  <c r="B21" i="65"/>
  <c r="AB178" i="111" s="1"/>
  <c r="B20" i="65"/>
  <c r="AB177" i="111" s="1"/>
  <c r="B19" i="65"/>
  <c r="AB176" i="111" s="1"/>
  <c r="B18" i="65"/>
  <c r="AB175" i="111" s="1"/>
  <c r="B17" i="65"/>
  <c r="AB174" i="111" s="1"/>
  <c r="B16" i="65"/>
  <c r="AB173" i="111" s="1"/>
  <c r="B10" i="65"/>
  <c r="H141" i="65"/>
  <c r="H140" i="65"/>
  <c r="H139" i="65"/>
  <c r="H137" i="65"/>
  <c r="H136" i="65"/>
  <c r="AB310" i="111" s="1"/>
  <c r="H134" i="65"/>
  <c r="AB308" i="111" s="1"/>
  <c r="H132" i="65"/>
  <c r="H130" i="65"/>
  <c r="AB304" i="111" s="1"/>
  <c r="H128" i="65"/>
  <c r="H127" i="65"/>
  <c r="H126" i="65"/>
  <c r="AB300" i="111" s="1"/>
  <c r="H125" i="65"/>
  <c r="AB299" i="111" s="1"/>
  <c r="H124" i="65"/>
  <c r="H123" i="65"/>
  <c r="H122" i="65"/>
  <c r="AB296" i="111" s="1"/>
  <c r="H121" i="65"/>
  <c r="AB295" i="111" s="1"/>
  <c r="H119" i="65"/>
  <c r="AB293" i="111" s="1"/>
  <c r="H118" i="65"/>
  <c r="H117" i="65"/>
  <c r="AB291" i="111" s="1"/>
  <c r="H116" i="65"/>
  <c r="AB290" i="111" s="1"/>
  <c r="H115" i="65"/>
  <c r="AB289" i="111" s="1"/>
  <c r="H114" i="65"/>
  <c r="H113" i="65"/>
  <c r="AB287" i="111" s="1"/>
  <c r="H112" i="65"/>
  <c r="AB286" i="111" s="1"/>
  <c r="H110" i="65"/>
  <c r="H109" i="65"/>
  <c r="H108" i="65"/>
  <c r="AB282" i="111" s="1"/>
  <c r="H107" i="65"/>
  <c r="AB281" i="111" s="1"/>
  <c r="H105" i="65"/>
  <c r="H104" i="65"/>
  <c r="H103" i="65"/>
  <c r="AB277" i="111" s="1"/>
  <c r="H102" i="65"/>
  <c r="AB276" i="111" s="1"/>
  <c r="H101" i="65"/>
  <c r="H100" i="65"/>
  <c r="H99" i="65"/>
  <c r="AB273" i="111" s="1"/>
  <c r="H98" i="65"/>
  <c r="AB272" i="111" s="1"/>
  <c r="H97" i="65"/>
  <c r="H95" i="65"/>
  <c r="AB269" i="111" s="1"/>
  <c r="H94" i="65"/>
  <c r="AB268" i="111" s="1"/>
  <c r="H93" i="65"/>
  <c r="AB267" i="111" s="1"/>
  <c r="H92" i="65"/>
  <c r="H91" i="65"/>
  <c r="H90" i="65"/>
  <c r="AB264" i="111" s="1"/>
  <c r="H89" i="65"/>
  <c r="AB263" i="111" s="1"/>
  <c r="H88" i="65"/>
  <c r="H87" i="65"/>
  <c r="H86" i="65"/>
  <c r="AB260" i="111" s="1"/>
  <c r="H85" i="65"/>
  <c r="AB259" i="111" s="1"/>
  <c r="H84" i="65"/>
  <c r="H83" i="65"/>
  <c r="H81" i="65"/>
  <c r="AB255" i="111" s="1"/>
  <c r="H80" i="65"/>
  <c r="AB254" i="111" s="1"/>
  <c r="H79" i="65"/>
  <c r="H78" i="65"/>
  <c r="H77" i="65"/>
  <c r="AB251" i="111" s="1"/>
  <c r="H76" i="65"/>
  <c r="AB250" i="111" s="1"/>
  <c r="H75" i="65"/>
  <c r="H74" i="65"/>
  <c r="H73" i="65"/>
  <c r="AB247" i="111" s="1"/>
  <c r="H72" i="65"/>
  <c r="AB246" i="111" s="1"/>
  <c r="H71" i="65"/>
  <c r="AB245" i="111" s="1"/>
  <c r="H70" i="65"/>
  <c r="H69" i="65"/>
  <c r="AB243" i="111" s="1"/>
  <c r="H68" i="65"/>
  <c r="AB242" i="111" s="1"/>
  <c r="H67" i="65"/>
  <c r="AB241" i="111" s="1"/>
  <c r="H66" i="65"/>
  <c r="H65" i="65"/>
  <c r="H64" i="65"/>
  <c r="AB238" i="111" s="1"/>
  <c r="H63" i="65"/>
  <c r="AB237" i="111" s="1"/>
  <c r="H62" i="65"/>
  <c r="H61" i="65"/>
  <c r="H60" i="65"/>
  <c r="AB234" i="111" s="1"/>
  <c r="H59" i="65"/>
  <c r="AB233" i="111" s="1"/>
  <c r="H58" i="65"/>
  <c r="H57" i="65"/>
  <c r="H56" i="65"/>
  <c r="AB230" i="111" s="1"/>
  <c r="H55" i="65"/>
  <c r="AB229" i="111" s="1"/>
  <c r="H54" i="65"/>
  <c r="H52" i="65"/>
  <c r="H51" i="65"/>
  <c r="AB225" i="111" s="1"/>
  <c r="H50" i="65"/>
  <c r="AB224" i="111" s="1"/>
  <c r="H49" i="65"/>
  <c r="H48" i="65"/>
  <c r="H47" i="65"/>
  <c r="AB221" i="111" s="1"/>
  <c r="H46" i="65"/>
  <c r="AB220" i="111" s="1"/>
  <c r="H45" i="65"/>
  <c r="H44" i="65"/>
  <c r="H43" i="65"/>
  <c r="AB217" i="111" s="1"/>
  <c r="H42" i="65"/>
  <c r="AB216" i="111" s="1"/>
  <c r="H41" i="65"/>
  <c r="H40" i="65"/>
  <c r="H39" i="65"/>
  <c r="AB213" i="111" s="1"/>
  <c r="H38" i="65"/>
  <c r="AB212" i="111" s="1"/>
  <c r="H37" i="65"/>
  <c r="H36" i="65"/>
  <c r="H34" i="65"/>
  <c r="AB208" i="111" s="1"/>
  <c r="H33" i="65"/>
  <c r="AB207" i="111" s="1"/>
  <c r="H32" i="65"/>
  <c r="H31" i="65"/>
  <c r="H30" i="65"/>
  <c r="AB204" i="111" s="1"/>
  <c r="H29" i="65"/>
  <c r="AB203" i="111" s="1"/>
  <c r="H28" i="65"/>
  <c r="H26" i="65"/>
  <c r="H25" i="65"/>
  <c r="AB199" i="111" s="1"/>
  <c r="H24" i="65"/>
  <c r="AB198" i="111" s="1"/>
  <c r="H23" i="65"/>
  <c r="H22" i="65"/>
  <c r="H21" i="65"/>
  <c r="AB195" i="111" s="1"/>
  <c r="H20" i="65"/>
  <c r="AB194" i="111" s="1"/>
  <c r="H19" i="65"/>
  <c r="H18" i="65"/>
  <c r="H17" i="65"/>
  <c r="AB191" i="111" s="1"/>
  <c r="B47" i="64"/>
  <c r="AA332" i="111" s="1"/>
  <c r="B46" i="64"/>
  <c r="AA331" i="111" s="1"/>
  <c r="B45" i="64"/>
  <c r="AA330" i="111" s="1"/>
  <c r="B44" i="64"/>
  <c r="AA329" i="111" s="1"/>
  <c r="B43" i="64"/>
  <c r="AA328" i="111" s="1"/>
  <c r="B42" i="64"/>
  <c r="AA327" i="111" s="1"/>
  <c r="B41" i="64"/>
  <c r="AA326" i="111" s="1"/>
  <c r="B39" i="64" a="1"/>
  <c r="B39" i="64" s="1"/>
  <c r="AA324" i="111" s="1"/>
  <c r="B38" i="64" a="1"/>
  <c r="B38" i="64" s="1"/>
  <c r="AA323" i="111" s="1"/>
  <c r="B37" i="64" a="1"/>
  <c r="B37" i="64" s="1"/>
  <c r="AA322" i="111" s="1"/>
  <c r="B36" i="64" a="1"/>
  <c r="B36" i="64" s="1"/>
  <c r="AA321" i="111" s="1"/>
  <c r="B35" i="64" a="1"/>
  <c r="B35" i="64" s="1"/>
  <c r="AA320" i="111" s="1"/>
  <c r="B34" i="64" a="1"/>
  <c r="B34" i="64" s="1"/>
  <c r="AA319" i="111" s="1"/>
  <c r="B33" i="64" a="1"/>
  <c r="B33" i="64" s="1"/>
  <c r="AA318" i="111" s="1"/>
  <c r="B29" i="64"/>
  <c r="AA186" i="111" s="1"/>
  <c r="B28" i="64"/>
  <c r="AA185" i="111" s="1"/>
  <c r="B27" i="64"/>
  <c r="AA184" i="111" s="1"/>
  <c r="B26" i="64"/>
  <c r="AA183" i="111" s="1"/>
  <c r="B25" i="64"/>
  <c r="AA182" i="111" s="1"/>
  <c r="B24" i="64"/>
  <c r="AA181" i="111" s="1"/>
  <c r="B23" i="64"/>
  <c r="AA180" i="111" s="1"/>
  <c r="B22" i="64"/>
  <c r="B21" i="64"/>
  <c r="AA178" i="111" s="1"/>
  <c r="B20" i="64"/>
  <c r="AA177" i="111" s="1"/>
  <c r="B19" i="64"/>
  <c r="AA176" i="111" s="1"/>
  <c r="B18" i="64"/>
  <c r="AA175" i="111" s="1"/>
  <c r="B17" i="64"/>
  <c r="AA174" i="111" s="1"/>
  <c r="B16" i="64"/>
  <c r="AA173" i="111" s="1"/>
  <c r="B10" i="64"/>
  <c r="H141" i="64"/>
  <c r="H140" i="64"/>
  <c r="H139" i="64"/>
  <c r="H137" i="64"/>
  <c r="H136" i="64"/>
  <c r="AA310" i="111" s="1"/>
  <c r="H134" i="64"/>
  <c r="AA308" i="111" s="1"/>
  <c r="H132" i="64"/>
  <c r="H130" i="64"/>
  <c r="H128" i="64"/>
  <c r="H127" i="64"/>
  <c r="H126" i="64"/>
  <c r="H125" i="64"/>
  <c r="H124" i="64"/>
  <c r="H123" i="64"/>
  <c r="H122" i="64"/>
  <c r="H121" i="64"/>
  <c r="H119" i="64"/>
  <c r="AA293" i="111" s="1"/>
  <c r="H118" i="64"/>
  <c r="H117" i="64"/>
  <c r="H116" i="64"/>
  <c r="AA290" i="111" s="1"/>
  <c r="H115" i="64"/>
  <c r="AA289" i="111" s="1"/>
  <c r="H114" i="64"/>
  <c r="H113" i="64"/>
  <c r="AA287" i="111" s="1"/>
  <c r="H112" i="64"/>
  <c r="AA286" i="111" s="1"/>
  <c r="H110" i="64"/>
  <c r="H109" i="64"/>
  <c r="H108" i="64"/>
  <c r="H107" i="64"/>
  <c r="AA281" i="111" s="1"/>
  <c r="H105" i="64"/>
  <c r="H104" i="64"/>
  <c r="H103" i="64"/>
  <c r="H102" i="64"/>
  <c r="AA276" i="111" s="1"/>
  <c r="H101" i="64"/>
  <c r="H100" i="64"/>
  <c r="H99" i="64"/>
  <c r="H98" i="64"/>
  <c r="AA272" i="111" s="1"/>
  <c r="H97" i="64"/>
  <c r="H95" i="64"/>
  <c r="AA269" i="111" s="1"/>
  <c r="H94" i="64"/>
  <c r="AA268" i="111" s="1"/>
  <c r="H93" i="64"/>
  <c r="AA267" i="111" s="1"/>
  <c r="H92" i="64"/>
  <c r="H91" i="64"/>
  <c r="AA265" i="111" s="1"/>
  <c r="H90" i="64"/>
  <c r="H89" i="64"/>
  <c r="AA263" i="111" s="1"/>
  <c r="H88" i="64"/>
  <c r="H87" i="64"/>
  <c r="H86" i="64"/>
  <c r="H85" i="64"/>
  <c r="AA259" i="111" s="1"/>
  <c r="H84" i="64"/>
  <c r="H83" i="64"/>
  <c r="H81" i="64"/>
  <c r="AA255" i="111" s="1"/>
  <c r="H80" i="64"/>
  <c r="AA254" i="111" s="1"/>
  <c r="H79" i="64"/>
  <c r="H78" i="64"/>
  <c r="H77" i="64"/>
  <c r="AA251" i="111" s="1"/>
  <c r="H76" i="64"/>
  <c r="H75" i="64"/>
  <c r="AA249" i="111" s="1"/>
  <c r="H74" i="64"/>
  <c r="H73" i="64"/>
  <c r="AA247" i="111" s="1"/>
  <c r="H72" i="64"/>
  <c r="AA246" i="111" s="1"/>
  <c r="H71" i="64"/>
  <c r="AA245" i="111" s="1"/>
  <c r="H70" i="64"/>
  <c r="H69" i="64"/>
  <c r="AA243" i="111" s="1"/>
  <c r="H68" i="64"/>
  <c r="H67" i="64"/>
  <c r="AA241" i="111" s="1"/>
  <c r="H66" i="64"/>
  <c r="H65" i="64"/>
  <c r="H64" i="64"/>
  <c r="AA238" i="111" s="1"/>
  <c r="H63" i="64"/>
  <c r="AA237" i="111" s="1"/>
  <c r="H62" i="64"/>
  <c r="H61" i="64"/>
  <c r="H60" i="64"/>
  <c r="AA234" i="111" s="1"/>
  <c r="H59" i="64"/>
  <c r="H58" i="64"/>
  <c r="H57" i="64"/>
  <c r="H56" i="64"/>
  <c r="AA230" i="111" s="1"/>
  <c r="H55" i="64"/>
  <c r="H54" i="64"/>
  <c r="H52" i="64"/>
  <c r="H51" i="64"/>
  <c r="AA225" i="111" s="1"/>
  <c r="H50" i="64"/>
  <c r="H49" i="64"/>
  <c r="H48" i="64"/>
  <c r="H47" i="64"/>
  <c r="AA221" i="111" s="1"/>
  <c r="H46" i="64"/>
  <c r="H45" i="64"/>
  <c r="H44" i="64"/>
  <c r="H43" i="64"/>
  <c r="AA217" i="111" s="1"/>
  <c r="H42" i="64"/>
  <c r="H41" i="64"/>
  <c r="H40" i="64"/>
  <c r="H39" i="64"/>
  <c r="AA213" i="111" s="1"/>
  <c r="H38" i="64"/>
  <c r="H37" i="64"/>
  <c r="AA211" i="111" s="1"/>
  <c r="H36" i="64"/>
  <c r="H34" i="64"/>
  <c r="AA208" i="111" s="1"/>
  <c r="H33" i="64"/>
  <c r="H32" i="64"/>
  <c r="H31" i="64"/>
  <c r="H30" i="64"/>
  <c r="AA204" i="111" s="1"/>
  <c r="H29" i="64"/>
  <c r="H28" i="64"/>
  <c r="H26" i="64"/>
  <c r="H25" i="64"/>
  <c r="AA199" i="111" s="1"/>
  <c r="H24" i="64"/>
  <c r="H23" i="64"/>
  <c r="H22" i="64"/>
  <c r="H21" i="64"/>
  <c r="AA195" i="111" s="1"/>
  <c r="H20" i="64"/>
  <c r="H19" i="64"/>
  <c r="H18" i="64"/>
  <c r="H17" i="64"/>
  <c r="AA191" i="111" s="1"/>
  <c r="B47" i="63"/>
  <c r="Z332" i="111" s="1"/>
  <c r="B46" i="63"/>
  <c r="Z331" i="111" s="1"/>
  <c r="B45" i="63"/>
  <c r="Z330" i="111" s="1"/>
  <c r="B44" i="63"/>
  <c r="Z329" i="111" s="1"/>
  <c r="B43" i="63"/>
  <c r="Z328" i="111" s="1"/>
  <c r="B42" i="63"/>
  <c r="Z327" i="111" s="1"/>
  <c r="B41" i="63"/>
  <c r="Z326" i="111" s="1"/>
  <c r="B39" i="63" a="1"/>
  <c r="B39" i="63" s="1"/>
  <c r="Z324" i="111" s="1"/>
  <c r="B38" i="63" a="1"/>
  <c r="B38" i="63" s="1"/>
  <c r="Z323" i="111" s="1"/>
  <c r="B37" i="63" a="1"/>
  <c r="B37" i="63" s="1"/>
  <c r="Z322" i="111" s="1"/>
  <c r="B36" i="63" a="1"/>
  <c r="B36" i="63" s="1"/>
  <c r="Z321" i="111" s="1"/>
  <c r="B35" i="63" a="1"/>
  <c r="B35" i="63" s="1"/>
  <c r="Z320" i="111" s="1"/>
  <c r="B34" i="63" a="1"/>
  <c r="B34" i="63" s="1"/>
  <c r="Z319" i="111" s="1"/>
  <c r="B33" i="63" a="1"/>
  <c r="B33" i="63" s="1"/>
  <c r="Z318" i="111" s="1"/>
  <c r="B29" i="63"/>
  <c r="Z186" i="111" s="1"/>
  <c r="B28" i="63"/>
  <c r="Z185" i="111" s="1"/>
  <c r="B27" i="63"/>
  <c r="Z184" i="111" s="1"/>
  <c r="B26" i="63"/>
  <c r="Z183" i="111" s="1"/>
  <c r="B25" i="63"/>
  <c r="Z182" i="111" s="1"/>
  <c r="B24" i="63"/>
  <c r="Z181" i="111" s="1"/>
  <c r="B23" i="63"/>
  <c r="Z180" i="111" s="1"/>
  <c r="B22" i="63"/>
  <c r="B21" i="63"/>
  <c r="Z178" i="111" s="1"/>
  <c r="B20" i="63"/>
  <c r="Z177" i="111" s="1"/>
  <c r="B19" i="63"/>
  <c r="Z176" i="111" s="1"/>
  <c r="B18" i="63"/>
  <c r="Z175" i="111" s="1"/>
  <c r="B17" i="63"/>
  <c r="Z174" i="111" s="1"/>
  <c r="B16" i="63"/>
  <c r="Z173" i="111" s="1"/>
  <c r="B10" i="63"/>
  <c r="H141" i="63"/>
  <c r="H140" i="63"/>
  <c r="H139" i="63"/>
  <c r="H137" i="63"/>
  <c r="H136" i="63"/>
  <c r="Z310" i="111" s="1"/>
  <c r="H134" i="63"/>
  <c r="Z308" i="111" s="1"/>
  <c r="H132" i="63"/>
  <c r="H130" i="63"/>
  <c r="H128" i="63"/>
  <c r="H127" i="63"/>
  <c r="H126" i="63"/>
  <c r="H125" i="63"/>
  <c r="H124" i="63"/>
  <c r="H123" i="63"/>
  <c r="H122" i="63"/>
  <c r="H121" i="63"/>
  <c r="H119" i="63"/>
  <c r="Z293" i="111" s="1"/>
  <c r="H118" i="63"/>
  <c r="H117" i="63"/>
  <c r="H116" i="63"/>
  <c r="Z290" i="111" s="1"/>
  <c r="H115" i="63"/>
  <c r="Z289" i="111" s="1"/>
  <c r="H114" i="63"/>
  <c r="H113" i="63"/>
  <c r="Z287" i="111" s="1"/>
  <c r="H112" i="63"/>
  <c r="Z286" i="111" s="1"/>
  <c r="H110" i="63"/>
  <c r="H109" i="63"/>
  <c r="H108" i="63"/>
  <c r="H107" i="63"/>
  <c r="Z281" i="111" s="1"/>
  <c r="H105" i="63"/>
  <c r="H104" i="63"/>
  <c r="H103" i="63"/>
  <c r="H102" i="63"/>
  <c r="Z276" i="111" s="1"/>
  <c r="H101" i="63"/>
  <c r="H100" i="63"/>
  <c r="H99" i="63"/>
  <c r="H98" i="63"/>
  <c r="Z272" i="111" s="1"/>
  <c r="H97" i="63"/>
  <c r="H95" i="63"/>
  <c r="Z269" i="111" s="1"/>
  <c r="H94" i="63"/>
  <c r="Z268" i="111" s="1"/>
  <c r="H93" i="63"/>
  <c r="Z267" i="111" s="1"/>
  <c r="H92" i="63"/>
  <c r="H91" i="63"/>
  <c r="Z265" i="111" s="1"/>
  <c r="H90" i="63"/>
  <c r="H89" i="63"/>
  <c r="Z263" i="111" s="1"/>
  <c r="H88" i="63"/>
  <c r="H87" i="63"/>
  <c r="H86" i="63"/>
  <c r="H85" i="63"/>
  <c r="Z259" i="111" s="1"/>
  <c r="H84" i="63"/>
  <c r="H83" i="63"/>
  <c r="H81" i="63"/>
  <c r="Z255" i="111" s="1"/>
  <c r="H80" i="63"/>
  <c r="Z254" i="111" s="1"/>
  <c r="H79" i="63"/>
  <c r="H78" i="63"/>
  <c r="H77" i="63"/>
  <c r="Z251" i="111" s="1"/>
  <c r="H76" i="63"/>
  <c r="Z250" i="111" s="1"/>
  <c r="H75" i="63"/>
  <c r="H74" i="63"/>
  <c r="H73" i="63"/>
  <c r="Z247" i="111" s="1"/>
  <c r="H72" i="63"/>
  <c r="Z246" i="111" s="1"/>
  <c r="H71" i="63"/>
  <c r="Z245" i="111" s="1"/>
  <c r="H70" i="63"/>
  <c r="H69" i="63"/>
  <c r="H68" i="63"/>
  <c r="H67" i="63"/>
  <c r="Z241" i="111" s="1"/>
  <c r="H66" i="63"/>
  <c r="H65" i="63"/>
  <c r="H64" i="63"/>
  <c r="Z238" i="111" s="1"/>
  <c r="H63" i="63"/>
  <c r="Z237" i="111" s="1"/>
  <c r="H62" i="63"/>
  <c r="H61" i="63"/>
  <c r="Z235" i="111" s="1"/>
  <c r="H60" i="63"/>
  <c r="H59" i="63"/>
  <c r="H58" i="63"/>
  <c r="H57" i="63"/>
  <c r="Z231" i="111" s="1"/>
  <c r="H56" i="63"/>
  <c r="H55" i="63"/>
  <c r="H54" i="63"/>
  <c r="H52" i="63"/>
  <c r="Z226" i="111" s="1"/>
  <c r="H51" i="63"/>
  <c r="H50" i="63"/>
  <c r="H49" i="63"/>
  <c r="H48" i="63"/>
  <c r="Z222" i="111" s="1"/>
  <c r="H47" i="63"/>
  <c r="H46" i="63"/>
  <c r="H45" i="63"/>
  <c r="H44" i="63"/>
  <c r="Z218" i="111" s="1"/>
  <c r="H43" i="63"/>
  <c r="H42" i="63"/>
  <c r="H41" i="63"/>
  <c r="H40" i="63"/>
  <c r="Z214" i="111" s="1"/>
  <c r="H39" i="63"/>
  <c r="Z213" i="111" s="1"/>
  <c r="H38" i="63"/>
  <c r="H37" i="63"/>
  <c r="Z211" i="111" s="1"/>
  <c r="H36" i="63"/>
  <c r="Z210" i="111" s="1"/>
  <c r="H34" i="63"/>
  <c r="H33" i="63"/>
  <c r="H32" i="63"/>
  <c r="H31" i="63"/>
  <c r="Z205" i="111" s="1"/>
  <c r="H30" i="63"/>
  <c r="H29" i="63"/>
  <c r="H28" i="63"/>
  <c r="H26" i="63"/>
  <c r="Z200" i="111" s="1"/>
  <c r="H25" i="63"/>
  <c r="H24" i="63"/>
  <c r="H23" i="63"/>
  <c r="H22" i="63"/>
  <c r="Z196" i="111" s="1"/>
  <c r="H21" i="63"/>
  <c r="H20" i="63"/>
  <c r="H19" i="63"/>
  <c r="H18" i="63"/>
  <c r="Z192" i="111" s="1"/>
  <c r="H17" i="63"/>
  <c r="B47" i="62"/>
  <c r="Y332" i="111" s="1"/>
  <c r="B46" i="62"/>
  <c r="Y331" i="111" s="1"/>
  <c r="B45" i="62"/>
  <c r="Y330" i="111" s="1"/>
  <c r="B44" i="62"/>
  <c r="Y329" i="111" s="1"/>
  <c r="B43" i="62"/>
  <c r="Y328" i="111" s="1"/>
  <c r="B42" i="62"/>
  <c r="Y327" i="111" s="1"/>
  <c r="B41" i="62"/>
  <c r="Y326" i="111" s="1"/>
  <c r="B39" i="62" a="1"/>
  <c r="B39" i="62" s="1"/>
  <c r="Y324" i="111" s="1"/>
  <c r="B38" i="62" a="1"/>
  <c r="B38" i="62" s="1"/>
  <c r="Y323" i="111" s="1"/>
  <c r="B37" i="62" a="1"/>
  <c r="B37" i="62" s="1"/>
  <c r="Y322" i="111" s="1"/>
  <c r="B36" i="62" a="1"/>
  <c r="B36" i="62" s="1"/>
  <c r="Y321" i="111" s="1"/>
  <c r="B35" i="62" a="1"/>
  <c r="B35" i="62" s="1"/>
  <c r="Y320" i="111" s="1"/>
  <c r="B34" i="62" a="1"/>
  <c r="B34" i="62" s="1"/>
  <c r="Y319" i="111" s="1"/>
  <c r="B33" i="62" a="1"/>
  <c r="B33" i="62" s="1"/>
  <c r="Y318" i="111" s="1"/>
  <c r="B29" i="62"/>
  <c r="Y186" i="111" s="1"/>
  <c r="B28" i="62"/>
  <c r="Y185" i="111" s="1"/>
  <c r="B27" i="62"/>
  <c r="Y184" i="111" s="1"/>
  <c r="B26" i="62"/>
  <c r="Y183" i="111" s="1"/>
  <c r="B25" i="62"/>
  <c r="Y182" i="111" s="1"/>
  <c r="B24" i="62"/>
  <c r="Y181" i="111" s="1"/>
  <c r="B23" i="62"/>
  <c r="Y180" i="111" s="1"/>
  <c r="B22" i="62"/>
  <c r="Y179" i="111" s="1"/>
  <c r="B21" i="62"/>
  <c r="Y178" i="111" s="1"/>
  <c r="B20" i="62"/>
  <c r="Y177" i="111" s="1"/>
  <c r="B19" i="62"/>
  <c r="Y176" i="111" s="1"/>
  <c r="B18" i="62"/>
  <c r="Y175" i="111" s="1"/>
  <c r="B17" i="62"/>
  <c r="Y174" i="111" s="1"/>
  <c r="B16" i="62"/>
  <c r="Y173" i="111" s="1"/>
  <c r="B10" i="62"/>
  <c r="H141" i="62"/>
  <c r="H140" i="62"/>
  <c r="H139" i="62"/>
  <c r="Y313" i="111" s="1"/>
  <c r="H137" i="62"/>
  <c r="Y311" i="111" s="1"/>
  <c r="H136" i="62"/>
  <c r="Y310" i="111" s="1"/>
  <c r="H134" i="62"/>
  <c r="Y308" i="111" s="1"/>
  <c r="H132" i="62"/>
  <c r="H130" i="62"/>
  <c r="H128" i="62"/>
  <c r="Y302" i="111" s="1"/>
  <c r="H127" i="62"/>
  <c r="H126" i="62"/>
  <c r="H125" i="62"/>
  <c r="Y299" i="111" s="1"/>
  <c r="H124" i="62"/>
  <c r="Y298" i="111" s="1"/>
  <c r="H123" i="62"/>
  <c r="H122" i="62"/>
  <c r="H121" i="62"/>
  <c r="Y295" i="111" s="1"/>
  <c r="H119" i="62"/>
  <c r="Y293" i="111" s="1"/>
  <c r="H118" i="62"/>
  <c r="H117" i="62"/>
  <c r="H116" i="62"/>
  <c r="Y290" i="111" s="1"/>
  <c r="H115" i="62"/>
  <c r="Y289" i="111" s="1"/>
  <c r="H114" i="62"/>
  <c r="H113" i="62"/>
  <c r="H112" i="62"/>
  <c r="Y286" i="111" s="1"/>
  <c r="H110" i="62"/>
  <c r="Y284" i="111" s="1"/>
  <c r="H109" i="62"/>
  <c r="H108" i="62"/>
  <c r="Y282" i="111" s="1"/>
  <c r="H107" i="62"/>
  <c r="Y281" i="111" s="1"/>
  <c r="H105" i="62"/>
  <c r="Y279" i="111" s="1"/>
  <c r="H104" i="62"/>
  <c r="H103" i="62"/>
  <c r="H102" i="62"/>
  <c r="Y276" i="111" s="1"/>
  <c r="H101" i="62"/>
  <c r="Y275" i="111" s="1"/>
  <c r="H100" i="62"/>
  <c r="H99" i="62"/>
  <c r="H98" i="62"/>
  <c r="Y272" i="111" s="1"/>
  <c r="H97" i="62"/>
  <c r="Y271" i="111" s="1"/>
  <c r="H95" i="62"/>
  <c r="Y269" i="111" s="1"/>
  <c r="H94" i="62"/>
  <c r="Y268" i="111" s="1"/>
  <c r="H93" i="62"/>
  <c r="Y267" i="111" s="1"/>
  <c r="H92" i="62"/>
  <c r="Y266" i="111" s="1"/>
  <c r="H91" i="62"/>
  <c r="Y265" i="111" s="1"/>
  <c r="H90" i="62"/>
  <c r="H89" i="62"/>
  <c r="H88" i="62"/>
  <c r="Y262" i="111" s="1"/>
  <c r="H87" i="62"/>
  <c r="H86" i="62"/>
  <c r="H85" i="62"/>
  <c r="H84" i="62"/>
  <c r="Y258" i="111" s="1"/>
  <c r="H83" i="62"/>
  <c r="Y257" i="111" s="1"/>
  <c r="H81" i="62"/>
  <c r="H80" i="62"/>
  <c r="Y254" i="111" s="1"/>
  <c r="H79" i="62"/>
  <c r="Y253" i="111" s="1"/>
  <c r="H78" i="62"/>
  <c r="H77" i="62"/>
  <c r="Y251" i="111" s="1"/>
  <c r="H76" i="62"/>
  <c r="Y250" i="111" s="1"/>
  <c r="H75" i="62"/>
  <c r="Y249" i="111" s="1"/>
  <c r="H74" i="62"/>
  <c r="H73" i="62"/>
  <c r="H72" i="62"/>
  <c r="Y246" i="111" s="1"/>
  <c r="H71" i="62"/>
  <c r="Y245" i="111" s="1"/>
  <c r="H70" i="62"/>
  <c r="H69" i="62"/>
  <c r="Y243" i="111" s="1"/>
  <c r="H68" i="62"/>
  <c r="Y242" i="111" s="1"/>
  <c r="H67" i="62"/>
  <c r="Y241" i="111" s="1"/>
  <c r="H66" i="62"/>
  <c r="H65" i="62"/>
  <c r="H64" i="62"/>
  <c r="Y238" i="111" s="1"/>
  <c r="H63" i="62"/>
  <c r="Y237" i="111" s="1"/>
  <c r="H62" i="62"/>
  <c r="H61" i="62"/>
  <c r="H60" i="62"/>
  <c r="Y234" i="111" s="1"/>
  <c r="H59" i="62"/>
  <c r="H58" i="62"/>
  <c r="H57" i="62"/>
  <c r="H56" i="62"/>
  <c r="Y230" i="111" s="1"/>
  <c r="H55" i="62"/>
  <c r="H54" i="62"/>
  <c r="H52" i="62"/>
  <c r="H51" i="62"/>
  <c r="Y225" i="111" s="1"/>
  <c r="H50" i="62"/>
  <c r="H49" i="62"/>
  <c r="H48" i="62"/>
  <c r="H47" i="62"/>
  <c r="Y221" i="111" s="1"/>
  <c r="H46" i="62"/>
  <c r="H45" i="62"/>
  <c r="H44" i="62"/>
  <c r="H43" i="62"/>
  <c r="Y217" i="111" s="1"/>
  <c r="H42" i="62"/>
  <c r="H41" i="62"/>
  <c r="H40" i="62"/>
  <c r="H39" i="62"/>
  <c r="Y213" i="111" s="1"/>
  <c r="H38" i="62"/>
  <c r="H37" i="62"/>
  <c r="H36" i="62"/>
  <c r="H34" i="62"/>
  <c r="Y208" i="111" s="1"/>
  <c r="H33" i="62"/>
  <c r="H32" i="62"/>
  <c r="H31" i="62"/>
  <c r="H30" i="62"/>
  <c r="Y204" i="111" s="1"/>
  <c r="H29" i="62"/>
  <c r="H28" i="62"/>
  <c r="H26" i="62"/>
  <c r="H25" i="62"/>
  <c r="Y199" i="111" s="1"/>
  <c r="H24" i="62"/>
  <c r="H23" i="62"/>
  <c r="Y197" i="111" s="1"/>
  <c r="H22" i="62"/>
  <c r="H21" i="62"/>
  <c r="Y195" i="111" s="1"/>
  <c r="H20" i="62"/>
  <c r="H19" i="62"/>
  <c r="H18" i="62"/>
  <c r="H17" i="62"/>
  <c r="Y191" i="111" s="1"/>
  <c r="B47" i="61"/>
  <c r="X332" i="111" s="1"/>
  <c r="B46" i="61"/>
  <c r="X331" i="111" s="1"/>
  <c r="B45" i="61"/>
  <c r="X330" i="111" s="1"/>
  <c r="B44" i="61"/>
  <c r="X329" i="111" s="1"/>
  <c r="B43" i="61"/>
  <c r="X328" i="111" s="1"/>
  <c r="B42" i="61"/>
  <c r="X327" i="111" s="1"/>
  <c r="B41" i="61"/>
  <c r="X326" i="111" s="1"/>
  <c r="B39" i="61" a="1"/>
  <c r="B39" i="61" s="1"/>
  <c r="X324" i="111" s="1"/>
  <c r="B38" i="61" a="1"/>
  <c r="B38" i="61" s="1"/>
  <c r="X323" i="111" s="1"/>
  <c r="B37" i="61" a="1"/>
  <c r="B37" i="61" s="1"/>
  <c r="X322" i="111" s="1"/>
  <c r="B36" i="61" a="1"/>
  <c r="B36" i="61" s="1"/>
  <c r="X321" i="111" s="1"/>
  <c r="B35" i="61" a="1"/>
  <c r="B35" i="61" s="1"/>
  <c r="X320" i="111" s="1"/>
  <c r="B34" i="61" a="1"/>
  <c r="B34" i="61" s="1"/>
  <c r="X319" i="111" s="1"/>
  <c r="B33" i="61" a="1"/>
  <c r="B33" i="61" s="1"/>
  <c r="X318" i="111" s="1"/>
  <c r="B29" i="61"/>
  <c r="X186" i="111" s="1"/>
  <c r="B28" i="61"/>
  <c r="X185" i="111" s="1"/>
  <c r="B27" i="61"/>
  <c r="X184" i="111" s="1"/>
  <c r="B26" i="61"/>
  <c r="X183" i="111" s="1"/>
  <c r="B25" i="61"/>
  <c r="X182" i="111" s="1"/>
  <c r="B24" i="61"/>
  <c r="X181" i="111" s="1"/>
  <c r="B23" i="61"/>
  <c r="X180" i="111" s="1"/>
  <c r="B22" i="61"/>
  <c r="B21" i="61"/>
  <c r="X178" i="111" s="1"/>
  <c r="B20" i="61"/>
  <c r="X177" i="111" s="1"/>
  <c r="B19" i="61"/>
  <c r="X176" i="111" s="1"/>
  <c r="B18" i="61"/>
  <c r="X175" i="111" s="1"/>
  <c r="B17" i="61"/>
  <c r="X174" i="111" s="1"/>
  <c r="B16" i="61"/>
  <c r="X173" i="111" s="1"/>
  <c r="B10" i="61"/>
  <c r="H141" i="61"/>
  <c r="H140" i="61"/>
  <c r="H139" i="61"/>
  <c r="H137" i="61"/>
  <c r="H136" i="61"/>
  <c r="H134" i="61"/>
  <c r="X308" i="111" s="1"/>
  <c r="H132" i="61"/>
  <c r="H130" i="61"/>
  <c r="H128" i="61"/>
  <c r="H127" i="61"/>
  <c r="H126" i="61"/>
  <c r="H125" i="61"/>
  <c r="H124" i="61"/>
  <c r="H123" i="61"/>
  <c r="H122" i="61"/>
  <c r="H121" i="61"/>
  <c r="H119" i="61"/>
  <c r="X293" i="111" s="1"/>
  <c r="H118" i="61"/>
  <c r="H117" i="61"/>
  <c r="H116" i="61"/>
  <c r="X290" i="111" s="1"/>
  <c r="H115" i="61"/>
  <c r="X289" i="111" s="1"/>
  <c r="H114" i="61"/>
  <c r="H113" i="61"/>
  <c r="H112" i="61"/>
  <c r="X286" i="111" s="1"/>
  <c r="H110" i="61"/>
  <c r="H109" i="61"/>
  <c r="H108" i="61"/>
  <c r="H107" i="61"/>
  <c r="X281" i="111" s="1"/>
  <c r="H105" i="61"/>
  <c r="H104" i="61"/>
  <c r="H103" i="61"/>
  <c r="H102" i="61"/>
  <c r="X276" i="111" s="1"/>
  <c r="H101" i="61"/>
  <c r="H100" i="61"/>
  <c r="H99" i="61"/>
  <c r="H98" i="61"/>
  <c r="X272" i="111" s="1"/>
  <c r="H97" i="61"/>
  <c r="H95" i="61"/>
  <c r="X269" i="111" s="1"/>
  <c r="H94" i="61"/>
  <c r="X268" i="111" s="1"/>
  <c r="H93" i="61"/>
  <c r="X267" i="111" s="1"/>
  <c r="H92" i="61"/>
  <c r="H91" i="61"/>
  <c r="X265" i="111" s="1"/>
  <c r="H90" i="61"/>
  <c r="X264" i="111" s="1"/>
  <c r="H89" i="61"/>
  <c r="X263" i="111" s="1"/>
  <c r="H88" i="61"/>
  <c r="H87" i="61"/>
  <c r="H86" i="61"/>
  <c r="H85" i="61"/>
  <c r="X259" i="111" s="1"/>
  <c r="H84" i="61"/>
  <c r="H83" i="61"/>
  <c r="H81" i="61"/>
  <c r="H80" i="61"/>
  <c r="X254" i="111" s="1"/>
  <c r="H79" i="61"/>
  <c r="H78" i="61"/>
  <c r="H77" i="61"/>
  <c r="H76" i="61"/>
  <c r="X250" i="111" s="1"/>
  <c r="H75" i="61"/>
  <c r="H74" i="61"/>
  <c r="H73" i="61"/>
  <c r="H72" i="61"/>
  <c r="X246" i="111" s="1"/>
  <c r="H71" i="61"/>
  <c r="X245" i="111" s="1"/>
  <c r="H70" i="61"/>
  <c r="H69" i="61"/>
  <c r="X243" i="111" s="1"/>
  <c r="H68" i="61"/>
  <c r="X242" i="111" s="1"/>
  <c r="H67" i="61"/>
  <c r="X241" i="111" s="1"/>
  <c r="H66" i="61"/>
  <c r="X240" i="111" s="1"/>
  <c r="H65" i="61"/>
  <c r="H64" i="61"/>
  <c r="X238" i="111" s="1"/>
  <c r="H63" i="61"/>
  <c r="X237" i="111" s="1"/>
  <c r="H62" i="61"/>
  <c r="H61" i="61"/>
  <c r="H60" i="61"/>
  <c r="X234" i="111" s="1"/>
  <c r="H59" i="61"/>
  <c r="H58" i="61"/>
  <c r="H57" i="61"/>
  <c r="H56" i="61"/>
  <c r="X230" i="111" s="1"/>
  <c r="H55" i="61"/>
  <c r="H54" i="61"/>
  <c r="H52" i="61"/>
  <c r="H51" i="61"/>
  <c r="X225" i="111" s="1"/>
  <c r="H50" i="61"/>
  <c r="H49" i="61"/>
  <c r="H48" i="61"/>
  <c r="H47" i="61"/>
  <c r="X221" i="111" s="1"/>
  <c r="H46" i="61"/>
  <c r="H45" i="61"/>
  <c r="H44" i="61"/>
  <c r="H43" i="61"/>
  <c r="X217" i="111" s="1"/>
  <c r="H42" i="61"/>
  <c r="H41" i="61"/>
  <c r="H40" i="61"/>
  <c r="H39" i="61"/>
  <c r="X213" i="111" s="1"/>
  <c r="H38" i="61"/>
  <c r="H37" i="61"/>
  <c r="H36" i="61"/>
  <c r="H34" i="61"/>
  <c r="X208" i="111" s="1"/>
  <c r="H33" i="61"/>
  <c r="H32" i="61"/>
  <c r="H31" i="61"/>
  <c r="H30" i="61"/>
  <c r="X204" i="111" s="1"/>
  <c r="H29" i="61"/>
  <c r="H28" i="61"/>
  <c r="H26" i="61"/>
  <c r="H25" i="61"/>
  <c r="X199" i="111" s="1"/>
  <c r="H24" i="61"/>
  <c r="H23" i="61"/>
  <c r="H22" i="61"/>
  <c r="H21" i="61"/>
  <c r="X195" i="111" s="1"/>
  <c r="H20" i="61"/>
  <c r="H19" i="61"/>
  <c r="H18" i="61"/>
  <c r="H17" i="61"/>
  <c r="X191" i="111" s="1"/>
  <c r="B47" i="60"/>
  <c r="W332" i="111" s="1"/>
  <c r="B46" i="60"/>
  <c r="W331" i="111" s="1"/>
  <c r="B45" i="60"/>
  <c r="W330" i="111" s="1"/>
  <c r="B44" i="60"/>
  <c r="W329" i="111" s="1"/>
  <c r="B43" i="60"/>
  <c r="W328" i="111" s="1"/>
  <c r="B42" i="60"/>
  <c r="W327" i="111" s="1"/>
  <c r="B41" i="60"/>
  <c r="W326" i="111" s="1"/>
  <c r="B39" i="60" a="1"/>
  <c r="B39" i="60" s="1"/>
  <c r="W324" i="111" s="1"/>
  <c r="B38" i="60" a="1"/>
  <c r="B38" i="60" s="1"/>
  <c r="W323" i="111" s="1"/>
  <c r="B37" i="60" a="1"/>
  <c r="B37" i="60" s="1"/>
  <c r="W322" i="111" s="1"/>
  <c r="B36" i="60" a="1"/>
  <c r="B36" i="60" s="1"/>
  <c r="W321" i="111" s="1"/>
  <c r="B35" i="60" a="1"/>
  <c r="B35" i="60" s="1"/>
  <c r="W320" i="111" s="1"/>
  <c r="B34" i="60" a="1"/>
  <c r="B34" i="60" s="1"/>
  <c r="W319" i="111" s="1"/>
  <c r="B33" i="60" a="1"/>
  <c r="B33" i="60" s="1"/>
  <c r="W318" i="111" s="1"/>
  <c r="B29" i="60"/>
  <c r="W186" i="111" s="1"/>
  <c r="B28" i="60"/>
  <c r="W185" i="111" s="1"/>
  <c r="B27" i="60"/>
  <c r="W184" i="111" s="1"/>
  <c r="B26" i="60"/>
  <c r="W183" i="111" s="1"/>
  <c r="B25" i="60"/>
  <c r="W182" i="111" s="1"/>
  <c r="B24" i="60"/>
  <c r="W181" i="111" s="1"/>
  <c r="B23" i="60"/>
  <c r="W180" i="111" s="1"/>
  <c r="B22" i="60"/>
  <c r="W179" i="111" s="1"/>
  <c r="B21" i="60"/>
  <c r="W178" i="111" s="1"/>
  <c r="B20" i="60"/>
  <c r="W177" i="111" s="1"/>
  <c r="B19" i="60"/>
  <c r="W176" i="111" s="1"/>
  <c r="B18" i="60"/>
  <c r="W175" i="111" s="1"/>
  <c r="B17" i="60"/>
  <c r="W174" i="111" s="1"/>
  <c r="B16" i="60"/>
  <c r="W173" i="111" s="1"/>
  <c r="B10" i="60"/>
  <c r="H141" i="60"/>
  <c r="H140" i="60"/>
  <c r="H139" i="60"/>
  <c r="H137" i="60"/>
  <c r="H136" i="60"/>
  <c r="W310" i="111" s="1"/>
  <c r="H134" i="60"/>
  <c r="W308" i="111" s="1"/>
  <c r="H132" i="60"/>
  <c r="H130" i="60"/>
  <c r="H128" i="60"/>
  <c r="W302" i="111" s="1"/>
  <c r="H127" i="60"/>
  <c r="H126" i="60"/>
  <c r="H125" i="60"/>
  <c r="W299" i="111" s="1"/>
  <c r="H124" i="60"/>
  <c r="W298" i="111" s="1"/>
  <c r="H123" i="60"/>
  <c r="H122" i="60"/>
  <c r="H121" i="60"/>
  <c r="W295" i="111" s="1"/>
  <c r="H119" i="60"/>
  <c r="W293" i="111" s="1"/>
  <c r="H118" i="60"/>
  <c r="H117" i="60"/>
  <c r="H116" i="60"/>
  <c r="W290" i="111" s="1"/>
  <c r="H115" i="60"/>
  <c r="W289" i="111" s="1"/>
  <c r="H114" i="60"/>
  <c r="H113" i="60"/>
  <c r="H112" i="60"/>
  <c r="W286" i="111" s="1"/>
  <c r="H110" i="60"/>
  <c r="W284" i="111" s="1"/>
  <c r="H109" i="60"/>
  <c r="H108" i="60"/>
  <c r="W282" i="111" s="1"/>
  <c r="H107" i="60"/>
  <c r="W281" i="111" s="1"/>
  <c r="H105" i="60"/>
  <c r="W279" i="111" s="1"/>
  <c r="H104" i="60"/>
  <c r="H103" i="60"/>
  <c r="H102" i="60"/>
  <c r="W276" i="111" s="1"/>
  <c r="H101" i="60"/>
  <c r="W275" i="111" s="1"/>
  <c r="H100" i="60"/>
  <c r="H99" i="60"/>
  <c r="H98" i="60"/>
  <c r="W272" i="111" s="1"/>
  <c r="H97" i="60"/>
  <c r="W271" i="111" s="1"/>
  <c r="H95" i="60"/>
  <c r="W269" i="111" s="1"/>
  <c r="H94" i="60"/>
  <c r="W268" i="111" s="1"/>
  <c r="H93" i="60"/>
  <c r="W267" i="111" s="1"/>
  <c r="H92" i="60"/>
  <c r="W266" i="111" s="1"/>
  <c r="H91" i="60"/>
  <c r="H90" i="60"/>
  <c r="H89" i="60"/>
  <c r="H88" i="60"/>
  <c r="W262" i="111" s="1"/>
  <c r="H87" i="60"/>
  <c r="H86" i="60"/>
  <c r="H85" i="60"/>
  <c r="W259" i="111" s="1"/>
  <c r="H84" i="60"/>
  <c r="W258" i="111" s="1"/>
  <c r="H83" i="60"/>
  <c r="H81" i="60"/>
  <c r="H80" i="60"/>
  <c r="W254" i="111" s="1"/>
  <c r="H79" i="60"/>
  <c r="H78" i="60"/>
  <c r="H77" i="60"/>
  <c r="W251" i="111" s="1"/>
  <c r="H76" i="60"/>
  <c r="H75" i="60"/>
  <c r="W249" i="111" s="1"/>
  <c r="H74" i="60"/>
  <c r="H73" i="60"/>
  <c r="H72" i="60"/>
  <c r="W246" i="111" s="1"/>
  <c r="H71" i="60"/>
  <c r="W245" i="111" s="1"/>
  <c r="H70" i="60"/>
  <c r="H69" i="60"/>
  <c r="W243" i="111" s="1"/>
  <c r="H68" i="60"/>
  <c r="H67" i="60"/>
  <c r="W241" i="111" s="1"/>
  <c r="H66" i="60"/>
  <c r="H65" i="60"/>
  <c r="H64" i="60"/>
  <c r="W238" i="111" s="1"/>
  <c r="H63" i="60"/>
  <c r="W237" i="111" s="1"/>
  <c r="H62" i="60"/>
  <c r="H61" i="60"/>
  <c r="H60" i="60"/>
  <c r="W234" i="111" s="1"/>
  <c r="H59" i="60"/>
  <c r="H58" i="60"/>
  <c r="H57" i="60"/>
  <c r="H56" i="60"/>
  <c r="W230" i="111" s="1"/>
  <c r="H55" i="60"/>
  <c r="H54" i="60"/>
  <c r="H52" i="60"/>
  <c r="H51" i="60"/>
  <c r="W225" i="111" s="1"/>
  <c r="H50" i="60"/>
  <c r="H49" i="60"/>
  <c r="H48" i="60"/>
  <c r="H47" i="60"/>
  <c r="W221" i="111" s="1"/>
  <c r="H46" i="60"/>
  <c r="H45" i="60"/>
  <c r="H44" i="60"/>
  <c r="H43" i="60"/>
  <c r="W217" i="111" s="1"/>
  <c r="H42" i="60"/>
  <c r="H41" i="60"/>
  <c r="H40" i="60"/>
  <c r="H39" i="60"/>
  <c r="W213" i="111" s="1"/>
  <c r="H38" i="60"/>
  <c r="H37" i="60"/>
  <c r="W211" i="111" s="1"/>
  <c r="H36" i="60"/>
  <c r="H34" i="60"/>
  <c r="W208" i="111" s="1"/>
  <c r="H33" i="60"/>
  <c r="H32" i="60"/>
  <c r="H31" i="60"/>
  <c r="H30" i="60"/>
  <c r="W204" i="111" s="1"/>
  <c r="H29" i="60"/>
  <c r="H28" i="60"/>
  <c r="H26" i="60"/>
  <c r="H25" i="60"/>
  <c r="W199" i="111" s="1"/>
  <c r="H24" i="60"/>
  <c r="H23" i="60"/>
  <c r="H22" i="60"/>
  <c r="H21" i="60"/>
  <c r="W195" i="111" s="1"/>
  <c r="H20" i="60"/>
  <c r="H19" i="60"/>
  <c r="H18" i="60"/>
  <c r="H17" i="60"/>
  <c r="W191" i="111" s="1"/>
  <c r="B47" i="59"/>
  <c r="V332" i="111" s="1"/>
  <c r="B46" i="59"/>
  <c r="V331" i="111" s="1"/>
  <c r="B45" i="59"/>
  <c r="V330" i="111" s="1"/>
  <c r="B44" i="59"/>
  <c r="V329" i="111" s="1"/>
  <c r="B43" i="59"/>
  <c r="V328" i="111" s="1"/>
  <c r="B42" i="59"/>
  <c r="V327" i="111" s="1"/>
  <c r="B41" i="59"/>
  <c r="V326" i="111" s="1"/>
  <c r="B39" i="59" a="1"/>
  <c r="B39" i="59" s="1"/>
  <c r="V324" i="111" s="1"/>
  <c r="B38" i="59" a="1"/>
  <c r="B38" i="59" s="1"/>
  <c r="V323" i="111" s="1"/>
  <c r="B37" i="59" a="1"/>
  <c r="B37" i="59" s="1"/>
  <c r="V322" i="111" s="1"/>
  <c r="B36" i="59" a="1"/>
  <c r="B36" i="59" s="1"/>
  <c r="V321" i="111" s="1"/>
  <c r="B35" i="59" a="1"/>
  <c r="B35" i="59" s="1"/>
  <c r="V320" i="111" s="1"/>
  <c r="B34" i="59" a="1"/>
  <c r="B34" i="59" s="1"/>
  <c r="V319" i="111" s="1"/>
  <c r="B33" i="59" a="1"/>
  <c r="B33" i="59" s="1"/>
  <c r="V318" i="111" s="1"/>
  <c r="B29" i="59"/>
  <c r="V186" i="111" s="1"/>
  <c r="B28" i="59"/>
  <c r="V185" i="111" s="1"/>
  <c r="B27" i="59"/>
  <c r="V184" i="111" s="1"/>
  <c r="B26" i="59"/>
  <c r="V183" i="111" s="1"/>
  <c r="B25" i="59"/>
  <c r="V182" i="111" s="1"/>
  <c r="B24" i="59"/>
  <c r="V181" i="111" s="1"/>
  <c r="B23" i="59"/>
  <c r="V180" i="111" s="1"/>
  <c r="B22" i="59"/>
  <c r="B21" i="59"/>
  <c r="V178" i="111" s="1"/>
  <c r="B20" i="59"/>
  <c r="V177" i="111" s="1"/>
  <c r="B19" i="59"/>
  <c r="V176" i="111" s="1"/>
  <c r="B18" i="59"/>
  <c r="V175" i="111" s="1"/>
  <c r="B17" i="59"/>
  <c r="V174" i="111" s="1"/>
  <c r="B16" i="59"/>
  <c r="V173" i="111" s="1"/>
  <c r="B10" i="59"/>
  <c r="H141" i="59"/>
  <c r="H140" i="59"/>
  <c r="H139" i="59"/>
  <c r="H137" i="59"/>
  <c r="H136" i="59"/>
  <c r="V310" i="111" s="1"/>
  <c r="H134" i="59"/>
  <c r="V308" i="111" s="1"/>
  <c r="H132" i="59"/>
  <c r="V306" i="111" s="1"/>
  <c r="H130" i="59"/>
  <c r="H128" i="59"/>
  <c r="V302" i="111" s="1"/>
  <c r="H127" i="59"/>
  <c r="H126" i="59"/>
  <c r="H125" i="59"/>
  <c r="H124" i="59"/>
  <c r="V298" i="111" s="1"/>
  <c r="H123" i="59"/>
  <c r="H122" i="59"/>
  <c r="H121" i="59"/>
  <c r="V295" i="111" s="1"/>
  <c r="H119" i="59"/>
  <c r="V293" i="111" s="1"/>
  <c r="H118" i="59"/>
  <c r="H117" i="59"/>
  <c r="H116" i="59"/>
  <c r="V290" i="111" s="1"/>
  <c r="H115" i="59"/>
  <c r="V289" i="111" s="1"/>
  <c r="H114" i="59"/>
  <c r="H113" i="59"/>
  <c r="H112" i="59"/>
  <c r="V286" i="111" s="1"/>
  <c r="H110" i="59"/>
  <c r="V284" i="111" s="1"/>
  <c r="H109" i="59"/>
  <c r="H108" i="59"/>
  <c r="H107" i="59"/>
  <c r="V281" i="111" s="1"/>
  <c r="H105" i="59"/>
  <c r="V279" i="111" s="1"/>
  <c r="H104" i="59"/>
  <c r="H103" i="59"/>
  <c r="H102" i="59"/>
  <c r="V276" i="111" s="1"/>
  <c r="H101" i="59"/>
  <c r="V275" i="111" s="1"/>
  <c r="H100" i="59"/>
  <c r="H99" i="59"/>
  <c r="H98" i="59"/>
  <c r="V272" i="111" s="1"/>
  <c r="H97" i="59"/>
  <c r="V271" i="111" s="1"/>
  <c r="H95" i="59"/>
  <c r="V269" i="111" s="1"/>
  <c r="H94" i="59"/>
  <c r="V268" i="111" s="1"/>
  <c r="H93" i="59"/>
  <c r="V267" i="111" s="1"/>
  <c r="H92" i="59"/>
  <c r="V266" i="111" s="1"/>
  <c r="H91" i="59"/>
  <c r="H90" i="59"/>
  <c r="V264" i="111" s="1"/>
  <c r="H89" i="59"/>
  <c r="V263" i="111" s="1"/>
  <c r="H88" i="59"/>
  <c r="V262" i="111" s="1"/>
  <c r="H87" i="59"/>
  <c r="H86" i="59"/>
  <c r="H85" i="59"/>
  <c r="V259" i="111" s="1"/>
  <c r="H84" i="59"/>
  <c r="V258" i="111" s="1"/>
  <c r="H83" i="59"/>
  <c r="H81" i="59"/>
  <c r="H80" i="59"/>
  <c r="V254" i="111" s="1"/>
  <c r="H79" i="59"/>
  <c r="V253" i="111" s="1"/>
  <c r="H78" i="59"/>
  <c r="H77" i="59"/>
  <c r="V251" i="111" s="1"/>
  <c r="H76" i="59"/>
  <c r="V250" i="111" s="1"/>
  <c r="H75" i="59"/>
  <c r="V249" i="111" s="1"/>
  <c r="H74" i="59"/>
  <c r="H73" i="59"/>
  <c r="H72" i="59"/>
  <c r="V246" i="111" s="1"/>
  <c r="H71" i="59"/>
  <c r="V245" i="111" s="1"/>
  <c r="H70" i="59"/>
  <c r="H69" i="59"/>
  <c r="V243" i="111" s="1"/>
  <c r="H68" i="59"/>
  <c r="V242" i="111" s="1"/>
  <c r="H67" i="59"/>
  <c r="V241" i="111" s="1"/>
  <c r="H66" i="59"/>
  <c r="H65" i="59"/>
  <c r="H64" i="59"/>
  <c r="V238" i="111" s="1"/>
  <c r="H63" i="59"/>
  <c r="V237" i="111" s="1"/>
  <c r="H62" i="59"/>
  <c r="H61" i="59"/>
  <c r="H60" i="59"/>
  <c r="V234" i="111" s="1"/>
  <c r="H59" i="59"/>
  <c r="H58" i="59"/>
  <c r="H57" i="59"/>
  <c r="H56" i="59"/>
  <c r="V230" i="111" s="1"/>
  <c r="H55" i="59"/>
  <c r="H54" i="59"/>
  <c r="H52" i="59"/>
  <c r="H51" i="59"/>
  <c r="V225" i="111" s="1"/>
  <c r="H50" i="59"/>
  <c r="H49" i="59"/>
  <c r="H48" i="59"/>
  <c r="H47" i="59"/>
  <c r="V221" i="111" s="1"/>
  <c r="H46" i="59"/>
  <c r="H45" i="59"/>
  <c r="H44" i="59"/>
  <c r="H43" i="59"/>
  <c r="V217" i="111" s="1"/>
  <c r="H42" i="59"/>
  <c r="H41" i="59"/>
  <c r="H40" i="59"/>
  <c r="H39" i="59"/>
  <c r="V213" i="111" s="1"/>
  <c r="H38" i="59"/>
  <c r="V212" i="111" s="1"/>
  <c r="H37" i="59"/>
  <c r="V211" i="111" s="1"/>
  <c r="H36" i="59"/>
  <c r="H34" i="59"/>
  <c r="V208" i="111" s="1"/>
  <c r="H33" i="59"/>
  <c r="H32" i="59"/>
  <c r="H31" i="59"/>
  <c r="H30" i="59"/>
  <c r="V204" i="111" s="1"/>
  <c r="H29" i="59"/>
  <c r="H28" i="59"/>
  <c r="H26" i="59"/>
  <c r="H25" i="59"/>
  <c r="V199" i="111" s="1"/>
  <c r="H24" i="59"/>
  <c r="H23" i="59"/>
  <c r="V197" i="111" s="1"/>
  <c r="H22" i="59"/>
  <c r="H21" i="59"/>
  <c r="V195" i="111" s="1"/>
  <c r="H20" i="59"/>
  <c r="H19" i="59"/>
  <c r="H18" i="59"/>
  <c r="H17" i="59"/>
  <c r="V191" i="111" s="1"/>
  <c r="B47" i="58"/>
  <c r="U332" i="111" s="1"/>
  <c r="B46" i="58"/>
  <c r="U331" i="111" s="1"/>
  <c r="B45" i="58"/>
  <c r="U330" i="111" s="1"/>
  <c r="B44" i="58"/>
  <c r="U329" i="111" s="1"/>
  <c r="B43" i="58"/>
  <c r="U328" i="111" s="1"/>
  <c r="B42" i="58"/>
  <c r="U327" i="111" s="1"/>
  <c r="B41" i="58"/>
  <c r="U326" i="111" s="1"/>
  <c r="B39" i="58" a="1"/>
  <c r="B39" i="58" s="1"/>
  <c r="U324" i="111" s="1"/>
  <c r="B38" i="58" a="1"/>
  <c r="B38" i="58" s="1"/>
  <c r="U323" i="111" s="1"/>
  <c r="B37" i="58" a="1"/>
  <c r="B37" i="58" s="1"/>
  <c r="U322" i="111" s="1"/>
  <c r="B36" i="58" a="1"/>
  <c r="B36" i="58" s="1"/>
  <c r="U321" i="111" s="1"/>
  <c r="B35" i="58" a="1"/>
  <c r="B35" i="58" s="1"/>
  <c r="U320" i="111" s="1"/>
  <c r="B34" i="58" a="1"/>
  <c r="B34" i="58" s="1"/>
  <c r="U319" i="111" s="1"/>
  <c r="B33" i="58" a="1"/>
  <c r="B33" i="58" s="1"/>
  <c r="U318" i="111" s="1"/>
  <c r="B29" i="58"/>
  <c r="U186" i="111" s="1"/>
  <c r="B28" i="58"/>
  <c r="U185" i="111" s="1"/>
  <c r="B27" i="58"/>
  <c r="U184" i="111" s="1"/>
  <c r="B26" i="58"/>
  <c r="U183" i="111" s="1"/>
  <c r="B25" i="58"/>
  <c r="U182" i="111" s="1"/>
  <c r="B24" i="58"/>
  <c r="U181" i="111" s="1"/>
  <c r="B23" i="58"/>
  <c r="U180" i="111" s="1"/>
  <c r="B22" i="58"/>
  <c r="U179" i="111" s="1"/>
  <c r="B21" i="58"/>
  <c r="U178" i="111" s="1"/>
  <c r="B20" i="58"/>
  <c r="U177" i="111" s="1"/>
  <c r="B19" i="58"/>
  <c r="U176" i="111" s="1"/>
  <c r="B18" i="58"/>
  <c r="U175" i="111" s="1"/>
  <c r="B17" i="58"/>
  <c r="U174" i="111" s="1"/>
  <c r="B16" i="58"/>
  <c r="U173" i="111" s="1"/>
  <c r="B10" i="58"/>
  <c r="H141" i="58"/>
  <c r="H140" i="58"/>
  <c r="H139" i="58"/>
  <c r="H137" i="58"/>
  <c r="H136" i="58"/>
  <c r="U310" i="111" s="1"/>
  <c r="H134" i="58"/>
  <c r="U308" i="111" s="1"/>
  <c r="H132" i="58"/>
  <c r="H130" i="58"/>
  <c r="H128" i="58"/>
  <c r="H127" i="58"/>
  <c r="H126" i="58"/>
  <c r="U300" i="111" s="1"/>
  <c r="H125" i="58"/>
  <c r="H124" i="58"/>
  <c r="U298" i="111" s="1"/>
  <c r="H123" i="58"/>
  <c r="H122" i="58"/>
  <c r="H121" i="58"/>
  <c r="H119" i="58"/>
  <c r="H118" i="58"/>
  <c r="H117" i="58"/>
  <c r="H116" i="58"/>
  <c r="U290" i="111" s="1"/>
  <c r="H115" i="58"/>
  <c r="H114" i="58"/>
  <c r="H113" i="58"/>
  <c r="U287" i="111" s="1"/>
  <c r="H112" i="58"/>
  <c r="U286" i="111" s="1"/>
  <c r="H110" i="58"/>
  <c r="H109" i="58"/>
  <c r="H108" i="58"/>
  <c r="U282" i="111" s="1"/>
  <c r="H107" i="58"/>
  <c r="U281" i="111" s="1"/>
  <c r="H105" i="58"/>
  <c r="H104" i="58"/>
  <c r="H103" i="58"/>
  <c r="H102" i="58"/>
  <c r="U276" i="111" s="1"/>
  <c r="H101" i="58"/>
  <c r="H100" i="58"/>
  <c r="H99" i="58"/>
  <c r="H98" i="58"/>
  <c r="U272" i="111" s="1"/>
  <c r="H97" i="58"/>
  <c r="H95" i="58"/>
  <c r="U269" i="111" s="1"/>
  <c r="H94" i="58"/>
  <c r="U268" i="111" s="1"/>
  <c r="H93" i="58"/>
  <c r="U267" i="111" s="1"/>
  <c r="H92" i="58"/>
  <c r="H91" i="58"/>
  <c r="U265" i="111" s="1"/>
  <c r="H90" i="58"/>
  <c r="U264" i="111" s="1"/>
  <c r="H89" i="58"/>
  <c r="U263" i="111" s="1"/>
  <c r="H88" i="58"/>
  <c r="H87" i="58"/>
  <c r="H86" i="58"/>
  <c r="H85" i="58"/>
  <c r="U259" i="111" s="1"/>
  <c r="H84" i="58"/>
  <c r="H83" i="58"/>
  <c r="H81" i="58"/>
  <c r="U255" i="111" s="1"/>
  <c r="H80" i="58"/>
  <c r="U254" i="111" s="1"/>
  <c r="H79" i="58"/>
  <c r="H78" i="58"/>
  <c r="H77" i="58"/>
  <c r="U251" i="111" s="1"/>
  <c r="H76" i="58"/>
  <c r="U250" i="111" s="1"/>
  <c r="H75" i="58"/>
  <c r="H74" i="58"/>
  <c r="H73" i="58"/>
  <c r="H72" i="58"/>
  <c r="U246" i="111" s="1"/>
  <c r="H71" i="58"/>
  <c r="U245" i="111" s="1"/>
  <c r="H70" i="58"/>
  <c r="H69" i="58"/>
  <c r="H68" i="58"/>
  <c r="H67" i="58"/>
  <c r="U241" i="111" s="1"/>
  <c r="H66" i="58"/>
  <c r="H65" i="58"/>
  <c r="H64" i="58"/>
  <c r="U238" i="111" s="1"/>
  <c r="H63" i="58"/>
  <c r="U237" i="111" s="1"/>
  <c r="H62" i="58"/>
  <c r="H61" i="58"/>
  <c r="U235" i="111" s="1"/>
  <c r="H60" i="58"/>
  <c r="H59" i="58"/>
  <c r="H58" i="58"/>
  <c r="H57" i="58"/>
  <c r="U231" i="111" s="1"/>
  <c r="H56" i="58"/>
  <c r="H55" i="58"/>
  <c r="H54" i="58"/>
  <c r="H52" i="58"/>
  <c r="U226" i="111" s="1"/>
  <c r="H51" i="58"/>
  <c r="H50" i="58"/>
  <c r="H49" i="58"/>
  <c r="H48" i="58"/>
  <c r="U222" i="111" s="1"/>
  <c r="H47" i="58"/>
  <c r="H46" i="58"/>
  <c r="H45" i="58"/>
  <c r="H44" i="58"/>
  <c r="U218" i="111" s="1"/>
  <c r="H43" i="58"/>
  <c r="U217" i="111" s="1"/>
  <c r="H42" i="58"/>
  <c r="H41" i="58"/>
  <c r="H40" i="58"/>
  <c r="U214" i="111" s="1"/>
  <c r="H39" i="58"/>
  <c r="H38" i="58"/>
  <c r="H37" i="58"/>
  <c r="H36" i="58"/>
  <c r="U210" i="111" s="1"/>
  <c r="H34" i="58"/>
  <c r="H33" i="58"/>
  <c r="H32" i="58"/>
  <c r="H31" i="58"/>
  <c r="U205" i="111" s="1"/>
  <c r="H30" i="58"/>
  <c r="H29" i="58"/>
  <c r="H28" i="58"/>
  <c r="H26" i="58"/>
  <c r="U200" i="111" s="1"/>
  <c r="H25" i="58"/>
  <c r="H24" i="58"/>
  <c r="H23" i="58"/>
  <c r="H22" i="58"/>
  <c r="U196" i="111" s="1"/>
  <c r="H21" i="58"/>
  <c r="H20" i="58"/>
  <c r="H19" i="58"/>
  <c r="H18" i="58"/>
  <c r="U192" i="111" s="1"/>
  <c r="H17" i="58"/>
  <c r="B47" i="57"/>
  <c r="T332" i="111" s="1"/>
  <c r="B46" i="57"/>
  <c r="T331" i="111" s="1"/>
  <c r="B45" i="57"/>
  <c r="T330" i="111" s="1"/>
  <c r="B44" i="57"/>
  <c r="T329" i="111" s="1"/>
  <c r="B43" i="57"/>
  <c r="T328" i="111" s="1"/>
  <c r="B42" i="57"/>
  <c r="T327" i="111" s="1"/>
  <c r="B41" i="57"/>
  <c r="T326" i="111" s="1"/>
  <c r="B39" i="57" a="1"/>
  <c r="B39" i="57" s="1"/>
  <c r="T324" i="111" s="1"/>
  <c r="B38" i="57" a="1"/>
  <c r="B38" i="57" s="1"/>
  <c r="T323" i="111" s="1"/>
  <c r="B37" i="57" a="1"/>
  <c r="B37" i="57" s="1"/>
  <c r="T322" i="111" s="1"/>
  <c r="B36" i="57" a="1"/>
  <c r="B36" i="57" s="1"/>
  <c r="T321" i="111" s="1"/>
  <c r="B35" i="57" a="1"/>
  <c r="B35" i="57" s="1"/>
  <c r="T320" i="111" s="1"/>
  <c r="B34" i="57" a="1"/>
  <c r="B34" i="57" s="1"/>
  <c r="T319" i="111" s="1"/>
  <c r="B33" i="57" a="1"/>
  <c r="B33" i="57" s="1"/>
  <c r="T318" i="111" s="1"/>
  <c r="B29" i="57"/>
  <c r="T186" i="111" s="1"/>
  <c r="B28" i="57"/>
  <c r="T185" i="111" s="1"/>
  <c r="B27" i="57"/>
  <c r="T184" i="111" s="1"/>
  <c r="B26" i="57"/>
  <c r="T183" i="111" s="1"/>
  <c r="B25" i="57"/>
  <c r="T182" i="111" s="1"/>
  <c r="B24" i="57"/>
  <c r="T181" i="111" s="1"/>
  <c r="B23" i="57"/>
  <c r="T180" i="111" s="1"/>
  <c r="B22" i="57"/>
  <c r="T179" i="111" s="1"/>
  <c r="B21" i="57"/>
  <c r="T178" i="111" s="1"/>
  <c r="B20" i="57"/>
  <c r="T177" i="111" s="1"/>
  <c r="B19" i="57"/>
  <c r="T176" i="111" s="1"/>
  <c r="B18" i="57"/>
  <c r="T175" i="111" s="1"/>
  <c r="B17" i="57"/>
  <c r="T174" i="111" s="1"/>
  <c r="B16" i="57"/>
  <c r="T173" i="111" s="1"/>
  <c r="B10" i="57"/>
  <c r="H141" i="57"/>
  <c r="H140" i="57"/>
  <c r="H139" i="57"/>
  <c r="H137" i="57"/>
  <c r="H136" i="57"/>
  <c r="T310" i="111" s="1"/>
  <c r="H134" i="57"/>
  <c r="T308" i="111" s="1"/>
  <c r="H132" i="57"/>
  <c r="H130" i="57"/>
  <c r="H128" i="57"/>
  <c r="T302" i="111" s="1"/>
  <c r="H127" i="57"/>
  <c r="H126" i="57"/>
  <c r="T300" i="111" s="1"/>
  <c r="H125" i="57"/>
  <c r="H124" i="57"/>
  <c r="T298" i="111" s="1"/>
  <c r="H123" i="57"/>
  <c r="H122" i="57"/>
  <c r="H121" i="57"/>
  <c r="T295" i="111" s="1"/>
  <c r="H119" i="57"/>
  <c r="T293" i="111" s="1"/>
  <c r="H118" i="57"/>
  <c r="H117" i="57"/>
  <c r="H116" i="57"/>
  <c r="T290" i="111" s="1"/>
  <c r="H115" i="57"/>
  <c r="T289" i="111" s="1"/>
  <c r="H114" i="57"/>
  <c r="H113" i="57"/>
  <c r="T287" i="111" s="1"/>
  <c r="H112" i="57"/>
  <c r="T286" i="111" s="1"/>
  <c r="H110" i="57"/>
  <c r="T284" i="111" s="1"/>
  <c r="H109" i="57"/>
  <c r="T283" i="111" s="1"/>
  <c r="H108" i="57"/>
  <c r="H107" i="57"/>
  <c r="T281" i="111" s="1"/>
  <c r="H105" i="57"/>
  <c r="T279" i="111" s="1"/>
  <c r="H104" i="57"/>
  <c r="H103" i="57"/>
  <c r="H102" i="57"/>
  <c r="T276" i="111" s="1"/>
  <c r="H101" i="57"/>
  <c r="T275" i="111" s="1"/>
  <c r="H100" i="57"/>
  <c r="H99" i="57"/>
  <c r="H98" i="57"/>
  <c r="T272" i="111" s="1"/>
  <c r="H97" i="57"/>
  <c r="T271" i="111" s="1"/>
  <c r="H95" i="57"/>
  <c r="T269" i="111" s="1"/>
  <c r="H94" i="57"/>
  <c r="T268" i="111" s="1"/>
  <c r="H93" i="57"/>
  <c r="T267" i="111" s="1"/>
  <c r="H92" i="57"/>
  <c r="T266" i="111" s="1"/>
  <c r="H91" i="57"/>
  <c r="T265" i="111" s="1"/>
  <c r="H90" i="57"/>
  <c r="T264" i="111" s="1"/>
  <c r="H89" i="57"/>
  <c r="T263" i="111" s="1"/>
  <c r="H88" i="57"/>
  <c r="T262" i="111" s="1"/>
  <c r="H87" i="57"/>
  <c r="H86" i="57"/>
  <c r="H85" i="57"/>
  <c r="T259" i="111" s="1"/>
  <c r="H84" i="57"/>
  <c r="T258" i="111" s="1"/>
  <c r="H83" i="57"/>
  <c r="H81" i="57"/>
  <c r="H80" i="57"/>
  <c r="T254" i="111" s="1"/>
  <c r="H79" i="57"/>
  <c r="T253" i="111" s="1"/>
  <c r="H78" i="57"/>
  <c r="H77" i="57"/>
  <c r="T251" i="111" s="1"/>
  <c r="H76" i="57"/>
  <c r="T250" i="111" s="1"/>
  <c r="H75" i="57"/>
  <c r="T249" i="111" s="1"/>
  <c r="H74" i="57"/>
  <c r="H73" i="57"/>
  <c r="H72" i="57"/>
  <c r="T246" i="111" s="1"/>
  <c r="H71" i="57"/>
  <c r="T245" i="111" s="1"/>
  <c r="H70" i="57"/>
  <c r="H69" i="57"/>
  <c r="T243" i="111" s="1"/>
  <c r="H68" i="57"/>
  <c r="T242" i="111" s="1"/>
  <c r="H67" i="57"/>
  <c r="T241" i="111" s="1"/>
  <c r="H66" i="57"/>
  <c r="H65" i="57"/>
  <c r="H64" i="57"/>
  <c r="T238" i="111" s="1"/>
  <c r="H63" i="57"/>
  <c r="T237" i="111" s="1"/>
  <c r="H62" i="57"/>
  <c r="H61" i="57"/>
  <c r="H60" i="57"/>
  <c r="T234" i="111" s="1"/>
  <c r="H59" i="57"/>
  <c r="H58" i="57"/>
  <c r="H57" i="57"/>
  <c r="H56" i="57"/>
  <c r="T230" i="111" s="1"/>
  <c r="H55" i="57"/>
  <c r="H54" i="57"/>
  <c r="H52" i="57"/>
  <c r="H51" i="57"/>
  <c r="T225" i="111" s="1"/>
  <c r="H50" i="57"/>
  <c r="H49" i="57"/>
  <c r="H48" i="57"/>
  <c r="H47" i="57"/>
  <c r="T221" i="111" s="1"/>
  <c r="H46" i="57"/>
  <c r="H45" i="57"/>
  <c r="H44" i="57"/>
  <c r="H43" i="57"/>
  <c r="T217" i="111" s="1"/>
  <c r="H42" i="57"/>
  <c r="H41" i="57"/>
  <c r="H40" i="57"/>
  <c r="H39" i="57"/>
  <c r="T213" i="111" s="1"/>
  <c r="H38" i="57"/>
  <c r="H37" i="57"/>
  <c r="H36" i="57"/>
  <c r="H34" i="57"/>
  <c r="T208" i="111" s="1"/>
  <c r="H33" i="57"/>
  <c r="H32" i="57"/>
  <c r="H31" i="57"/>
  <c r="H30" i="57"/>
  <c r="T204" i="111" s="1"/>
  <c r="H29" i="57"/>
  <c r="H28" i="57"/>
  <c r="H26" i="57"/>
  <c r="H25" i="57"/>
  <c r="T199" i="111" s="1"/>
  <c r="H24" i="57"/>
  <c r="H23" i="57"/>
  <c r="T197" i="111" s="1"/>
  <c r="H22" i="57"/>
  <c r="H21" i="57"/>
  <c r="T195" i="111" s="1"/>
  <c r="H20" i="57"/>
  <c r="H19" i="57"/>
  <c r="H18" i="57"/>
  <c r="H17" i="57"/>
  <c r="T191" i="111" s="1"/>
  <c r="B47" i="56"/>
  <c r="S332" i="111" s="1"/>
  <c r="B46" i="56"/>
  <c r="S331" i="111" s="1"/>
  <c r="B45" i="56"/>
  <c r="S330" i="111" s="1"/>
  <c r="B44" i="56"/>
  <c r="S329" i="111" s="1"/>
  <c r="B43" i="56"/>
  <c r="S328" i="111" s="1"/>
  <c r="B42" i="56"/>
  <c r="S327" i="111" s="1"/>
  <c r="B41" i="56"/>
  <c r="S326" i="111" s="1"/>
  <c r="B39" i="56" a="1"/>
  <c r="B39" i="56" s="1"/>
  <c r="S324" i="111" s="1"/>
  <c r="B38" i="56" a="1"/>
  <c r="B38" i="56" s="1"/>
  <c r="S323" i="111" s="1"/>
  <c r="B37" i="56" a="1"/>
  <c r="B37" i="56" s="1"/>
  <c r="S322" i="111" s="1"/>
  <c r="B36" i="56" a="1"/>
  <c r="B36" i="56" s="1"/>
  <c r="S321" i="111" s="1"/>
  <c r="B35" i="56" a="1"/>
  <c r="B35" i="56" s="1"/>
  <c r="S320" i="111" s="1"/>
  <c r="B34" i="56" a="1"/>
  <c r="B34" i="56" s="1"/>
  <c r="S319" i="111" s="1"/>
  <c r="B33" i="56" a="1"/>
  <c r="B33" i="56" s="1"/>
  <c r="S318" i="111" s="1"/>
  <c r="B29" i="56"/>
  <c r="S186" i="111" s="1"/>
  <c r="B28" i="56"/>
  <c r="S185" i="111" s="1"/>
  <c r="B27" i="56"/>
  <c r="S184" i="111" s="1"/>
  <c r="B26" i="56"/>
  <c r="S183" i="111" s="1"/>
  <c r="B25" i="56"/>
  <c r="S182" i="111" s="1"/>
  <c r="B24" i="56"/>
  <c r="S181" i="111" s="1"/>
  <c r="B23" i="56"/>
  <c r="S180" i="111" s="1"/>
  <c r="B22" i="56"/>
  <c r="S179" i="111" s="1"/>
  <c r="B21" i="56"/>
  <c r="S178" i="111" s="1"/>
  <c r="B20" i="56"/>
  <c r="S177" i="111" s="1"/>
  <c r="B19" i="56"/>
  <c r="S176" i="111" s="1"/>
  <c r="B18" i="56"/>
  <c r="S175" i="111" s="1"/>
  <c r="B17" i="56"/>
  <c r="S174" i="111" s="1"/>
  <c r="B16" i="56"/>
  <c r="S173" i="111" s="1"/>
  <c r="B10" i="56"/>
  <c r="H141" i="56"/>
  <c r="H140" i="56"/>
  <c r="H139" i="56"/>
  <c r="S313" i="111" s="1"/>
  <c r="H137" i="56"/>
  <c r="H136" i="56"/>
  <c r="S310" i="111" s="1"/>
  <c r="H134" i="56"/>
  <c r="S308" i="111" s="1"/>
  <c r="H132" i="56"/>
  <c r="H130" i="56"/>
  <c r="H128" i="56"/>
  <c r="S302" i="111" s="1"/>
  <c r="H127" i="56"/>
  <c r="H126" i="56"/>
  <c r="H125" i="56"/>
  <c r="S299" i="111" s="1"/>
  <c r="H124" i="56"/>
  <c r="S298" i="111" s="1"/>
  <c r="H123" i="56"/>
  <c r="H122" i="56"/>
  <c r="H121" i="56"/>
  <c r="S295" i="111" s="1"/>
  <c r="H119" i="56"/>
  <c r="S293" i="111" s="1"/>
  <c r="H118" i="56"/>
  <c r="H117" i="56"/>
  <c r="H116" i="56"/>
  <c r="S290" i="111" s="1"/>
  <c r="H115" i="56"/>
  <c r="S289" i="111" s="1"/>
  <c r="H114" i="56"/>
  <c r="H113" i="56"/>
  <c r="H112" i="56"/>
  <c r="S286" i="111" s="1"/>
  <c r="H110" i="56"/>
  <c r="S284" i="111" s="1"/>
  <c r="H109" i="56"/>
  <c r="H108" i="56"/>
  <c r="S282" i="111" s="1"/>
  <c r="H107" i="56"/>
  <c r="S281" i="111" s="1"/>
  <c r="H105" i="56"/>
  <c r="S279" i="111" s="1"/>
  <c r="H104" i="56"/>
  <c r="H103" i="56"/>
  <c r="H102" i="56"/>
  <c r="S276" i="111" s="1"/>
  <c r="H101" i="56"/>
  <c r="S275" i="111" s="1"/>
  <c r="H100" i="56"/>
  <c r="H99" i="56"/>
  <c r="H98" i="56"/>
  <c r="S272" i="111" s="1"/>
  <c r="H97" i="56"/>
  <c r="S271" i="111" s="1"/>
  <c r="H95" i="56"/>
  <c r="S269" i="111" s="1"/>
  <c r="H94" i="56"/>
  <c r="S268" i="111" s="1"/>
  <c r="H93" i="56"/>
  <c r="S267" i="111" s="1"/>
  <c r="H92" i="56"/>
  <c r="S266" i="111" s="1"/>
  <c r="H91" i="56"/>
  <c r="S265" i="111" s="1"/>
  <c r="H90" i="56"/>
  <c r="H89" i="56"/>
  <c r="H88" i="56"/>
  <c r="S262" i="111" s="1"/>
  <c r="H87" i="56"/>
  <c r="H86" i="56"/>
  <c r="H85" i="56"/>
  <c r="S259" i="111" s="1"/>
  <c r="H84" i="56"/>
  <c r="S258" i="111" s="1"/>
  <c r="H83" i="56"/>
  <c r="H81" i="56"/>
  <c r="H80" i="56"/>
  <c r="H79" i="56"/>
  <c r="H78" i="56"/>
  <c r="H77" i="56"/>
  <c r="S251" i="111" s="1"/>
  <c r="H76" i="56"/>
  <c r="H75" i="56"/>
  <c r="S249" i="111" s="1"/>
  <c r="H74" i="56"/>
  <c r="H73" i="56"/>
  <c r="H72" i="56"/>
  <c r="S246" i="111" s="1"/>
  <c r="H71" i="56"/>
  <c r="S245" i="111" s="1"/>
  <c r="H70" i="56"/>
  <c r="H69" i="56"/>
  <c r="S243" i="111" s="1"/>
  <c r="H68" i="56"/>
  <c r="H67" i="56"/>
  <c r="S241" i="111" s="1"/>
  <c r="H66" i="56"/>
  <c r="H65" i="56"/>
  <c r="H64" i="56"/>
  <c r="S238" i="111" s="1"/>
  <c r="H63" i="56"/>
  <c r="S237" i="111" s="1"/>
  <c r="H62" i="56"/>
  <c r="H61" i="56"/>
  <c r="S235" i="111" s="1"/>
  <c r="H60" i="56"/>
  <c r="H59" i="56"/>
  <c r="H58" i="56"/>
  <c r="H57" i="56"/>
  <c r="S231" i="111" s="1"/>
  <c r="H56" i="56"/>
  <c r="H55" i="56"/>
  <c r="H54" i="56"/>
  <c r="H52" i="56"/>
  <c r="S226" i="111" s="1"/>
  <c r="H51" i="56"/>
  <c r="H50" i="56"/>
  <c r="H49" i="56"/>
  <c r="H48" i="56"/>
  <c r="S222" i="111" s="1"/>
  <c r="H47" i="56"/>
  <c r="S221" i="111" s="1"/>
  <c r="H46" i="56"/>
  <c r="H45" i="56"/>
  <c r="H44" i="56"/>
  <c r="S218" i="111" s="1"/>
  <c r="H43" i="56"/>
  <c r="S217" i="111" s="1"/>
  <c r="H42" i="56"/>
  <c r="H41" i="56"/>
  <c r="H40" i="56"/>
  <c r="S214" i="111" s="1"/>
  <c r="H39" i="56"/>
  <c r="H38" i="56"/>
  <c r="H37" i="56"/>
  <c r="H36" i="56"/>
  <c r="S210" i="111" s="1"/>
  <c r="H34" i="56"/>
  <c r="H33" i="56"/>
  <c r="H32" i="56"/>
  <c r="H31" i="56"/>
  <c r="S205" i="111" s="1"/>
  <c r="H30" i="56"/>
  <c r="H29" i="56"/>
  <c r="H28" i="56"/>
  <c r="H26" i="56"/>
  <c r="S200" i="111" s="1"/>
  <c r="H25" i="56"/>
  <c r="H24" i="56"/>
  <c r="H23" i="56"/>
  <c r="H22" i="56"/>
  <c r="S196" i="111" s="1"/>
  <c r="H21" i="56"/>
  <c r="H20" i="56"/>
  <c r="H19" i="56"/>
  <c r="H18" i="56"/>
  <c r="S192" i="111" s="1"/>
  <c r="H17" i="56"/>
  <c r="B47" i="55"/>
  <c r="R332" i="111" s="1"/>
  <c r="B46" i="55"/>
  <c r="R331" i="111" s="1"/>
  <c r="B45" i="55"/>
  <c r="R330" i="111" s="1"/>
  <c r="B44" i="55"/>
  <c r="R329" i="111" s="1"/>
  <c r="B43" i="55"/>
  <c r="R328" i="111" s="1"/>
  <c r="B42" i="55"/>
  <c r="R327" i="111" s="1"/>
  <c r="B41" i="55"/>
  <c r="R326" i="111" s="1"/>
  <c r="B39" i="55" a="1"/>
  <c r="B39" i="55" s="1"/>
  <c r="R324" i="111" s="1"/>
  <c r="B38" i="55" a="1"/>
  <c r="B38" i="55" s="1"/>
  <c r="R323" i="111" s="1"/>
  <c r="B37" i="55" a="1"/>
  <c r="B37" i="55" s="1"/>
  <c r="R322" i="111" s="1"/>
  <c r="B36" i="55" a="1"/>
  <c r="B36" i="55" s="1"/>
  <c r="R321" i="111" s="1"/>
  <c r="B35" i="55" a="1"/>
  <c r="B35" i="55" s="1"/>
  <c r="R320" i="111" s="1"/>
  <c r="B34" i="55" a="1"/>
  <c r="B34" i="55" s="1"/>
  <c r="R319" i="111" s="1"/>
  <c r="B33" i="55" a="1"/>
  <c r="B33" i="55" s="1"/>
  <c r="R318" i="111" s="1"/>
  <c r="B29" i="55"/>
  <c r="R186" i="111" s="1"/>
  <c r="B28" i="55"/>
  <c r="R185" i="111" s="1"/>
  <c r="B27" i="55"/>
  <c r="R184" i="111" s="1"/>
  <c r="B26" i="55"/>
  <c r="R183" i="111" s="1"/>
  <c r="B25" i="55"/>
  <c r="R182" i="111" s="1"/>
  <c r="B24" i="55"/>
  <c r="R181" i="111" s="1"/>
  <c r="B23" i="55"/>
  <c r="R180" i="111" s="1"/>
  <c r="B22" i="55"/>
  <c r="B21" i="55"/>
  <c r="R178" i="111" s="1"/>
  <c r="B20" i="55"/>
  <c r="R177" i="111" s="1"/>
  <c r="B19" i="55"/>
  <c r="R176" i="111" s="1"/>
  <c r="B18" i="55"/>
  <c r="R175" i="111" s="1"/>
  <c r="B17" i="55"/>
  <c r="R174" i="111" s="1"/>
  <c r="B16" i="55"/>
  <c r="R173" i="111" s="1"/>
  <c r="B10" i="55"/>
  <c r="H141" i="55"/>
  <c r="H140" i="55"/>
  <c r="H139" i="55"/>
  <c r="H137" i="55"/>
  <c r="R311" i="111" s="1"/>
  <c r="H136" i="55"/>
  <c r="R310" i="111" s="1"/>
  <c r="H134" i="55"/>
  <c r="H132" i="55"/>
  <c r="H130" i="55"/>
  <c r="R304" i="111" s="1"/>
  <c r="H128" i="55"/>
  <c r="H127" i="55"/>
  <c r="H126" i="55"/>
  <c r="H125" i="55"/>
  <c r="R299" i="111" s="1"/>
  <c r="H124" i="55"/>
  <c r="H123" i="55"/>
  <c r="H122" i="55"/>
  <c r="H121" i="55"/>
  <c r="R295" i="111" s="1"/>
  <c r="H119" i="55"/>
  <c r="R293" i="111" s="1"/>
  <c r="H118" i="55"/>
  <c r="H117" i="55"/>
  <c r="H116" i="55"/>
  <c r="R290" i="111" s="1"/>
  <c r="H115" i="55"/>
  <c r="R289" i="111" s="1"/>
  <c r="H114" i="55"/>
  <c r="H113" i="55"/>
  <c r="R287" i="111" s="1"/>
  <c r="H112" i="55"/>
  <c r="R286" i="111" s="1"/>
  <c r="H110" i="55"/>
  <c r="H109" i="55"/>
  <c r="H108" i="55"/>
  <c r="H107" i="55"/>
  <c r="R281" i="111" s="1"/>
  <c r="H105" i="55"/>
  <c r="H104" i="55"/>
  <c r="H103" i="55"/>
  <c r="H102" i="55"/>
  <c r="R276" i="111" s="1"/>
  <c r="H101" i="55"/>
  <c r="H100" i="55"/>
  <c r="H99" i="55"/>
  <c r="H98" i="55"/>
  <c r="R272" i="111" s="1"/>
  <c r="H97" i="55"/>
  <c r="H95" i="55"/>
  <c r="R269" i="111" s="1"/>
  <c r="H94" i="55"/>
  <c r="R268" i="111" s="1"/>
  <c r="H93" i="55"/>
  <c r="R267" i="111" s="1"/>
  <c r="H92" i="55"/>
  <c r="H91" i="55"/>
  <c r="R265" i="111" s="1"/>
  <c r="H90" i="55"/>
  <c r="R264" i="111" s="1"/>
  <c r="H89" i="55"/>
  <c r="R263" i="111" s="1"/>
  <c r="H88" i="55"/>
  <c r="H87" i="55"/>
  <c r="H86" i="55"/>
  <c r="R260" i="111" s="1"/>
  <c r="H85" i="55"/>
  <c r="R259" i="111" s="1"/>
  <c r="H84" i="55"/>
  <c r="H83" i="55"/>
  <c r="R257" i="111" s="1"/>
  <c r="H81" i="55"/>
  <c r="R255" i="111" s="1"/>
  <c r="H80" i="55"/>
  <c r="R254" i="111" s="1"/>
  <c r="H79" i="55"/>
  <c r="H78" i="55"/>
  <c r="H77" i="55"/>
  <c r="R251" i="111" s="1"/>
  <c r="H76" i="55"/>
  <c r="R250" i="111" s="1"/>
  <c r="H75" i="55"/>
  <c r="H74" i="55"/>
  <c r="H73" i="55"/>
  <c r="R247" i="111" s="1"/>
  <c r="H72" i="55"/>
  <c r="R246" i="111" s="1"/>
  <c r="H71" i="55"/>
  <c r="R245" i="111" s="1"/>
  <c r="H70" i="55"/>
  <c r="H69" i="55"/>
  <c r="H68" i="55"/>
  <c r="R242" i="111" s="1"/>
  <c r="H67" i="55"/>
  <c r="R241" i="111" s="1"/>
  <c r="H66" i="55"/>
  <c r="H65" i="55"/>
  <c r="H64" i="55"/>
  <c r="R238" i="111" s="1"/>
  <c r="H63" i="55"/>
  <c r="R237" i="111" s="1"/>
  <c r="H62" i="55"/>
  <c r="H61" i="55"/>
  <c r="H60" i="55"/>
  <c r="H59" i="55"/>
  <c r="R233" i="111" s="1"/>
  <c r="H58" i="55"/>
  <c r="H57" i="55"/>
  <c r="H56" i="55"/>
  <c r="H55" i="55"/>
  <c r="R229" i="111" s="1"/>
  <c r="H54" i="55"/>
  <c r="H52" i="55"/>
  <c r="H51" i="55"/>
  <c r="H50" i="55"/>
  <c r="R224" i="111" s="1"/>
  <c r="H49" i="55"/>
  <c r="H48" i="55"/>
  <c r="H47" i="55"/>
  <c r="R221" i="111" s="1"/>
  <c r="H46" i="55"/>
  <c r="R220" i="111" s="1"/>
  <c r="H45" i="55"/>
  <c r="H44" i="55"/>
  <c r="H43" i="55"/>
  <c r="R217" i="111" s="1"/>
  <c r="H42" i="55"/>
  <c r="R216" i="111" s="1"/>
  <c r="H41" i="55"/>
  <c r="H40" i="55"/>
  <c r="H39" i="55"/>
  <c r="H38" i="55"/>
  <c r="R212" i="111" s="1"/>
  <c r="H37" i="55"/>
  <c r="H36" i="55"/>
  <c r="H34" i="55"/>
  <c r="H33" i="55"/>
  <c r="R207" i="111" s="1"/>
  <c r="H32" i="55"/>
  <c r="H31" i="55"/>
  <c r="H30" i="55"/>
  <c r="H29" i="55"/>
  <c r="R203" i="111" s="1"/>
  <c r="H28" i="55"/>
  <c r="H26" i="55"/>
  <c r="H25" i="55"/>
  <c r="H24" i="55"/>
  <c r="R198" i="111" s="1"/>
  <c r="H23" i="55"/>
  <c r="R197" i="111" s="1"/>
  <c r="H22" i="55"/>
  <c r="H21" i="55"/>
  <c r="H20" i="55"/>
  <c r="R194" i="111" s="1"/>
  <c r="H19" i="55"/>
  <c r="H18" i="55"/>
  <c r="H17" i="55"/>
  <c r="R191" i="111" s="1"/>
  <c r="B47" i="54"/>
  <c r="Q332" i="111" s="1"/>
  <c r="B46" i="54"/>
  <c r="Q331" i="111" s="1"/>
  <c r="B45" i="54"/>
  <c r="Q330" i="111" s="1"/>
  <c r="B44" i="54"/>
  <c r="Q329" i="111" s="1"/>
  <c r="B43" i="54"/>
  <c r="Q328" i="111" s="1"/>
  <c r="B42" i="54"/>
  <c r="Q327" i="111" s="1"/>
  <c r="B41" i="54"/>
  <c r="Q326" i="111" s="1"/>
  <c r="B39" i="54" a="1"/>
  <c r="B39" i="54" s="1"/>
  <c r="Q324" i="111" s="1"/>
  <c r="B38" i="54" a="1"/>
  <c r="B38" i="54" s="1"/>
  <c r="Q323" i="111" s="1"/>
  <c r="B37" i="54" a="1"/>
  <c r="B37" i="54" s="1"/>
  <c r="Q322" i="111" s="1"/>
  <c r="B36" i="54" a="1"/>
  <c r="B36" i="54" s="1"/>
  <c r="Q321" i="111" s="1"/>
  <c r="B35" i="54" a="1"/>
  <c r="B35" i="54" s="1"/>
  <c r="Q320" i="111" s="1"/>
  <c r="B34" i="54" a="1"/>
  <c r="B34" i="54" s="1"/>
  <c r="Q319" i="111" s="1"/>
  <c r="B33" i="54" a="1"/>
  <c r="B33" i="54" s="1"/>
  <c r="Q318" i="111" s="1"/>
  <c r="B29" i="54"/>
  <c r="Q186" i="111" s="1"/>
  <c r="B28" i="54"/>
  <c r="Q185" i="111" s="1"/>
  <c r="B27" i="54"/>
  <c r="Q184" i="111" s="1"/>
  <c r="B26" i="54"/>
  <c r="Q183" i="111" s="1"/>
  <c r="B25" i="54"/>
  <c r="Q182" i="111" s="1"/>
  <c r="B24" i="54"/>
  <c r="Q181" i="111" s="1"/>
  <c r="B23" i="54"/>
  <c r="Q180" i="111" s="1"/>
  <c r="B22" i="54"/>
  <c r="B21" i="54"/>
  <c r="Q178" i="111" s="1"/>
  <c r="B20" i="54"/>
  <c r="Q177" i="111" s="1"/>
  <c r="B19" i="54"/>
  <c r="Q176" i="111" s="1"/>
  <c r="B18" i="54"/>
  <c r="Q175" i="111" s="1"/>
  <c r="B17" i="54"/>
  <c r="Q174" i="111" s="1"/>
  <c r="B16" i="54"/>
  <c r="Q173" i="111" s="1"/>
  <c r="B10" i="54"/>
  <c r="H141" i="54"/>
  <c r="H140" i="54"/>
  <c r="H139" i="54"/>
  <c r="H137" i="54"/>
  <c r="H136" i="54"/>
  <c r="Q310" i="111" s="1"/>
  <c r="H134" i="54"/>
  <c r="Q308" i="111" s="1"/>
  <c r="H132" i="54"/>
  <c r="H130" i="54"/>
  <c r="H128" i="54"/>
  <c r="H127" i="54"/>
  <c r="H126" i="54"/>
  <c r="Q300" i="111" s="1"/>
  <c r="H125" i="54"/>
  <c r="H124" i="54"/>
  <c r="Q298" i="111" s="1"/>
  <c r="H123" i="54"/>
  <c r="H122" i="54"/>
  <c r="H121" i="54"/>
  <c r="H119" i="54"/>
  <c r="Q293" i="111" s="1"/>
  <c r="H118" i="54"/>
  <c r="H117" i="54"/>
  <c r="H116" i="54"/>
  <c r="Q290" i="111" s="1"/>
  <c r="H115" i="54"/>
  <c r="Q289" i="111" s="1"/>
  <c r="H114" i="54"/>
  <c r="H113" i="54"/>
  <c r="Q287" i="111" s="1"/>
  <c r="H112" i="54"/>
  <c r="Q286" i="111" s="1"/>
  <c r="H110" i="54"/>
  <c r="H109" i="54"/>
  <c r="H108" i="54"/>
  <c r="H107" i="54"/>
  <c r="Q281" i="111" s="1"/>
  <c r="H105" i="54"/>
  <c r="H104" i="54"/>
  <c r="H103" i="54"/>
  <c r="H102" i="54"/>
  <c r="Q276" i="111" s="1"/>
  <c r="H101" i="54"/>
  <c r="Q275" i="111" s="1"/>
  <c r="H100" i="54"/>
  <c r="H99" i="54"/>
  <c r="H98" i="54"/>
  <c r="Q272" i="111" s="1"/>
  <c r="H97" i="54"/>
  <c r="H95" i="54"/>
  <c r="Q269" i="111" s="1"/>
  <c r="H94" i="54"/>
  <c r="Q268" i="111" s="1"/>
  <c r="H93" i="54"/>
  <c r="Q267" i="111" s="1"/>
  <c r="H92" i="54"/>
  <c r="H91" i="54"/>
  <c r="Q265" i="111" s="1"/>
  <c r="H90" i="54"/>
  <c r="H89" i="54"/>
  <c r="Q263" i="111" s="1"/>
  <c r="H88" i="54"/>
  <c r="H87" i="54"/>
  <c r="H86" i="54"/>
  <c r="H85" i="54"/>
  <c r="Q259" i="111" s="1"/>
  <c r="H84" i="54"/>
  <c r="H83" i="54"/>
  <c r="H81" i="54"/>
  <c r="Q255" i="111" s="1"/>
  <c r="H80" i="54"/>
  <c r="Q254" i="111" s="1"/>
  <c r="H79" i="54"/>
  <c r="H78" i="54"/>
  <c r="H77" i="54"/>
  <c r="H76" i="54"/>
  <c r="Q250" i="111" s="1"/>
  <c r="H75" i="54"/>
  <c r="H74" i="54"/>
  <c r="H73" i="54"/>
  <c r="Q247" i="111" s="1"/>
  <c r="H72" i="54"/>
  <c r="Q246" i="111" s="1"/>
  <c r="H71" i="54"/>
  <c r="Q245" i="111" s="1"/>
  <c r="H70" i="54"/>
  <c r="H69" i="54"/>
  <c r="Q243" i="111" s="1"/>
  <c r="H68" i="54"/>
  <c r="Q242" i="111" s="1"/>
  <c r="H67" i="54"/>
  <c r="Q241" i="111" s="1"/>
  <c r="H66" i="54"/>
  <c r="H65" i="54"/>
  <c r="H64" i="54"/>
  <c r="Q238" i="111" s="1"/>
  <c r="H63" i="54"/>
  <c r="Q237" i="111" s="1"/>
  <c r="H62" i="54"/>
  <c r="H61" i="54"/>
  <c r="H60" i="54"/>
  <c r="Q234" i="111" s="1"/>
  <c r="H59" i="54"/>
  <c r="H58" i="54"/>
  <c r="H57" i="54"/>
  <c r="H56" i="54"/>
  <c r="Q230" i="111" s="1"/>
  <c r="H55" i="54"/>
  <c r="H54" i="54"/>
  <c r="H52" i="54"/>
  <c r="H51" i="54"/>
  <c r="Q225" i="111" s="1"/>
  <c r="H50" i="54"/>
  <c r="H49" i="54"/>
  <c r="H48" i="54"/>
  <c r="H47" i="54"/>
  <c r="Q221" i="111" s="1"/>
  <c r="H46" i="54"/>
  <c r="H45" i="54"/>
  <c r="H44" i="54"/>
  <c r="H43" i="54"/>
  <c r="Q217" i="111" s="1"/>
  <c r="H42" i="54"/>
  <c r="H41" i="54"/>
  <c r="H40" i="54"/>
  <c r="H39" i="54"/>
  <c r="Q213" i="111" s="1"/>
  <c r="H38" i="54"/>
  <c r="Q212" i="111" s="1"/>
  <c r="H37" i="54"/>
  <c r="Q211" i="111" s="1"/>
  <c r="H36" i="54"/>
  <c r="H34" i="54"/>
  <c r="Q208" i="111" s="1"/>
  <c r="H33" i="54"/>
  <c r="H32" i="54"/>
  <c r="H31" i="54"/>
  <c r="H30" i="54"/>
  <c r="Q204" i="111" s="1"/>
  <c r="H29" i="54"/>
  <c r="H28" i="54"/>
  <c r="H26" i="54"/>
  <c r="H25" i="54"/>
  <c r="Q199" i="111" s="1"/>
  <c r="H24" i="54"/>
  <c r="H23" i="54"/>
  <c r="H22" i="54"/>
  <c r="H21" i="54"/>
  <c r="Q195" i="111" s="1"/>
  <c r="H20" i="54"/>
  <c r="H19" i="54"/>
  <c r="H18" i="54"/>
  <c r="H17" i="54"/>
  <c r="Q191" i="111" s="1"/>
  <c r="B47" i="53"/>
  <c r="P332" i="111" s="1"/>
  <c r="B46" i="53"/>
  <c r="P331" i="111" s="1"/>
  <c r="B45" i="53"/>
  <c r="P330" i="111" s="1"/>
  <c r="B44" i="53"/>
  <c r="P329" i="111" s="1"/>
  <c r="B43" i="53"/>
  <c r="P328" i="111" s="1"/>
  <c r="B42" i="53"/>
  <c r="P327" i="111" s="1"/>
  <c r="B41" i="53"/>
  <c r="P326" i="111" s="1"/>
  <c r="B39" i="53" a="1"/>
  <c r="B39" i="53" s="1"/>
  <c r="P324" i="111" s="1"/>
  <c r="B38" i="53" a="1"/>
  <c r="B38" i="53" s="1"/>
  <c r="P323" i="111" s="1"/>
  <c r="B37" i="53" a="1"/>
  <c r="B37" i="53" s="1"/>
  <c r="P322" i="111" s="1"/>
  <c r="B36" i="53" a="1"/>
  <c r="B36" i="53" s="1"/>
  <c r="P321" i="111" s="1"/>
  <c r="B35" i="53" a="1"/>
  <c r="B35" i="53" s="1"/>
  <c r="P320" i="111" s="1"/>
  <c r="B34" i="53" a="1"/>
  <c r="B34" i="53" s="1"/>
  <c r="P319" i="111" s="1"/>
  <c r="B33" i="53" a="1"/>
  <c r="B33" i="53" s="1"/>
  <c r="P318" i="111" s="1"/>
  <c r="B29" i="53"/>
  <c r="P186" i="111" s="1"/>
  <c r="B28" i="53"/>
  <c r="P185" i="111" s="1"/>
  <c r="B27" i="53"/>
  <c r="P184" i="111" s="1"/>
  <c r="B26" i="53"/>
  <c r="P183" i="111" s="1"/>
  <c r="B25" i="53"/>
  <c r="P182" i="111" s="1"/>
  <c r="B24" i="53"/>
  <c r="P181" i="111" s="1"/>
  <c r="B23" i="53"/>
  <c r="P180" i="111" s="1"/>
  <c r="B22" i="53"/>
  <c r="B21" i="53"/>
  <c r="P178" i="111" s="1"/>
  <c r="B20" i="53"/>
  <c r="P177" i="111" s="1"/>
  <c r="B19" i="53"/>
  <c r="P176" i="111" s="1"/>
  <c r="B18" i="53"/>
  <c r="P175" i="111" s="1"/>
  <c r="B17" i="53"/>
  <c r="P174" i="111" s="1"/>
  <c r="B16" i="53"/>
  <c r="P173" i="111" s="1"/>
  <c r="B10" i="53"/>
  <c r="H141" i="53"/>
  <c r="H140" i="53"/>
  <c r="H139" i="53"/>
  <c r="H137" i="53"/>
  <c r="H136" i="53"/>
  <c r="P310" i="111" s="1"/>
  <c r="H134" i="53"/>
  <c r="P308" i="111" s="1"/>
  <c r="H132" i="53"/>
  <c r="H130" i="53"/>
  <c r="H128" i="53"/>
  <c r="H127" i="53"/>
  <c r="H126" i="53"/>
  <c r="P300" i="111" s="1"/>
  <c r="H125" i="53"/>
  <c r="H124" i="53"/>
  <c r="P298" i="111" s="1"/>
  <c r="H123" i="53"/>
  <c r="H122" i="53"/>
  <c r="H121" i="53"/>
  <c r="H119" i="53"/>
  <c r="P293" i="111" s="1"/>
  <c r="H118" i="53"/>
  <c r="H117" i="53"/>
  <c r="H116" i="53"/>
  <c r="P290" i="111" s="1"/>
  <c r="H115" i="53"/>
  <c r="P289" i="111" s="1"/>
  <c r="H114" i="53"/>
  <c r="H113" i="53"/>
  <c r="P287" i="111" s="1"/>
  <c r="H112" i="53"/>
  <c r="P286" i="111" s="1"/>
  <c r="H110" i="53"/>
  <c r="H109" i="53"/>
  <c r="H108" i="53"/>
  <c r="H107" i="53"/>
  <c r="P281" i="111" s="1"/>
  <c r="H105" i="53"/>
  <c r="H104" i="53"/>
  <c r="H103" i="53"/>
  <c r="H102" i="53"/>
  <c r="P276" i="111" s="1"/>
  <c r="H101" i="53"/>
  <c r="P275" i="111" s="1"/>
  <c r="H100" i="53"/>
  <c r="H99" i="53"/>
  <c r="H98" i="53"/>
  <c r="P272" i="111" s="1"/>
  <c r="H97" i="53"/>
  <c r="H95" i="53"/>
  <c r="P269" i="111" s="1"/>
  <c r="H94" i="53"/>
  <c r="P268" i="111" s="1"/>
  <c r="H93" i="53"/>
  <c r="P267" i="111" s="1"/>
  <c r="H92" i="53"/>
  <c r="H91" i="53"/>
  <c r="P265" i="111" s="1"/>
  <c r="H90" i="53"/>
  <c r="H89" i="53"/>
  <c r="P263" i="111" s="1"/>
  <c r="H88" i="53"/>
  <c r="H87" i="53"/>
  <c r="H86" i="53"/>
  <c r="H85" i="53"/>
  <c r="P259" i="111" s="1"/>
  <c r="H84" i="53"/>
  <c r="H83" i="53"/>
  <c r="H81" i="53"/>
  <c r="P255" i="111" s="1"/>
  <c r="H80" i="53"/>
  <c r="P254" i="111" s="1"/>
  <c r="H79" i="53"/>
  <c r="H78" i="53"/>
  <c r="H77" i="53"/>
  <c r="P251" i="111" s="1"/>
  <c r="H76" i="53"/>
  <c r="P250" i="111" s="1"/>
  <c r="H75" i="53"/>
  <c r="H74" i="53"/>
  <c r="H73" i="53"/>
  <c r="P247" i="111" s="1"/>
  <c r="H72" i="53"/>
  <c r="P246" i="111" s="1"/>
  <c r="H71" i="53"/>
  <c r="P245" i="111" s="1"/>
  <c r="H70" i="53"/>
  <c r="H69" i="53"/>
  <c r="H68" i="53"/>
  <c r="H67" i="53"/>
  <c r="P241" i="111" s="1"/>
  <c r="H66" i="53"/>
  <c r="H65" i="53"/>
  <c r="H64" i="53"/>
  <c r="P238" i="111" s="1"/>
  <c r="H63" i="53"/>
  <c r="P237" i="111" s="1"/>
  <c r="H62" i="53"/>
  <c r="H61" i="53"/>
  <c r="P235" i="111" s="1"/>
  <c r="H60" i="53"/>
  <c r="H59" i="53"/>
  <c r="H58" i="53"/>
  <c r="H57" i="53"/>
  <c r="P231" i="111" s="1"/>
  <c r="H56" i="53"/>
  <c r="H55" i="53"/>
  <c r="H54" i="53"/>
  <c r="H52" i="53"/>
  <c r="P226" i="111" s="1"/>
  <c r="H51" i="53"/>
  <c r="H50" i="53"/>
  <c r="H49" i="53"/>
  <c r="H48" i="53"/>
  <c r="P222" i="111" s="1"/>
  <c r="H47" i="53"/>
  <c r="P221" i="111" s="1"/>
  <c r="H46" i="53"/>
  <c r="H45" i="53"/>
  <c r="H44" i="53"/>
  <c r="P218" i="111" s="1"/>
  <c r="H43" i="53"/>
  <c r="P217" i="111" s="1"/>
  <c r="H42" i="53"/>
  <c r="H41" i="53"/>
  <c r="H40" i="53"/>
  <c r="P214" i="111" s="1"/>
  <c r="H39" i="53"/>
  <c r="H38" i="53"/>
  <c r="P212" i="111" s="1"/>
  <c r="H37" i="53"/>
  <c r="P211" i="111" s="1"/>
  <c r="H36" i="53"/>
  <c r="P210" i="111" s="1"/>
  <c r="H34" i="53"/>
  <c r="H33" i="53"/>
  <c r="H32" i="53"/>
  <c r="H31" i="53"/>
  <c r="P205" i="111" s="1"/>
  <c r="H30" i="53"/>
  <c r="H29" i="53"/>
  <c r="H28" i="53"/>
  <c r="H26" i="53"/>
  <c r="P200" i="111" s="1"/>
  <c r="H25" i="53"/>
  <c r="H24" i="53"/>
  <c r="H23" i="53"/>
  <c r="H22" i="53"/>
  <c r="P196" i="111" s="1"/>
  <c r="H21" i="53"/>
  <c r="H20" i="53"/>
  <c r="H19" i="53"/>
  <c r="H18" i="53"/>
  <c r="P192" i="111" s="1"/>
  <c r="H17" i="53"/>
  <c r="B47" i="52"/>
  <c r="O332" i="111" s="1"/>
  <c r="B46" i="52"/>
  <c r="O331" i="111" s="1"/>
  <c r="B45" i="52"/>
  <c r="O330" i="111" s="1"/>
  <c r="B44" i="52"/>
  <c r="O329" i="111" s="1"/>
  <c r="B43" i="52"/>
  <c r="O328" i="111" s="1"/>
  <c r="B42" i="52"/>
  <c r="O327" i="111" s="1"/>
  <c r="B41" i="52"/>
  <c r="O326" i="111" s="1"/>
  <c r="B39" i="52" a="1"/>
  <c r="B39" i="52" s="1"/>
  <c r="O324" i="111" s="1"/>
  <c r="B38" i="52" a="1"/>
  <c r="B38" i="52" s="1"/>
  <c r="O323" i="111" s="1"/>
  <c r="B37" i="52" a="1"/>
  <c r="B37" i="52" s="1"/>
  <c r="O322" i="111" s="1"/>
  <c r="B36" i="52" a="1"/>
  <c r="B36" i="52" s="1"/>
  <c r="O321" i="111" s="1"/>
  <c r="B35" i="52" a="1"/>
  <c r="B35" i="52" s="1"/>
  <c r="O320" i="111" s="1"/>
  <c r="B34" i="52" a="1"/>
  <c r="B34" i="52" s="1"/>
  <c r="O319" i="111" s="1"/>
  <c r="B33" i="52" a="1"/>
  <c r="B33" i="52" s="1"/>
  <c r="O318" i="111" s="1"/>
  <c r="B29" i="52"/>
  <c r="O186" i="111" s="1"/>
  <c r="B28" i="52"/>
  <c r="O185" i="111" s="1"/>
  <c r="B27" i="52"/>
  <c r="O184" i="111" s="1"/>
  <c r="B26" i="52"/>
  <c r="O183" i="111" s="1"/>
  <c r="B25" i="52"/>
  <c r="O182" i="111" s="1"/>
  <c r="B24" i="52"/>
  <c r="O181" i="111" s="1"/>
  <c r="B23" i="52"/>
  <c r="O180" i="111" s="1"/>
  <c r="B22" i="52"/>
  <c r="B21" i="52"/>
  <c r="O178" i="111" s="1"/>
  <c r="B20" i="52"/>
  <c r="O177" i="111" s="1"/>
  <c r="B19" i="52"/>
  <c r="O176" i="111" s="1"/>
  <c r="B18" i="52"/>
  <c r="O175" i="111" s="1"/>
  <c r="B17" i="52"/>
  <c r="O174" i="111" s="1"/>
  <c r="B16" i="52"/>
  <c r="O173" i="111" s="1"/>
  <c r="B10" i="52"/>
  <c r="H141" i="52"/>
  <c r="H140" i="52"/>
  <c r="H139" i="52"/>
  <c r="H137" i="52"/>
  <c r="H136" i="52"/>
  <c r="O310" i="111" s="1"/>
  <c r="H134" i="52"/>
  <c r="H132" i="52"/>
  <c r="H130" i="52"/>
  <c r="H128" i="52"/>
  <c r="H127" i="52"/>
  <c r="H126" i="52"/>
  <c r="O300" i="111" s="1"/>
  <c r="H125" i="52"/>
  <c r="H124" i="52"/>
  <c r="H123" i="52"/>
  <c r="H122" i="52"/>
  <c r="H121" i="52"/>
  <c r="O295" i="111" s="1"/>
  <c r="H119" i="52"/>
  <c r="O293" i="111" s="1"/>
  <c r="H118" i="52"/>
  <c r="H117" i="52"/>
  <c r="H116" i="52"/>
  <c r="O290" i="111" s="1"/>
  <c r="H115" i="52"/>
  <c r="O289" i="111" s="1"/>
  <c r="H114" i="52"/>
  <c r="H113" i="52"/>
  <c r="H112" i="52"/>
  <c r="O286" i="111" s="1"/>
  <c r="H110" i="52"/>
  <c r="H109" i="52"/>
  <c r="H108" i="52"/>
  <c r="H107" i="52"/>
  <c r="O281" i="111" s="1"/>
  <c r="H105" i="52"/>
  <c r="H104" i="52"/>
  <c r="H103" i="52"/>
  <c r="H102" i="52"/>
  <c r="O276" i="111" s="1"/>
  <c r="H101" i="52"/>
  <c r="H100" i="52"/>
  <c r="H99" i="52"/>
  <c r="H98" i="52"/>
  <c r="O272" i="111" s="1"/>
  <c r="H97" i="52"/>
  <c r="H95" i="52"/>
  <c r="O269" i="111" s="1"/>
  <c r="H94" i="52"/>
  <c r="O268" i="111" s="1"/>
  <c r="H93" i="52"/>
  <c r="O267" i="111" s="1"/>
  <c r="H92" i="52"/>
  <c r="H91" i="52"/>
  <c r="H90" i="52"/>
  <c r="H89" i="52"/>
  <c r="O263" i="111" s="1"/>
  <c r="H88" i="52"/>
  <c r="H87" i="52"/>
  <c r="H86" i="52"/>
  <c r="H85" i="52"/>
  <c r="O259" i="111" s="1"/>
  <c r="H84" i="52"/>
  <c r="H83" i="52"/>
  <c r="H81" i="52"/>
  <c r="O255" i="111" s="1"/>
  <c r="H80" i="52"/>
  <c r="O254" i="111" s="1"/>
  <c r="H79" i="52"/>
  <c r="H78" i="52"/>
  <c r="H77" i="52"/>
  <c r="H76" i="52"/>
  <c r="O250" i="111" s="1"/>
  <c r="H75" i="52"/>
  <c r="H74" i="52"/>
  <c r="H73" i="52"/>
  <c r="O247" i="111" s="1"/>
  <c r="H72" i="52"/>
  <c r="O246" i="111" s="1"/>
  <c r="H71" i="52"/>
  <c r="O245" i="111" s="1"/>
  <c r="H70" i="52"/>
  <c r="H69" i="52"/>
  <c r="H68" i="52"/>
  <c r="O242" i="111" s="1"/>
  <c r="H67" i="52"/>
  <c r="O241" i="111" s="1"/>
  <c r="H66" i="52"/>
  <c r="H65" i="52"/>
  <c r="O239" i="111" s="1"/>
  <c r="H64" i="52"/>
  <c r="O238" i="111" s="1"/>
  <c r="H63" i="52"/>
  <c r="O237" i="111" s="1"/>
  <c r="H62" i="52"/>
  <c r="O236" i="111" s="1"/>
  <c r="H61" i="52"/>
  <c r="H60" i="52"/>
  <c r="H59" i="52"/>
  <c r="H58" i="52"/>
  <c r="O232" i="111" s="1"/>
  <c r="H57" i="52"/>
  <c r="H56" i="52"/>
  <c r="H55" i="52"/>
  <c r="H54" i="52"/>
  <c r="O228" i="111" s="1"/>
  <c r="H52" i="52"/>
  <c r="H51" i="52"/>
  <c r="H50" i="52"/>
  <c r="H49" i="52"/>
  <c r="O223" i="111" s="1"/>
  <c r="H48" i="52"/>
  <c r="H47" i="52"/>
  <c r="H46" i="52"/>
  <c r="H45" i="52"/>
  <c r="O219" i="111" s="1"/>
  <c r="H44" i="52"/>
  <c r="H43" i="52"/>
  <c r="H42" i="52"/>
  <c r="H41" i="52"/>
  <c r="O215" i="111" s="1"/>
  <c r="H40" i="52"/>
  <c r="H39" i="52"/>
  <c r="H38" i="52"/>
  <c r="O212" i="111" s="1"/>
  <c r="H37" i="52"/>
  <c r="O211" i="111" s="1"/>
  <c r="H36" i="52"/>
  <c r="H34" i="52"/>
  <c r="H33" i="52"/>
  <c r="H32" i="52"/>
  <c r="O206" i="111" s="1"/>
  <c r="H31" i="52"/>
  <c r="H30" i="52"/>
  <c r="H29" i="52"/>
  <c r="H28" i="52"/>
  <c r="O202" i="111" s="1"/>
  <c r="H26" i="52"/>
  <c r="O200" i="111" s="1"/>
  <c r="H25" i="52"/>
  <c r="O199" i="111" s="1"/>
  <c r="H24" i="52"/>
  <c r="H23" i="52"/>
  <c r="O197" i="111" s="1"/>
  <c r="H22" i="52"/>
  <c r="H21" i="52"/>
  <c r="H20" i="52"/>
  <c r="H19" i="52"/>
  <c r="O193" i="111" s="1"/>
  <c r="H18" i="52"/>
  <c r="H17" i="52"/>
  <c r="O191" i="111" s="1"/>
  <c r="B47" i="51"/>
  <c r="N332" i="111" s="1"/>
  <c r="B46" i="51"/>
  <c r="N331" i="111" s="1"/>
  <c r="B45" i="51"/>
  <c r="N330" i="111" s="1"/>
  <c r="B44" i="51"/>
  <c r="N329" i="111" s="1"/>
  <c r="B43" i="51"/>
  <c r="N328" i="111" s="1"/>
  <c r="B42" i="51"/>
  <c r="N327" i="111" s="1"/>
  <c r="B41" i="51"/>
  <c r="N326" i="111" s="1"/>
  <c r="B39" i="51" a="1"/>
  <c r="B39" i="51" s="1"/>
  <c r="N324" i="111" s="1"/>
  <c r="B38" i="51" a="1"/>
  <c r="B38" i="51" s="1"/>
  <c r="N323" i="111" s="1"/>
  <c r="B37" i="51" a="1"/>
  <c r="B37" i="51" s="1"/>
  <c r="N322" i="111" s="1"/>
  <c r="B36" i="51" a="1"/>
  <c r="B36" i="51" s="1"/>
  <c r="N321" i="111" s="1"/>
  <c r="B35" i="51" a="1"/>
  <c r="B35" i="51" s="1"/>
  <c r="N320" i="111" s="1"/>
  <c r="B34" i="51" a="1"/>
  <c r="B34" i="51" s="1"/>
  <c r="N319" i="111" s="1"/>
  <c r="B33" i="51" a="1"/>
  <c r="B33" i="51" s="1"/>
  <c r="N318" i="111" s="1"/>
  <c r="B29" i="51"/>
  <c r="N186" i="111" s="1"/>
  <c r="B28" i="51"/>
  <c r="N185" i="111" s="1"/>
  <c r="B27" i="51"/>
  <c r="N184" i="111" s="1"/>
  <c r="B26" i="51"/>
  <c r="N183" i="111" s="1"/>
  <c r="B25" i="51"/>
  <c r="N182" i="111" s="1"/>
  <c r="B24" i="51"/>
  <c r="N181" i="111" s="1"/>
  <c r="B23" i="51"/>
  <c r="N180" i="111" s="1"/>
  <c r="B22" i="51"/>
  <c r="B21" i="51"/>
  <c r="N178" i="111" s="1"/>
  <c r="B20" i="51"/>
  <c r="N177" i="111" s="1"/>
  <c r="B19" i="51"/>
  <c r="N176" i="111" s="1"/>
  <c r="B18" i="51"/>
  <c r="N175" i="111" s="1"/>
  <c r="B17" i="51"/>
  <c r="N174" i="111" s="1"/>
  <c r="B16" i="51"/>
  <c r="N173" i="111" s="1"/>
  <c r="B10" i="51"/>
  <c r="H141" i="51"/>
  <c r="H140" i="51"/>
  <c r="H139" i="51"/>
  <c r="H137" i="51"/>
  <c r="H136" i="51"/>
  <c r="N310" i="111" s="1"/>
  <c r="H134" i="51"/>
  <c r="N308" i="111" s="1"/>
  <c r="H132" i="51"/>
  <c r="H130" i="51"/>
  <c r="H128" i="51"/>
  <c r="N302" i="111" s="1"/>
  <c r="H127" i="51"/>
  <c r="H126" i="51"/>
  <c r="H125" i="51"/>
  <c r="N299" i="111" s="1"/>
  <c r="H124" i="51"/>
  <c r="N298" i="111" s="1"/>
  <c r="H123" i="51"/>
  <c r="H122" i="51"/>
  <c r="H121" i="51"/>
  <c r="N295" i="111" s="1"/>
  <c r="H119" i="51"/>
  <c r="N293" i="111" s="1"/>
  <c r="H118" i="51"/>
  <c r="H117" i="51"/>
  <c r="H116" i="51"/>
  <c r="N290" i="111" s="1"/>
  <c r="H115" i="51"/>
  <c r="N289" i="111" s="1"/>
  <c r="H114" i="51"/>
  <c r="H113" i="51"/>
  <c r="H112" i="51"/>
  <c r="N286" i="111" s="1"/>
  <c r="H110" i="51"/>
  <c r="N284" i="111" s="1"/>
  <c r="H109" i="51"/>
  <c r="H108" i="51"/>
  <c r="H107" i="51"/>
  <c r="N281" i="111" s="1"/>
  <c r="H105" i="51"/>
  <c r="N279" i="111" s="1"/>
  <c r="H104" i="51"/>
  <c r="H103" i="51"/>
  <c r="H102" i="51"/>
  <c r="N276" i="111" s="1"/>
  <c r="H101" i="51"/>
  <c r="N275" i="111" s="1"/>
  <c r="H100" i="51"/>
  <c r="H99" i="51"/>
  <c r="H98" i="51"/>
  <c r="N272" i="111" s="1"/>
  <c r="H97" i="51"/>
  <c r="N271" i="111" s="1"/>
  <c r="H95" i="51"/>
  <c r="N269" i="111" s="1"/>
  <c r="H94" i="51"/>
  <c r="N268" i="111" s="1"/>
  <c r="H93" i="51"/>
  <c r="N267" i="111" s="1"/>
  <c r="H92" i="51"/>
  <c r="N266" i="111" s="1"/>
  <c r="H91" i="51"/>
  <c r="H90" i="51"/>
  <c r="H89" i="51"/>
  <c r="N263" i="111" s="1"/>
  <c r="H88" i="51"/>
  <c r="N262" i="111" s="1"/>
  <c r="H87" i="51"/>
  <c r="H86" i="51"/>
  <c r="H85" i="51"/>
  <c r="H84" i="51"/>
  <c r="N258" i="111" s="1"/>
  <c r="H83" i="51"/>
  <c r="H81" i="51"/>
  <c r="H80" i="51"/>
  <c r="H79" i="51"/>
  <c r="H78" i="51"/>
  <c r="H77" i="51"/>
  <c r="H76" i="51"/>
  <c r="H75" i="51"/>
  <c r="N249" i="111" s="1"/>
  <c r="H74" i="51"/>
  <c r="H73" i="51"/>
  <c r="N247" i="111" s="1"/>
  <c r="H72" i="51"/>
  <c r="N246" i="111" s="1"/>
  <c r="H71" i="51"/>
  <c r="H70" i="51"/>
  <c r="H69" i="51"/>
  <c r="H68" i="51"/>
  <c r="H67" i="51"/>
  <c r="N241" i="111" s="1"/>
  <c r="H66" i="51"/>
  <c r="H65" i="51"/>
  <c r="H64" i="51"/>
  <c r="N238" i="111" s="1"/>
  <c r="H63" i="51"/>
  <c r="N237" i="111" s="1"/>
  <c r="H62" i="51"/>
  <c r="H61" i="51"/>
  <c r="N235" i="111" s="1"/>
  <c r="H60" i="51"/>
  <c r="H59" i="51"/>
  <c r="H58" i="51"/>
  <c r="H57" i="51"/>
  <c r="N231" i="111" s="1"/>
  <c r="H56" i="51"/>
  <c r="H55" i="51"/>
  <c r="H54" i="51"/>
  <c r="H52" i="51"/>
  <c r="N226" i="111" s="1"/>
  <c r="H51" i="51"/>
  <c r="H50" i="51"/>
  <c r="H49" i="51"/>
  <c r="H48" i="51"/>
  <c r="N222" i="111" s="1"/>
  <c r="H47" i="51"/>
  <c r="H46" i="51"/>
  <c r="H45" i="51"/>
  <c r="H44" i="51"/>
  <c r="N218" i="111" s="1"/>
  <c r="H43" i="51"/>
  <c r="H42" i="51"/>
  <c r="H41" i="51"/>
  <c r="H40" i="51"/>
  <c r="N214" i="111" s="1"/>
  <c r="H39" i="51"/>
  <c r="H38" i="51"/>
  <c r="H37" i="51"/>
  <c r="N211" i="111" s="1"/>
  <c r="H36" i="51"/>
  <c r="N210" i="111" s="1"/>
  <c r="H34" i="51"/>
  <c r="H33" i="51"/>
  <c r="H32" i="51"/>
  <c r="H31" i="51"/>
  <c r="N205" i="111" s="1"/>
  <c r="H30" i="51"/>
  <c r="H29" i="51"/>
  <c r="H28" i="51"/>
  <c r="H26" i="51"/>
  <c r="N200" i="111" s="1"/>
  <c r="H25" i="51"/>
  <c r="N199" i="111" s="1"/>
  <c r="H24" i="51"/>
  <c r="H23" i="51"/>
  <c r="H22" i="51"/>
  <c r="N196" i="111" s="1"/>
  <c r="H21" i="51"/>
  <c r="H20" i="51"/>
  <c r="H19" i="51"/>
  <c r="H18" i="51"/>
  <c r="N192" i="111" s="1"/>
  <c r="H17" i="51"/>
  <c r="N191" i="111" s="1"/>
  <c r="B47" i="50"/>
  <c r="M332" i="111" s="1"/>
  <c r="B46" i="50"/>
  <c r="M331" i="111" s="1"/>
  <c r="B45" i="50"/>
  <c r="M330" i="111" s="1"/>
  <c r="B44" i="50"/>
  <c r="M329" i="111" s="1"/>
  <c r="B43" i="50"/>
  <c r="M328" i="111" s="1"/>
  <c r="B42" i="50"/>
  <c r="M327" i="111" s="1"/>
  <c r="B41" i="50"/>
  <c r="M326" i="111" s="1"/>
  <c r="B39" i="50" a="1"/>
  <c r="B39" i="50" s="1"/>
  <c r="M324" i="111" s="1"/>
  <c r="B38" i="50" a="1"/>
  <c r="B38" i="50" s="1"/>
  <c r="M323" i="111" s="1"/>
  <c r="B37" i="50" a="1"/>
  <c r="B37" i="50" s="1"/>
  <c r="M322" i="111" s="1"/>
  <c r="B36" i="50" a="1"/>
  <c r="B36" i="50" s="1"/>
  <c r="M321" i="111" s="1"/>
  <c r="B35" i="50" a="1"/>
  <c r="B35" i="50" s="1"/>
  <c r="M320" i="111" s="1"/>
  <c r="B34" i="50" a="1"/>
  <c r="B34" i="50" s="1"/>
  <c r="M319" i="111" s="1"/>
  <c r="B33" i="50" a="1"/>
  <c r="B33" i="50" s="1"/>
  <c r="M318" i="111" s="1"/>
  <c r="B29" i="50"/>
  <c r="M186" i="111" s="1"/>
  <c r="B28" i="50"/>
  <c r="M185" i="111" s="1"/>
  <c r="B27" i="50"/>
  <c r="M184" i="111" s="1"/>
  <c r="B26" i="50"/>
  <c r="M183" i="111" s="1"/>
  <c r="B25" i="50"/>
  <c r="M182" i="111" s="1"/>
  <c r="B24" i="50"/>
  <c r="M181" i="111" s="1"/>
  <c r="B23" i="50"/>
  <c r="M180" i="111" s="1"/>
  <c r="B22" i="50"/>
  <c r="M179" i="111" s="1"/>
  <c r="B21" i="50"/>
  <c r="M178" i="111" s="1"/>
  <c r="B20" i="50"/>
  <c r="M177" i="111" s="1"/>
  <c r="B19" i="50"/>
  <c r="M176" i="111" s="1"/>
  <c r="B18" i="50"/>
  <c r="M175" i="111" s="1"/>
  <c r="B17" i="50"/>
  <c r="M174" i="111" s="1"/>
  <c r="B16" i="50"/>
  <c r="M173" i="111" s="1"/>
  <c r="B10" i="50"/>
  <c r="H141" i="50"/>
  <c r="H140" i="50"/>
  <c r="H139" i="50"/>
  <c r="H137" i="50"/>
  <c r="H136" i="50"/>
  <c r="M310" i="111" s="1"/>
  <c r="H134" i="50"/>
  <c r="M308" i="111" s="1"/>
  <c r="H132" i="50"/>
  <c r="H130" i="50"/>
  <c r="H128" i="50"/>
  <c r="H127" i="50"/>
  <c r="H126" i="50"/>
  <c r="H125" i="50"/>
  <c r="H124" i="50"/>
  <c r="M298" i="111" s="1"/>
  <c r="H123" i="50"/>
  <c r="H122" i="50"/>
  <c r="H121" i="50"/>
  <c r="H119" i="50"/>
  <c r="H118" i="50"/>
  <c r="H117" i="50"/>
  <c r="H116" i="50"/>
  <c r="M290" i="111" s="1"/>
  <c r="H115" i="50"/>
  <c r="H114" i="50"/>
  <c r="H113" i="50"/>
  <c r="H112" i="50"/>
  <c r="M286" i="111" s="1"/>
  <c r="H110" i="50"/>
  <c r="H109" i="50"/>
  <c r="H108" i="50"/>
  <c r="M282" i="111" s="1"/>
  <c r="H107" i="50"/>
  <c r="M281" i="111" s="1"/>
  <c r="H105" i="50"/>
  <c r="H104" i="50"/>
  <c r="H103" i="50"/>
  <c r="H102" i="50"/>
  <c r="M276" i="111" s="1"/>
  <c r="H101" i="50"/>
  <c r="M275" i="111" s="1"/>
  <c r="H100" i="50"/>
  <c r="M274" i="111" s="1"/>
  <c r="H99" i="50"/>
  <c r="H98" i="50"/>
  <c r="M272" i="111" s="1"/>
  <c r="H97" i="50"/>
  <c r="H95" i="50"/>
  <c r="M269" i="111" s="1"/>
  <c r="H94" i="50"/>
  <c r="M268" i="111" s="1"/>
  <c r="H93" i="50"/>
  <c r="M267" i="111" s="1"/>
  <c r="H92" i="50"/>
  <c r="H91" i="50"/>
  <c r="H90" i="50"/>
  <c r="H89" i="50"/>
  <c r="M263" i="111" s="1"/>
  <c r="H88" i="50"/>
  <c r="H87" i="50"/>
  <c r="H86" i="50"/>
  <c r="H85" i="50"/>
  <c r="M259" i="111" s="1"/>
  <c r="H84" i="50"/>
  <c r="H83" i="50"/>
  <c r="H81" i="50"/>
  <c r="M255" i="111" s="1"/>
  <c r="H80" i="50"/>
  <c r="M254" i="111" s="1"/>
  <c r="H79" i="50"/>
  <c r="H78" i="50"/>
  <c r="H77" i="50"/>
  <c r="M251" i="111" s="1"/>
  <c r="H76" i="50"/>
  <c r="M250" i="111" s="1"/>
  <c r="H75" i="50"/>
  <c r="M249" i="111" s="1"/>
  <c r="H74" i="50"/>
  <c r="H73" i="50"/>
  <c r="H72" i="50"/>
  <c r="M246" i="111" s="1"/>
  <c r="H71" i="50"/>
  <c r="M245" i="111" s="1"/>
  <c r="H70" i="50"/>
  <c r="H69" i="50"/>
  <c r="H68" i="50"/>
  <c r="H67" i="50"/>
  <c r="M241" i="111" s="1"/>
  <c r="H66" i="50"/>
  <c r="H65" i="50"/>
  <c r="H64" i="50"/>
  <c r="M238" i="111" s="1"/>
  <c r="H63" i="50"/>
  <c r="M237" i="111" s="1"/>
  <c r="H62" i="50"/>
  <c r="H61" i="50"/>
  <c r="M235" i="111" s="1"/>
  <c r="H60" i="50"/>
  <c r="H59" i="50"/>
  <c r="H58" i="50"/>
  <c r="H57" i="50"/>
  <c r="M231" i="111" s="1"/>
  <c r="H56" i="50"/>
  <c r="H55" i="50"/>
  <c r="H54" i="50"/>
  <c r="H52" i="50"/>
  <c r="M226" i="111" s="1"/>
  <c r="H51" i="50"/>
  <c r="H50" i="50"/>
  <c r="H49" i="50"/>
  <c r="H48" i="50"/>
  <c r="M222" i="111" s="1"/>
  <c r="H47" i="50"/>
  <c r="H46" i="50"/>
  <c r="H45" i="50"/>
  <c r="H44" i="50"/>
  <c r="M218" i="111" s="1"/>
  <c r="H43" i="50"/>
  <c r="M217" i="111" s="1"/>
  <c r="H42" i="50"/>
  <c r="H41" i="50"/>
  <c r="H40" i="50"/>
  <c r="M214" i="111" s="1"/>
  <c r="H39" i="50"/>
  <c r="H38" i="50"/>
  <c r="H37" i="50"/>
  <c r="H36" i="50"/>
  <c r="M210" i="111" s="1"/>
  <c r="H34" i="50"/>
  <c r="H33" i="50"/>
  <c r="H32" i="50"/>
  <c r="H31" i="50"/>
  <c r="M205" i="111" s="1"/>
  <c r="H30" i="50"/>
  <c r="H29" i="50"/>
  <c r="H28" i="50"/>
  <c r="H26" i="50"/>
  <c r="M200" i="111" s="1"/>
  <c r="H25" i="50"/>
  <c r="H24" i="50"/>
  <c r="H23" i="50"/>
  <c r="H22" i="50"/>
  <c r="M196" i="111" s="1"/>
  <c r="H21" i="50"/>
  <c r="H20" i="50"/>
  <c r="H19" i="50"/>
  <c r="H18" i="50"/>
  <c r="M192" i="111" s="1"/>
  <c r="H17" i="50"/>
  <c r="M191" i="111" s="1"/>
  <c r="B47" i="49"/>
  <c r="L332" i="111" s="1"/>
  <c r="B46" i="49"/>
  <c r="L331" i="111" s="1"/>
  <c r="B45" i="49"/>
  <c r="L330" i="111" s="1"/>
  <c r="B44" i="49"/>
  <c r="L329" i="111" s="1"/>
  <c r="B43" i="49"/>
  <c r="L328" i="111" s="1"/>
  <c r="B42" i="49"/>
  <c r="L327" i="111" s="1"/>
  <c r="B41" i="49"/>
  <c r="L326" i="111" s="1"/>
  <c r="B39" i="49" a="1"/>
  <c r="B39" i="49" s="1"/>
  <c r="L324" i="111" s="1"/>
  <c r="B38" i="49" a="1"/>
  <c r="B38" i="49" s="1"/>
  <c r="L323" i="111" s="1"/>
  <c r="B37" i="49" a="1"/>
  <c r="B37" i="49" s="1"/>
  <c r="L322" i="111" s="1"/>
  <c r="B36" i="49" a="1"/>
  <c r="B36" i="49" s="1"/>
  <c r="L321" i="111" s="1"/>
  <c r="B35" i="49" a="1"/>
  <c r="B35" i="49" s="1"/>
  <c r="L320" i="111" s="1"/>
  <c r="B34" i="49" a="1"/>
  <c r="B34" i="49" s="1"/>
  <c r="L319" i="111" s="1"/>
  <c r="B33" i="49" a="1"/>
  <c r="B33" i="49" s="1"/>
  <c r="L318" i="111" s="1"/>
  <c r="B29" i="49"/>
  <c r="L186" i="111" s="1"/>
  <c r="B28" i="49"/>
  <c r="L185" i="111" s="1"/>
  <c r="B27" i="49"/>
  <c r="L184" i="111" s="1"/>
  <c r="B26" i="49"/>
  <c r="L183" i="111" s="1"/>
  <c r="B25" i="49"/>
  <c r="L182" i="111" s="1"/>
  <c r="B24" i="49"/>
  <c r="L181" i="111" s="1"/>
  <c r="B23" i="49"/>
  <c r="L180" i="111" s="1"/>
  <c r="B22" i="49"/>
  <c r="B21" i="49"/>
  <c r="L178" i="111" s="1"/>
  <c r="B20" i="49"/>
  <c r="L177" i="111" s="1"/>
  <c r="B19" i="49"/>
  <c r="L176" i="111" s="1"/>
  <c r="B18" i="49"/>
  <c r="L175" i="111" s="1"/>
  <c r="B17" i="49"/>
  <c r="L174" i="111" s="1"/>
  <c r="B16" i="49"/>
  <c r="L173" i="111" s="1"/>
  <c r="B10" i="49"/>
  <c r="H141" i="49"/>
  <c r="H140" i="49"/>
  <c r="H139" i="49"/>
  <c r="H137" i="49"/>
  <c r="H136" i="49"/>
  <c r="L310" i="111" s="1"/>
  <c r="H134" i="49"/>
  <c r="L308" i="111" s="1"/>
  <c r="H132" i="49"/>
  <c r="H130" i="49"/>
  <c r="H128" i="49"/>
  <c r="H127" i="49"/>
  <c r="H126" i="49"/>
  <c r="H125" i="49"/>
  <c r="H124" i="49"/>
  <c r="L298" i="111" s="1"/>
  <c r="H123" i="49"/>
  <c r="H122" i="49"/>
  <c r="H121" i="49"/>
  <c r="H119" i="49"/>
  <c r="L293" i="111" s="1"/>
  <c r="H118" i="49"/>
  <c r="H117" i="49"/>
  <c r="H116" i="49"/>
  <c r="H115" i="49"/>
  <c r="H114" i="49"/>
  <c r="H113" i="49"/>
  <c r="L287" i="111" s="1"/>
  <c r="H112" i="49"/>
  <c r="L286" i="111" s="1"/>
  <c r="H110" i="49"/>
  <c r="H109" i="49"/>
  <c r="H108" i="49"/>
  <c r="H107" i="49"/>
  <c r="L281" i="111" s="1"/>
  <c r="H105" i="49"/>
  <c r="H104" i="49"/>
  <c r="H103" i="49"/>
  <c r="H102" i="49"/>
  <c r="L276" i="111" s="1"/>
  <c r="H101" i="49"/>
  <c r="L275" i="111" s="1"/>
  <c r="H100" i="49"/>
  <c r="L274" i="111" s="1"/>
  <c r="H99" i="49"/>
  <c r="L273" i="111" s="1"/>
  <c r="H98" i="49"/>
  <c r="L272" i="111" s="1"/>
  <c r="H97" i="49"/>
  <c r="H95" i="49"/>
  <c r="L269" i="111" s="1"/>
  <c r="H94" i="49"/>
  <c r="L268" i="111" s="1"/>
  <c r="H93" i="49"/>
  <c r="L267" i="111" s="1"/>
  <c r="H92" i="49"/>
  <c r="H91" i="49"/>
  <c r="H90" i="49"/>
  <c r="H89" i="49"/>
  <c r="L263" i="111" s="1"/>
  <c r="H88" i="49"/>
  <c r="H87" i="49"/>
  <c r="H86" i="49"/>
  <c r="H85" i="49"/>
  <c r="L259" i="111" s="1"/>
  <c r="H84" i="49"/>
  <c r="H83" i="49"/>
  <c r="H81" i="49"/>
  <c r="L255" i="111" s="1"/>
  <c r="H80" i="49"/>
  <c r="L254" i="111" s="1"/>
  <c r="H79" i="49"/>
  <c r="H78" i="49"/>
  <c r="H77" i="49"/>
  <c r="L251" i="111" s="1"/>
  <c r="H76" i="49"/>
  <c r="L250" i="111" s="1"/>
  <c r="H75" i="49"/>
  <c r="H74" i="49"/>
  <c r="H73" i="49"/>
  <c r="H72" i="49"/>
  <c r="L246" i="111" s="1"/>
  <c r="H71" i="49"/>
  <c r="L245" i="111" s="1"/>
  <c r="H70" i="49"/>
  <c r="H69" i="49"/>
  <c r="H68" i="49"/>
  <c r="H67" i="49"/>
  <c r="L241" i="111" s="1"/>
  <c r="H66" i="49"/>
  <c r="H65" i="49"/>
  <c r="H64" i="49"/>
  <c r="L238" i="111" s="1"/>
  <c r="H63" i="49"/>
  <c r="L237" i="111" s="1"/>
  <c r="H62" i="49"/>
  <c r="H61" i="49"/>
  <c r="L235" i="111" s="1"/>
  <c r="H60" i="49"/>
  <c r="H59" i="49"/>
  <c r="H58" i="49"/>
  <c r="H57" i="49"/>
  <c r="L231" i="111" s="1"/>
  <c r="H56" i="49"/>
  <c r="L230" i="111" s="1"/>
  <c r="H55" i="49"/>
  <c r="H54" i="49"/>
  <c r="H52" i="49"/>
  <c r="L226" i="111" s="1"/>
  <c r="H51" i="49"/>
  <c r="H50" i="49"/>
  <c r="H49" i="49"/>
  <c r="H48" i="49"/>
  <c r="L222" i="111" s="1"/>
  <c r="H47" i="49"/>
  <c r="H46" i="49"/>
  <c r="H45" i="49"/>
  <c r="H44" i="49"/>
  <c r="L218" i="111" s="1"/>
  <c r="H43" i="49"/>
  <c r="L217" i="111" s="1"/>
  <c r="H42" i="49"/>
  <c r="H41" i="49"/>
  <c r="H40" i="49"/>
  <c r="L214" i="111" s="1"/>
  <c r="H39" i="49"/>
  <c r="H38" i="49"/>
  <c r="L212" i="111" s="1"/>
  <c r="H37" i="49"/>
  <c r="H36" i="49"/>
  <c r="L210" i="111" s="1"/>
  <c r="H34" i="49"/>
  <c r="H33" i="49"/>
  <c r="H32" i="49"/>
  <c r="H31" i="49"/>
  <c r="L205" i="111" s="1"/>
  <c r="H30" i="49"/>
  <c r="H29" i="49"/>
  <c r="H28" i="49"/>
  <c r="H26" i="49"/>
  <c r="L200" i="111" s="1"/>
  <c r="H25" i="49"/>
  <c r="H24" i="49"/>
  <c r="H23" i="49"/>
  <c r="H22" i="49"/>
  <c r="L196" i="111" s="1"/>
  <c r="H21" i="49"/>
  <c r="H20" i="49"/>
  <c r="H19" i="49"/>
  <c r="H18" i="49"/>
  <c r="L192" i="111" s="1"/>
  <c r="H17" i="49"/>
  <c r="L191" i="111" s="1"/>
  <c r="B47" i="48"/>
  <c r="K332" i="111" s="1"/>
  <c r="B46" i="48"/>
  <c r="K331" i="111" s="1"/>
  <c r="B45" i="48"/>
  <c r="K330" i="111" s="1"/>
  <c r="B44" i="48"/>
  <c r="K329" i="111" s="1"/>
  <c r="B43" i="48"/>
  <c r="K328" i="111" s="1"/>
  <c r="B42" i="48"/>
  <c r="K327" i="111" s="1"/>
  <c r="B41" i="48"/>
  <c r="K326" i="111" s="1"/>
  <c r="B39" i="48" a="1"/>
  <c r="B39" i="48" s="1"/>
  <c r="K324" i="111" s="1"/>
  <c r="B38" i="48" a="1"/>
  <c r="B38" i="48" s="1"/>
  <c r="K323" i="111" s="1"/>
  <c r="B37" i="48" a="1"/>
  <c r="B37" i="48" s="1"/>
  <c r="K322" i="111" s="1"/>
  <c r="B36" i="48" a="1"/>
  <c r="B36" i="48" s="1"/>
  <c r="K321" i="111" s="1"/>
  <c r="B35" i="48" a="1"/>
  <c r="B35" i="48" s="1"/>
  <c r="K320" i="111" s="1"/>
  <c r="B34" i="48" a="1"/>
  <c r="B34" i="48" s="1"/>
  <c r="K319" i="111" s="1"/>
  <c r="B33" i="48" a="1"/>
  <c r="B33" i="48" s="1"/>
  <c r="K318" i="111" s="1"/>
  <c r="B29" i="48"/>
  <c r="K186" i="111" s="1"/>
  <c r="B28" i="48"/>
  <c r="K185" i="111" s="1"/>
  <c r="B27" i="48"/>
  <c r="K184" i="111" s="1"/>
  <c r="B26" i="48"/>
  <c r="K183" i="111" s="1"/>
  <c r="B25" i="48"/>
  <c r="K182" i="111" s="1"/>
  <c r="B24" i="48"/>
  <c r="K181" i="111" s="1"/>
  <c r="B23" i="48"/>
  <c r="K180" i="111" s="1"/>
  <c r="B22" i="48"/>
  <c r="K179" i="111" s="1"/>
  <c r="B21" i="48"/>
  <c r="K178" i="111" s="1"/>
  <c r="B20" i="48"/>
  <c r="K177" i="111" s="1"/>
  <c r="B19" i="48"/>
  <c r="K176" i="111" s="1"/>
  <c r="B18" i="48"/>
  <c r="K175" i="111" s="1"/>
  <c r="B17" i="48"/>
  <c r="K174" i="111" s="1"/>
  <c r="B16" i="48"/>
  <c r="K173" i="111" s="1"/>
  <c r="B10" i="48"/>
  <c r="H141" i="48"/>
  <c r="H140" i="48"/>
  <c r="H139" i="48"/>
  <c r="H137" i="48"/>
  <c r="H136" i="48"/>
  <c r="K310" i="111" s="1"/>
  <c r="H134" i="48"/>
  <c r="K308" i="111" s="1"/>
  <c r="H132" i="48"/>
  <c r="H130" i="48"/>
  <c r="H128" i="48"/>
  <c r="K302" i="111" s="1"/>
  <c r="H127" i="48"/>
  <c r="H126" i="48"/>
  <c r="K300" i="111" s="1"/>
  <c r="H125" i="48"/>
  <c r="H124" i="48"/>
  <c r="K298" i="111" s="1"/>
  <c r="H123" i="48"/>
  <c r="H122" i="48"/>
  <c r="H121" i="48"/>
  <c r="K295" i="111" s="1"/>
  <c r="H119" i="48"/>
  <c r="K293" i="111" s="1"/>
  <c r="H118" i="48"/>
  <c r="H117" i="48"/>
  <c r="H116" i="48"/>
  <c r="K290" i="111" s="1"/>
  <c r="H115" i="48"/>
  <c r="K289" i="111" s="1"/>
  <c r="H114" i="48"/>
  <c r="H113" i="48"/>
  <c r="K287" i="111" s="1"/>
  <c r="H112" i="48"/>
  <c r="K286" i="111" s="1"/>
  <c r="H110" i="48"/>
  <c r="K284" i="111" s="1"/>
  <c r="H109" i="48"/>
  <c r="H108" i="48"/>
  <c r="K282" i="111" s="1"/>
  <c r="H107" i="48"/>
  <c r="K281" i="111" s="1"/>
  <c r="H105" i="48"/>
  <c r="K279" i="111" s="1"/>
  <c r="H104" i="48"/>
  <c r="H103" i="48"/>
  <c r="H102" i="48"/>
  <c r="K276" i="111" s="1"/>
  <c r="H101" i="48"/>
  <c r="K275" i="111" s="1"/>
  <c r="H100" i="48"/>
  <c r="K274" i="111" s="1"/>
  <c r="H99" i="48"/>
  <c r="H98" i="48"/>
  <c r="K272" i="111" s="1"/>
  <c r="H97" i="48"/>
  <c r="K271" i="111" s="1"/>
  <c r="H95" i="48"/>
  <c r="K269" i="111" s="1"/>
  <c r="H94" i="48"/>
  <c r="H93" i="48"/>
  <c r="K267" i="111" s="1"/>
  <c r="H92" i="48"/>
  <c r="K266" i="111" s="1"/>
  <c r="H91" i="48"/>
  <c r="K265" i="111" s="1"/>
  <c r="H90" i="48"/>
  <c r="H89" i="48"/>
  <c r="K263" i="111" s="1"/>
  <c r="H88" i="48"/>
  <c r="K262" i="111" s="1"/>
  <c r="H87" i="48"/>
  <c r="H86" i="48"/>
  <c r="H85" i="48"/>
  <c r="H84" i="48"/>
  <c r="K258" i="111" s="1"/>
  <c r="H83" i="48"/>
  <c r="H81" i="48"/>
  <c r="K255" i="111" s="1"/>
  <c r="H80" i="48"/>
  <c r="H79" i="48"/>
  <c r="K253" i="111" s="1"/>
  <c r="H78" i="48"/>
  <c r="H77" i="48"/>
  <c r="H76" i="48"/>
  <c r="K250" i="111" s="1"/>
  <c r="H75" i="48"/>
  <c r="K249" i="111" s="1"/>
  <c r="H74" i="48"/>
  <c r="H73" i="48"/>
  <c r="K247" i="111" s="1"/>
  <c r="H72" i="48"/>
  <c r="K246" i="111" s="1"/>
  <c r="H71" i="48"/>
  <c r="K245" i="111" s="1"/>
  <c r="H70" i="48"/>
  <c r="H69" i="48"/>
  <c r="H68" i="48"/>
  <c r="K242" i="111" s="1"/>
  <c r="H67" i="48"/>
  <c r="K241" i="111" s="1"/>
  <c r="H66" i="48"/>
  <c r="H65" i="48"/>
  <c r="K239" i="111" s="1"/>
  <c r="H64" i="48"/>
  <c r="K238" i="111" s="1"/>
  <c r="H63" i="48"/>
  <c r="K237" i="111" s="1"/>
  <c r="H62" i="48"/>
  <c r="K236" i="111" s="1"/>
  <c r="H61" i="48"/>
  <c r="H60" i="48"/>
  <c r="H59" i="48"/>
  <c r="H58" i="48"/>
  <c r="K232" i="111" s="1"/>
  <c r="H57" i="48"/>
  <c r="H56" i="48"/>
  <c r="K230" i="111" s="1"/>
  <c r="H55" i="48"/>
  <c r="H54" i="48"/>
  <c r="K228" i="111" s="1"/>
  <c r="H52" i="48"/>
  <c r="H51" i="48"/>
  <c r="H50" i="48"/>
  <c r="H49" i="48"/>
  <c r="K223" i="111" s="1"/>
  <c r="H48" i="48"/>
  <c r="H47" i="48"/>
  <c r="H46" i="48"/>
  <c r="H45" i="48"/>
  <c r="K219" i="111" s="1"/>
  <c r="H44" i="48"/>
  <c r="H43" i="48"/>
  <c r="K217" i="111" s="1"/>
  <c r="H42" i="48"/>
  <c r="H41" i="48"/>
  <c r="K215" i="111" s="1"/>
  <c r="H40" i="48"/>
  <c r="H39" i="48"/>
  <c r="H38" i="48"/>
  <c r="K212" i="111" s="1"/>
  <c r="H37" i="48"/>
  <c r="K211" i="111" s="1"/>
  <c r="H36" i="48"/>
  <c r="H34" i="48"/>
  <c r="H33" i="48"/>
  <c r="H32" i="48"/>
  <c r="K206" i="111" s="1"/>
  <c r="H31" i="48"/>
  <c r="H30" i="48"/>
  <c r="H29" i="48"/>
  <c r="H28" i="48"/>
  <c r="K202" i="111" s="1"/>
  <c r="H26" i="48"/>
  <c r="H25" i="48"/>
  <c r="H24" i="48"/>
  <c r="H23" i="48"/>
  <c r="K197" i="111" s="1"/>
  <c r="H22" i="48"/>
  <c r="H21" i="48"/>
  <c r="H20" i="48"/>
  <c r="H19" i="48"/>
  <c r="K193" i="111" s="1"/>
  <c r="H18" i="48"/>
  <c r="H17" i="48"/>
  <c r="K191" i="111" s="1"/>
  <c r="B47" i="47"/>
  <c r="J332" i="111" s="1"/>
  <c r="B46" i="47"/>
  <c r="J331" i="111" s="1"/>
  <c r="B45" i="47"/>
  <c r="J330" i="111" s="1"/>
  <c r="B44" i="47"/>
  <c r="J329" i="111" s="1"/>
  <c r="B43" i="47"/>
  <c r="J328" i="111" s="1"/>
  <c r="B42" i="47"/>
  <c r="J327" i="111" s="1"/>
  <c r="B41" i="47"/>
  <c r="J326" i="111" s="1"/>
  <c r="B39" i="47" a="1"/>
  <c r="B39" i="47" s="1"/>
  <c r="J324" i="111" s="1"/>
  <c r="B38" i="47" a="1"/>
  <c r="B38" i="47" s="1"/>
  <c r="J323" i="111" s="1"/>
  <c r="B37" i="47" a="1"/>
  <c r="B37" i="47" s="1"/>
  <c r="J322" i="111" s="1"/>
  <c r="B36" i="47" a="1"/>
  <c r="B36" i="47" s="1"/>
  <c r="J321" i="111" s="1"/>
  <c r="B35" i="47" a="1"/>
  <c r="B35" i="47" s="1"/>
  <c r="J320" i="111" s="1"/>
  <c r="B34" i="47" a="1"/>
  <c r="B34" i="47" s="1"/>
  <c r="J319" i="111" s="1"/>
  <c r="B33" i="47" a="1"/>
  <c r="B33" i="47" s="1"/>
  <c r="J318" i="111" s="1"/>
  <c r="B29" i="47"/>
  <c r="J186" i="111" s="1"/>
  <c r="B28" i="47"/>
  <c r="J185" i="111" s="1"/>
  <c r="B27" i="47"/>
  <c r="J184" i="111" s="1"/>
  <c r="B26" i="47"/>
  <c r="J183" i="111" s="1"/>
  <c r="B25" i="47"/>
  <c r="J182" i="111" s="1"/>
  <c r="B24" i="47"/>
  <c r="J181" i="111" s="1"/>
  <c r="B23" i="47"/>
  <c r="J180" i="111" s="1"/>
  <c r="B22" i="47"/>
  <c r="J179" i="111" s="1"/>
  <c r="B21" i="47"/>
  <c r="J178" i="111" s="1"/>
  <c r="B20" i="47"/>
  <c r="J177" i="111" s="1"/>
  <c r="B19" i="47"/>
  <c r="J176" i="111" s="1"/>
  <c r="B18" i="47"/>
  <c r="J175" i="111" s="1"/>
  <c r="B17" i="47"/>
  <c r="J174" i="111" s="1"/>
  <c r="B16" i="47"/>
  <c r="J173" i="111" s="1"/>
  <c r="B10" i="47"/>
  <c r="H141" i="47"/>
  <c r="H140" i="47"/>
  <c r="H139" i="47"/>
  <c r="H137" i="47"/>
  <c r="H136" i="47"/>
  <c r="J310" i="111" s="1"/>
  <c r="H134" i="47"/>
  <c r="J308" i="111" s="1"/>
  <c r="H132" i="47"/>
  <c r="H130" i="47"/>
  <c r="H128" i="47"/>
  <c r="H127" i="47"/>
  <c r="H126" i="47"/>
  <c r="J300" i="111" s="1"/>
  <c r="H125" i="47"/>
  <c r="H124" i="47"/>
  <c r="J298" i="111" s="1"/>
  <c r="H123" i="47"/>
  <c r="H122" i="47"/>
  <c r="H121" i="47"/>
  <c r="H119" i="47"/>
  <c r="H118" i="47"/>
  <c r="H117" i="47"/>
  <c r="H116" i="47"/>
  <c r="J290" i="111" s="1"/>
  <c r="H115" i="47"/>
  <c r="J289" i="111" s="1"/>
  <c r="H114" i="47"/>
  <c r="H113" i="47"/>
  <c r="J287" i="111" s="1"/>
  <c r="H112" i="47"/>
  <c r="J286" i="111" s="1"/>
  <c r="H110" i="47"/>
  <c r="H109" i="47"/>
  <c r="J283" i="111" s="1"/>
  <c r="H108" i="47"/>
  <c r="H107" i="47"/>
  <c r="J281" i="111" s="1"/>
  <c r="H105" i="47"/>
  <c r="H104" i="47"/>
  <c r="J278" i="111" s="1"/>
  <c r="H103" i="47"/>
  <c r="J277" i="111" s="1"/>
  <c r="H102" i="47"/>
  <c r="J276" i="111" s="1"/>
  <c r="H101" i="47"/>
  <c r="J275" i="111" s="1"/>
  <c r="H100" i="47"/>
  <c r="H99" i="47"/>
  <c r="J273" i="111" s="1"/>
  <c r="H98" i="47"/>
  <c r="J272" i="111" s="1"/>
  <c r="H97" i="47"/>
  <c r="H95" i="47"/>
  <c r="J269" i="111" s="1"/>
  <c r="H94" i="47"/>
  <c r="J268" i="111" s="1"/>
  <c r="H93" i="47"/>
  <c r="J267" i="111" s="1"/>
  <c r="H92" i="47"/>
  <c r="H91" i="47"/>
  <c r="J265" i="111" s="1"/>
  <c r="H90" i="47"/>
  <c r="H89" i="47"/>
  <c r="J263" i="111" s="1"/>
  <c r="H88" i="47"/>
  <c r="H87" i="47"/>
  <c r="H86" i="47"/>
  <c r="H85" i="47"/>
  <c r="J259" i="111" s="1"/>
  <c r="H84" i="47"/>
  <c r="H83" i="47"/>
  <c r="H81" i="47"/>
  <c r="J255" i="111" s="1"/>
  <c r="H80" i="47"/>
  <c r="J254" i="111" s="1"/>
  <c r="H79" i="47"/>
  <c r="H78" i="47"/>
  <c r="H77" i="47"/>
  <c r="J251" i="111" s="1"/>
  <c r="H76" i="47"/>
  <c r="J250" i="111" s="1"/>
  <c r="H75" i="47"/>
  <c r="H74" i="47"/>
  <c r="H73" i="47"/>
  <c r="H72" i="47"/>
  <c r="J246" i="111" s="1"/>
  <c r="H71" i="47"/>
  <c r="H70" i="47"/>
  <c r="H69" i="47"/>
  <c r="H68" i="47"/>
  <c r="H67" i="47"/>
  <c r="J241" i="111" s="1"/>
  <c r="H66" i="47"/>
  <c r="H65" i="47"/>
  <c r="H64" i="47"/>
  <c r="J238" i="111" s="1"/>
  <c r="H63" i="47"/>
  <c r="J237" i="111" s="1"/>
  <c r="H62" i="47"/>
  <c r="H61" i="47"/>
  <c r="J235" i="111" s="1"/>
  <c r="H60" i="47"/>
  <c r="H59" i="47"/>
  <c r="H58" i="47"/>
  <c r="H57" i="47"/>
  <c r="J231" i="111" s="1"/>
  <c r="H56" i="47"/>
  <c r="J230" i="111" s="1"/>
  <c r="H55" i="47"/>
  <c r="H54" i="47"/>
  <c r="H52" i="47"/>
  <c r="J226" i="111" s="1"/>
  <c r="H51" i="47"/>
  <c r="H50" i="47"/>
  <c r="H49" i="47"/>
  <c r="J223" i="111" s="1"/>
  <c r="H48" i="47"/>
  <c r="J222" i="111" s="1"/>
  <c r="H47" i="47"/>
  <c r="H46" i="47"/>
  <c r="H45" i="47"/>
  <c r="H44" i="47"/>
  <c r="J218" i="111" s="1"/>
  <c r="H43" i="47"/>
  <c r="J217" i="111" s="1"/>
  <c r="H42" i="47"/>
  <c r="H41" i="47"/>
  <c r="H40" i="47"/>
  <c r="J214" i="111" s="1"/>
  <c r="H39" i="47"/>
  <c r="H38" i="47"/>
  <c r="J212" i="111" s="1"/>
  <c r="H37" i="47"/>
  <c r="J211" i="111" s="1"/>
  <c r="H36" i="47"/>
  <c r="J210" i="111" s="1"/>
  <c r="H34" i="47"/>
  <c r="H33" i="47"/>
  <c r="H32" i="47"/>
  <c r="H31" i="47"/>
  <c r="J205" i="111" s="1"/>
  <c r="H30" i="47"/>
  <c r="H29" i="47"/>
  <c r="H28" i="47"/>
  <c r="H26" i="47"/>
  <c r="J200" i="111" s="1"/>
  <c r="H25" i="47"/>
  <c r="H24" i="47"/>
  <c r="H23" i="47"/>
  <c r="J197" i="111" s="1"/>
  <c r="H22" i="47"/>
  <c r="J196" i="111" s="1"/>
  <c r="H21" i="47"/>
  <c r="H20" i="47"/>
  <c r="H19" i="47"/>
  <c r="H18" i="47"/>
  <c r="J192" i="111" s="1"/>
  <c r="H17" i="47"/>
  <c r="J191" i="111" s="1"/>
  <c r="B47" i="46"/>
  <c r="I332" i="111" s="1"/>
  <c r="B46" i="46"/>
  <c r="I331" i="111" s="1"/>
  <c r="B45" i="46"/>
  <c r="I330" i="111" s="1"/>
  <c r="B44" i="46"/>
  <c r="I329" i="111" s="1"/>
  <c r="B43" i="46"/>
  <c r="I328" i="111" s="1"/>
  <c r="B42" i="46"/>
  <c r="I327" i="111" s="1"/>
  <c r="B41" i="46"/>
  <c r="I326" i="111" s="1"/>
  <c r="B39" i="46" a="1"/>
  <c r="B39" i="46" s="1"/>
  <c r="I324" i="111" s="1"/>
  <c r="B38" i="46" a="1"/>
  <c r="B38" i="46" s="1"/>
  <c r="I323" i="111" s="1"/>
  <c r="B37" i="46" a="1"/>
  <c r="B37" i="46" s="1"/>
  <c r="I322" i="111" s="1"/>
  <c r="B36" i="46" a="1"/>
  <c r="B36" i="46" s="1"/>
  <c r="I321" i="111" s="1"/>
  <c r="B35" i="46" a="1"/>
  <c r="B35" i="46" s="1"/>
  <c r="I320" i="111" s="1"/>
  <c r="B34" i="46" a="1"/>
  <c r="B34" i="46" s="1"/>
  <c r="I319" i="111" s="1"/>
  <c r="B33" i="46" a="1"/>
  <c r="B33" i="46" s="1"/>
  <c r="I318" i="111" s="1"/>
  <c r="B29" i="46"/>
  <c r="I186" i="111" s="1"/>
  <c r="B28" i="46"/>
  <c r="I185" i="111" s="1"/>
  <c r="B27" i="46"/>
  <c r="I184" i="111" s="1"/>
  <c r="B26" i="46"/>
  <c r="I183" i="111" s="1"/>
  <c r="B25" i="46"/>
  <c r="I182" i="111" s="1"/>
  <c r="B24" i="46"/>
  <c r="I181" i="111" s="1"/>
  <c r="B23" i="46"/>
  <c r="I180" i="111" s="1"/>
  <c r="B22" i="46"/>
  <c r="I179" i="111" s="1"/>
  <c r="B21" i="46"/>
  <c r="I178" i="111" s="1"/>
  <c r="B20" i="46"/>
  <c r="I177" i="111" s="1"/>
  <c r="B19" i="46"/>
  <c r="I176" i="111" s="1"/>
  <c r="B18" i="46"/>
  <c r="I175" i="111" s="1"/>
  <c r="B17" i="46"/>
  <c r="I174" i="111" s="1"/>
  <c r="B16" i="46"/>
  <c r="I173" i="111" s="1"/>
  <c r="B10" i="46"/>
  <c r="H141" i="46"/>
  <c r="H140" i="46"/>
  <c r="H139" i="46"/>
  <c r="H137" i="46"/>
  <c r="H136" i="46"/>
  <c r="I310" i="111" s="1"/>
  <c r="H134" i="46"/>
  <c r="I308" i="111" s="1"/>
  <c r="H132" i="46"/>
  <c r="H130" i="46"/>
  <c r="H128" i="46"/>
  <c r="I302" i="111" s="1"/>
  <c r="H127" i="46"/>
  <c r="H126" i="46"/>
  <c r="I300" i="111" s="1"/>
  <c r="H125" i="46"/>
  <c r="H124" i="46"/>
  <c r="I298" i="111" s="1"/>
  <c r="H123" i="46"/>
  <c r="H122" i="46"/>
  <c r="H121" i="46"/>
  <c r="H119" i="46"/>
  <c r="I293" i="111" s="1"/>
  <c r="H118" i="46"/>
  <c r="H117" i="46"/>
  <c r="H116" i="46"/>
  <c r="I290" i="111" s="1"/>
  <c r="H115" i="46"/>
  <c r="H114" i="46"/>
  <c r="H113" i="46"/>
  <c r="I287" i="111" s="1"/>
  <c r="H112" i="46"/>
  <c r="I286" i="111" s="1"/>
  <c r="H110" i="46"/>
  <c r="H109" i="46"/>
  <c r="H108" i="46"/>
  <c r="I282" i="111" s="1"/>
  <c r="H107" i="46"/>
  <c r="I281" i="111" s="1"/>
  <c r="H105" i="46"/>
  <c r="H104" i="46"/>
  <c r="H103" i="46"/>
  <c r="H102" i="46"/>
  <c r="I276" i="111" s="1"/>
  <c r="H101" i="46"/>
  <c r="H100" i="46"/>
  <c r="H99" i="46"/>
  <c r="H98" i="46"/>
  <c r="I272" i="111" s="1"/>
  <c r="H97" i="46"/>
  <c r="H95" i="46"/>
  <c r="I269" i="111" s="1"/>
  <c r="H94" i="46"/>
  <c r="I268" i="111" s="1"/>
  <c r="H93" i="46"/>
  <c r="I267" i="111" s="1"/>
  <c r="H92" i="46"/>
  <c r="H91" i="46"/>
  <c r="I265" i="111" s="1"/>
  <c r="H90" i="46"/>
  <c r="H89" i="46"/>
  <c r="I263" i="111" s="1"/>
  <c r="H88" i="46"/>
  <c r="H87" i="46"/>
  <c r="H86" i="46"/>
  <c r="H85" i="46"/>
  <c r="I259" i="111" s="1"/>
  <c r="H84" i="46"/>
  <c r="H83" i="46"/>
  <c r="H81" i="46"/>
  <c r="I255" i="111" s="1"/>
  <c r="H80" i="46"/>
  <c r="I254" i="111" s="1"/>
  <c r="H79" i="46"/>
  <c r="H78" i="46"/>
  <c r="H77" i="46"/>
  <c r="I251" i="111" s="1"/>
  <c r="H76" i="46"/>
  <c r="I250" i="111" s="1"/>
  <c r="H75" i="46"/>
  <c r="H74" i="46"/>
  <c r="H73" i="46"/>
  <c r="I247" i="111" s="1"/>
  <c r="H72" i="46"/>
  <c r="I246" i="111" s="1"/>
  <c r="H71" i="46"/>
  <c r="I245" i="111" s="1"/>
  <c r="H70" i="46"/>
  <c r="H69" i="46"/>
  <c r="I243" i="111" s="1"/>
  <c r="H68" i="46"/>
  <c r="H67" i="46"/>
  <c r="I241" i="111" s="1"/>
  <c r="H66" i="46"/>
  <c r="H65" i="46"/>
  <c r="H64" i="46"/>
  <c r="I238" i="111" s="1"/>
  <c r="H63" i="46"/>
  <c r="I237" i="111" s="1"/>
  <c r="H62" i="46"/>
  <c r="H61" i="46"/>
  <c r="I235" i="111" s="1"/>
  <c r="H60" i="46"/>
  <c r="I234" i="111" s="1"/>
  <c r="H59" i="46"/>
  <c r="H58" i="46"/>
  <c r="H57" i="46"/>
  <c r="I231" i="111" s="1"/>
  <c r="H56" i="46"/>
  <c r="I230" i="111" s="1"/>
  <c r="H55" i="46"/>
  <c r="H54" i="46"/>
  <c r="H52" i="46"/>
  <c r="I226" i="111" s="1"/>
  <c r="H51" i="46"/>
  <c r="I225" i="111" s="1"/>
  <c r="H50" i="46"/>
  <c r="H49" i="46"/>
  <c r="H48" i="46"/>
  <c r="I222" i="111" s="1"/>
  <c r="H47" i="46"/>
  <c r="I221" i="111" s="1"/>
  <c r="H46" i="46"/>
  <c r="H45" i="46"/>
  <c r="H44" i="46"/>
  <c r="I218" i="111" s="1"/>
  <c r="H43" i="46"/>
  <c r="I217" i="111" s="1"/>
  <c r="H42" i="46"/>
  <c r="H41" i="46"/>
  <c r="H40" i="46"/>
  <c r="I214" i="111" s="1"/>
  <c r="H39" i="46"/>
  <c r="I213" i="111" s="1"/>
  <c r="H38" i="46"/>
  <c r="H37" i="46"/>
  <c r="H36" i="46"/>
  <c r="I210" i="111" s="1"/>
  <c r="H34" i="46"/>
  <c r="I208" i="111" s="1"/>
  <c r="H33" i="46"/>
  <c r="H32" i="46"/>
  <c r="H31" i="46"/>
  <c r="I205" i="111" s="1"/>
  <c r="H30" i="46"/>
  <c r="I204" i="111" s="1"/>
  <c r="H29" i="46"/>
  <c r="H28" i="46"/>
  <c r="H26" i="46"/>
  <c r="I200" i="111" s="1"/>
  <c r="H25" i="46"/>
  <c r="I199" i="111" s="1"/>
  <c r="H24" i="46"/>
  <c r="H23" i="46"/>
  <c r="H22" i="46"/>
  <c r="I196" i="111" s="1"/>
  <c r="H21" i="46"/>
  <c r="I195" i="111" s="1"/>
  <c r="H20" i="46"/>
  <c r="H19" i="46"/>
  <c r="H18" i="46"/>
  <c r="I192" i="111" s="1"/>
  <c r="H17" i="46"/>
  <c r="I191" i="111" s="1"/>
  <c r="B47" i="45"/>
  <c r="H332" i="111" s="1"/>
  <c r="B46" i="45"/>
  <c r="H331" i="111" s="1"/>
  <c r="B45" i="45"/>
  <c r="H330" i="111" s="1"/>
  <c r="B44" i="45"/>
  <c r="H329" i="111" s="1"/>
  <c r="B43" i="45"/>
  <c r="H328" i="111" s="1"/>
  <c r="B42" i="45"/>
  <c r="H327" i="111" s="1"/>
  <c r="B41" i="45"/>
  <c r="H326" i="111" s="1"/>
  <c r="B39" i="45" a="1"/>
  <c r="B39" i="45" s="1"/>
  <c r="H324" i="111" s="1"/>
  <c r="B38" i="45" a="1"/>
  <c r="B38" i="45" s="1"/>
  <c r="H323" i="111" s="1"/>
  <c r="B37" i="45" a="1"/>
  <c r="B37" i="45" s="1"/>
  <c r="H322" i="111" s="1"/>
  <c r="B36" i="45" a="1"/>
  <c r="B36" i="45" s="1"/>
  <c r="H321" i="111" s="1"/>
  <c r="B35" i="45" a="1"/>
  <c r="B35" i="45" s="1"/>
  <c r="H320" i="111" s="1"/>
  <c r="B34" i="45" a="1"/>
  <c r="B34" i="45" s="1"/>
  <c r="H319" i="111" s="1"/>
  <c r="B33" i="45" a="1"/>
  <c r="B33" i="45" s="1"/>
  <c r="H318" i="111" s="1"/>
  <c r="B29" i="45"/>
  <c r="H186" i="111" s="1"/>
  <c r="B28" i="45"/>
  <c r="H185" i="111" s="1"/>
  <c r="B27" i="45"/>
  <c r="H184" i="111" s="1"/>
  <c r="B26" i="45"/>
  <c r="H183" i="111" s="1"/>
  <c r="B25" i="45"/>
  <c r="H182" i="111" s="1"/>
  <c r="B24" i="45"/>
  <c r="H181" i="111" s="1"/>
  <c r="B23" i="45"/>
  <c r="H180" i="111" s="1"/>
  <c r="B22" i="45"/>
  <c r="H179" i="111" s="1"/>
  <c r="B21" i="45"/>
  <c r="H178" i="111" s="1"/>
  <c r="B20" i="45"/>
  <c r="H177" i="111" s="1"/>
  <c r="B19" i="45"/>
  <c r="H176" i="111" s="1"/>
  <c r="B18" i="45"/>
  <c r="H175" i="111" s="1"/>
  <c r="B17" i="45"/>
  <c r="H174" i="111" s="1"/>
  <c r="B16" i="45"/>
  <c r="H173" i="111" s="1"/>
  <c r="B10" i="45"/>
  <c r="H141" i="45"/>
  <c r="H315" i="111" s="1"/>
  <c r="H140" i="45"/>
  <c r="H139" i="45"/>
  <c r="H313" i="111" s="1"/>
  <c r="H137" i="45"/>
  <c r="H136" i="45"/>
  <c r="H310" i="111" s="1"/>
  <c r="H134" i="45"/>
  <c r="H308" i="111" s="1"/>
  <c r="H132" i="45"/>
  <c r="H306" i="111" s="1"/>
  <c r="H130" i="45"/>
  <c r="H128" i="45"/>
  <c r="H302" i="111" s="1"/>
  <c r="H127" i="45"/>
  <c r="H126" i="45"/>
  <c r="H300" i="111" s="1"/>
  <c r="H125" i="45"/>
  <c r="H124" i="45"/>
  <c r="H298" i="111" s="1"/>
  <c r="H123" i="45"/>
  <c r="H122" i="45"/>
  <c r="H296" i="111" s="1"/>
  <c r="H121" i="45"/>
  <c r="H119" i="45"/>
  <c r="H293" i="111" s="1"/>
  <c r="H118" i="45"/>
  <c r="H117" i="45"/>
  <c r="H291" i="111" s="1"/>
  <c r="H116" i="45"/>
  <c r="H290" i="111" s="1"/>
  <c r="H115" i="45"/>
  <c r="H289" i="111" s="1"/>
  <c r="H114" i="45"/>
  <c r="H113" i="45"/>
  <c r="H287" i="111" s="1"/>
  <c r="H112" i="45"/>
  <c r="H286" i="111" s="1"/>
  <c r="H110" i="45"/>
  <c r="H109" i="45"/>
  <c r="H283" i="111" s="1"/>
  <c r="H108" i="45"/>
  <c r="H282" i="111" s="1"/>
  <c r="H107" i="45"/>
  <c r="H281" i="111" s="1"/>
  <c r="H105" i="45"/>
  <c r="H104" i="45"/>
  <c r="H103" i="45"/>
  <c r="H277" i="111" s="1"/>
  <c r="H102" i="45"/>
  <c r="H101" i="45"/>
  <c r="H275" i="111" s="1"/>
  <c r="H100" i="45"/>
  <c r="H274" i="111" s="1"/>
  <c r="H99" i="45"/>
  <c r="H273" i="111" s="1"/>
  <c r="H98" i="45"/>
  <c r="H97" i="45"/>
  <c r="H95" i="45"/>
  <c r="H269" i="111" s="1"/>
  <c r="H94" i="45"/>
  <c r="H268" i="111" s="1"/>
  <c r="H93" i="45"/>
  <c r="H92" i="45"/>
  <c r="H266" i="111" s="1"/>
  <c r="H91" i="45"/>
  <c r="H265" i="111" s="1"/>
  <c r="H90" i="45"/>
  <c r="H264" i="111" s="1"/>
  <c r="H89" i="45"/>
  <c r="H263" i="111" s="1"/>
  <c r="H88" i="45"/>
  <c r="H87" i="45"/>
  <c r="H86" i="45"/>
  <c r="H85" i="45"/>
  <c r="H259" i="111" s="1"/>
  <c r="H84" i="45"/>
  <c r="H258" i="111" s="1"/>
  <c r="H83" i="45"/>
  <c r="H257" i="111" s="1"/>
  <c r="H81" i="45"/>
  <c r="H255" i="111" s="1"/>
  <c r="H80" i="45"/>
  <c r="H79" i="45"/>
  <c r="H78" i="45"/>
  <c r="H77" i="45"/>
  <c r="H76" i="45"/>
  <c r="H75" i="45"/>
  <c r="H249" i="111" s="1"/>
  <c r="H74" i="45"/>
  <c r="H73" i="45"/>
  <c r="H247" i="111" s="1"/>
  <c r="H72" i="45"/>
  <c r="H71" i="45"/>
  <c r="H245" i="111" s="1"/>
  <c r="H70" i="45"/>
  <c r="H69" i="45"/>
  <c r="H68" i="45"/>
  <c r="H67" i="45"/>
  <c r="H241" i="111" s="1"/>
  <c r="H66" i="45"/>
  <c r="H65" i="45"/>
  <c r="H64" i="45"/>
  <c r="H63" i="45"/>
  <c r="H237" i="111" s="1"/>
  <c r="H62" i="45"/>
  <c r="H61" i="45"/>
  <c r="H235" i="111" s="1"/>
  <c r="H60" i="45"/>
  <c r="H59" i="45"/>
  <c r="H58" i="45"/>
  <c r="H57" i="45"/>
  <c r="H231" i="111" s="1"/>
  <c r="H56" i="45"/>
  <c r="H230" i="111" s="1"/>
  <c r="H55" i="45"/>
  <c r="H54" i="45"/>
  <c r="H52" i="45"/>
  <c r="H226" i="111" s="1"/>
  <c r="H51" i="45"/>
  <c r="H50" i="45"/>
  <c r="H49" i="45"/>
  <c r="H223" i="111" s="1"/>
  <c r="H48" i="45"/>
  <c r="H222" i="111" s="1"/>
  <c r="H47" i="45"/>
  <c r="H46" i="45"/>
  <c r="H45" i="45"/>
  <c r="H219" i="111" s="1"/>
  <c r="H44" i="45"/>
  <c r="H218" i="111" s="1"/>
  <c r="H43" i="45"/>
  <c r="H217" i="111" s="1"/>
  <c r="H42" i="45"/>
  <c r="H41" i="45"/>
  <c r="H40" i="45"/>
  <c r="H214" i="111" s="1"/>
  <c r="H39" i="45"/>
  <c r="H213" i="111" s="1"/>
  <c r="H38" i="45"/>
  <c r="H37" i="45"/>
  <c r="H36" i="45"/>
  <c r="H210" i="111" s="1"/>
  <c r="H34" i="45"/>
  <c r="H33" i="45"/>
  <c r="H32" i="45"/>
  <c r="H31" i="45"/>
  <c r="H205" i="111" s="1"/>
  <c r="H30" i="45"/>
  <c r="H29" i="45"/>
  <c r="H28" i="45"/>
  <c r="H26" i="45"/>
  <c r="H200" i="111" s="1"/>
  <c r="H25" i="45"/>
  <c r="H24" i="45"/>
  <c r="H23" i="45"/>
  <c r="H197" i="111" s="1"/>
  <c r="H22" i="45"/>
  <c r="H196" i="111" s="1"/>
  <c r="H21" i="45"/>
  <c r="H20" i="45"/>
  <c r="H19" i="45"/>
  <c r="H18" i="45"/>
  <c r="H192" i="111" s="1"/>
  <c r="H17" i="45"/>
  <c r="H191" i="111" s="1"/>
  <c r="B47" i="44"/>
  <c r="G332" i="111" s="1"/>
  <c r="B46" i="44"/>
  <c r="G331" i="111" s="1"/>
  <c r="B45" i="44"/>
  <c r="G330" i="111" s="1"/>
  <c r="B44" i="44"/>
  <c r="G329" i="111" s="1"/>
  <c r="B43" i="44"/>
  <c r="G328" i="111" s="1"/>
  <c r="B42" i="44"/>
  <c r="G327" i="111" s="1"/>
  <c r="B41" i="44"/>
  <c r="G326" i="111" s="1"/>
  <c r="B39" i="44" a="1"/>
  <c r="B39" i="44" s="1"/>
  <c r="G324" i="111" s="1"/>
  <c r="B38" i="44" a="1"/>
  <c r="B38" i="44" s="1"/>
  <c r="G323" i="111" s="1"/>
  <c r="B37" i="44" a="1"/>
  <c r="B37" i="44" s="1"/>
  <c r="G322" i="111" s="1"/>
  <c r="B36" i="44" a="1"/>
  <c r="B36" i="44" s="1"/>
  <c r="G321" i="111" s="1"/>
  <c r="B35" i="44" a="1"/>
  <c r="B35" i="44" s="1"/>
  <c r="G320" i="111" s="1"/>
  <c r="B34" i="44" a="1"/>
  <c r="B34" i="44" s="1"/>
  <c r="G319" i="111" s="1"/>
  <c r="B33" i="44" a="1"/>
  <c r="B33" i="44" s="1"/>
  <c r="G318" i="111" s="1"/>
  <c r="B29" i="44"/>
  <c r="G186" i="111" s="1"/>
  <c r="B28" i="44"/>
  <c r="G185" i="111" s="1"/>
  <c r="B27" i="44"/>
  <c r="G184" i="111" s="1"/>
  <c r="B26" i="44"/>
  <c r="G183" i="111" s="1"/>
  <c r="B25" i="44"/>
  <c r="G182" i="111" s="1"/>
  <c r="B24" i="44"/>
  <c r="G181" i="111" s="1"/>
  <c r="B23" i="44"/>
  <c r="G180" i="111" s="1"/>
  <c r="B22" i="44"/>
  <c r="G179" i="111" s="1"/>
  <c r="B21" i="44"/>
  <c r="G178" i="111" s="1"/>
  <c r="B20" i="44"/>
  <c r="G177" i="111" s="1"/>
  <c r="B19" i="44"/>
  <c r="G176" i="111" s="1"/>
  <c r="B18" i="44"/>
  <c r="G175" i="111" s="1"/>
  <c r="B17" i="44"/>
  <c r="G174" i="111" s="1"/>
  <c r="B16" i="44"/>
  <c r="G173" i="111" s="1"/>
  <c r="B10" i="44"/>
  <c r="H141" i="44"/>
  <c r="H140" i="44"/>
  <c r="H139" i="44"/>
  <c r="H137" i="44"/>
  <c r="H136" i="44"/>
  <c r="G310" i="111" s="1"/>
  <c r="H134" i="44"/>
  <c r="G308" i="111" s="1"/>
  <c r="H132" i="44"/>
  <c r="H130" i="44"/>
  <c r="H128" i="44"/>
  <c r="H127" i="44"/>
  <c r="H126" i="44"/>
  <c r="G300" i="111" s="1"/>
  <c r="H125" i="44"/>
  <c r="H124" i="44"/>
  <c r="G298" i="111" s="1"/>
  <c r="H123" i="44"/>
  <c r="H122" i="44"/>
  <c r="H121" i="44"/>
  <c r="H119" i="44"/>
  <c r="H118" i="44"/>
  <c r="H117" i="44"/>
  <c r="H116" i="44"/>
  <c r="G290" i="111" s="1"/>
  <c r="H115" i="44"/>
  <c r="H114" i="44"/>
  <c r="H113" i="44"/>
  <c r="H112" i="44"/>
  <c r="G286" i="111" s="1"/>
  <c r="H110" i="44"/>
  <c r="H109" i="44"/>
  <c r="H108" i="44"/>
  <c r="G282" i="111" s="1"/>
  <c r="H107" i="44"/>
  <c r="G281" i="111" s="1"/>
  <c r="H105" i="44"/>
  <c r="H104" i="44"/>
  <c r="H103" i="44"/>
  <c r="H102" i="44"/>
  <c r="G276" i="111" s="1"/>
  <c r="H101" i="44"/>
  <c r="H100" i="44"/>
  <c r="H99" i="44"/>
  <c r="H98" i="44"/>
  <c r="G272" i="111" s="1"/>
  <c r="H97" i="44"/>
  <c r="H95" i="44"/>
  <c r="G269" i="111" s="1"/>
  <c r="H94" i="44"/>
  <c r="H93" i="44"/>
  <c r="G267" i="111" s="1"/>
  <c r="H92" i="44"/>
  <c r="H91" i="44"/>
  <c r="G265" i="111" s="1"/>
  <c r="H90" i="44"/>
  <c r="G264" i="111" s="1"/>
  <c r="H89" i="44"/>
  <c r="G263" i="111" s="1"/>
  <c r="H88" i="44"/>
  <c r="H87" i="44"/>
  <c r="H86" i="44"/>
  <c r="H85" i="44"/>
  <c r="G259" i="111" s="1"/>
  <c r="H84" i="44"/>
  <c r="H83" i="44"/>
  <c r="H81" i="44"/>
  <c r="G255" i="111" s="1"/>
  <c r="H80" i="44"/>
  <c r="H79" i="44"/>
  <c r="G253" i="111" s="1"/>
  <c r="H78" i="44"/>
  <c r="H77" i="44"/>
  <c r="H76" i="44"/>
  <c r="G250" i="111" s="1"/>
  <c r="H75" i="44"/>
  <c r="H74" i="44"/>
  <c r="H73" i="44"/>
  <c r="G247" i="111" s="1"/>
  <c r="H72" i="44"/>
  <c r="H71" i="44"/>
  <c r="G245" i="111" s="1"/>
  <c r="H70" i="44"/>
  <c r="H69" i="44"/>
  <c r="H68" i="44"/>
  <c r="G242" i="111" s="1"/>
  <c r="H67" i="44"/>
  <c r="H66" i="44"/>
  <c r="H65" i="44"/>
  <c r="G239" i="111" s="1"/>
  <c r="H64" i="44"/>
  <c r="H63" i="44"/>
  <c r="G237" i="111" s="1"/>
  <c r="H62" i="44"/>
  <c r="G236" i="111" s="1"/>
  <c r="H61" i="44"/>
  <c r="H60" i="44"/>
  <c r="H59" i="44"/>
  <c r="G233" i="111" s="1"/>
  <c r="H58" i="44"/>
  <c r="G232" i="111" s="1"/>
  <c r="H57" i="44"/>
  <c r="H56" i="44"/>
  <c r="H55" i="44"/>
  <c r="G229" i="111" s="1"/>
  <c r="H54" i="44"/>
  <c r="G228" i="111" s="1"/>
  <c r="H52" i="44"/>
  <c r="H51" i="44"/>
  <c r="H50" i="44"/>
  <c r="G224" i="111" s="1"/>
  <c r="H49" i="44"/>
  <c r="G223" i="111" s="1"/>
  <c r="H48" i="44"/>
  <c r="H47" i="44"/>
  <c r="H46" i="44"/>
  <c r="G220" i="111" s="1"/>
  <c r="H45" i="44"/>
  <c r="G219" i="111" s="1"/>
  <c r="H44" i="44"/>
  <c r="H43" i="44"/>
  <c r="H42" i="44"/>
  <c r="G216" i="111" s="1"/>
  <c r="H41" i="44"/>
  <c r="G215" i="111" s="1"/>
  <c r="H40" i="44"/>
  <c r="H39" i="44"/>
  <c r="H38" i="44"/>
  <c r="G212" i="111" s="1"/>
  <c r="H37" i="44"/>
  <c r="G211" i="111" s="1"/>
  <c r="H36" i="44"/>
  <c r="H34" i="44"/>
  <c r="H33" i="44"/>
  <c r="G207" i="111" s="1"/>
  <c r="H32" i="44"/>
  <c r="G206" i="111" s="1"/>
  <c r="H31" i="44"/>
  <c r="H30" i="44"/>
  <c r="H29" i="44"/>
  <c r="G203" i="111" s="1"/>
  <c r="H28" i="44"/>
  <c r="G202" i="111" s="1"/>
  <c r="H26" i="44"/>
  <c r="H25" i="44"/>
  <c r="H24" i="44"/>
  <c r="G198" i="111" s="1"/>
  <c r="H23" i="44"/>
  <c r="G197" i="111" s="1"/>
  <c r="H22" i="44"/>
  <c r="H21" i="44"/>
  <c r="H20" i="44"/>
  <c r="G194" i="111" s="1"/>
  <c r="H19" i="44"/>
  <c r="G193" i="111" s="1"/>
  <c r="H18" i="44"/>
  <c r="H17" i="44"/>
  <c r="B47" i="43"/>
  <c r="F332" i="111" s="1"/>
  <c r="B46" i="43"/>
  <c r="F331" i="111" s="1"/>
  <c r="B45" i="43"/>
  <c r="F330" i="111" s="1"/>
  <c r="B44" i="43"/>
  <c r="F329" i="111" s="1"/>
  <c r="B43" i="43"/>
  <c r="F328" i="111" s="1"/>
  <c r="B42" i="43"/>
  <c r="F327" i="111" s="1"/>
  <c r="B41" i="43"/>
  <c r="F326" i="111" s="1"/>
  <c r="B39" i="43" a="1"/>
  <c r="B39" i="43" s="1"/>
  <c r="F324" i="111" s="1"/>
  <c r="B38" i="43" a="1"/>
  <c r="B38" i="43" s="1"/>
  <c r="F323" i="111" s="1"/>
  <c r="B37" i="43" a="1"/>
  <c r="B37" i="43" s="1"/>
  <c r="F322" i="111" s="1"/>
  <c r="B36" i="43" a="1"/>
  <c r="B36" i="43" s="1"/>
  <c r="F321" i="111" s="1"/>
  <c r="B35" i="43" a="1"/>
  <c r="B35" i="43" s="1"/>
  <c r="F320" i="111" s="1"/>
  <c r="B34" i="43" a="1"/>
  <c r="B34" i="43" s="1"/>
  <c r="F319" i="111" s="1"/>
  <c r="B33" i="43" a="1"/>
  <c r="B33" i="43" s="1"/>
  <c r="F318" i="111" s="1"/>
  <c r="B29" i="43"/>
  <c r="F186" i="111" s="1"/>
  <c r="B28" i="43"/>
  <c r="F185" i="111" s="1"/>
  <c r="B27" i="43"/>
  <c r="F184" i="111" s="1"/>
  <c r="B26" i="43"/>
  <c r="F183" i="111" s="1"/>
  <c r="B25" i="43"/>
  <c r="F182" i="111" s="1"/>
  <c r="B24" i="43"/>
  <c r="F181" i="111" s="1"/>
  <c r="B23" i="43"/>
  <c r="F180" i="111" s="1"/>
  <c r="B22" i="43"/>
  <c r="B21" i="43"/>
  <c r="F178" i="111" s="1"/>
  <c r="B20" i="43"/>
  <c r="F177" i="111" s="1"/>
  <c r="B19" i="43"/>
  <c r="F176" i="111" s="1"/>
  <c r="B18" i="43"/>
  <c r="F175" i="111" s="1"/>
  <c r="B17" i="43"/>
  <c r="F174" i="111" s="1"/>
  <c r="B16" i="43"/>
  <c r="F173" i="111" s="1"/>
  <c r="B10" i="43"/>
  <c r="H141" i="43"/>
  <c r="H140" i="43"/>
  <c r="H139" i="43"/>
  <c r="H137" i="43"/>
  <c r="H136" i="43"/>
  <c r="F310" i="111" s="1"/>
  <c r="H134" i="43"/>
  <c r="F308" i="111" s="1"/>
  <c r="H132" i="43"/>
  <c r="H130" i="43"/>
  <c r="H128" i="43"/>
  <c r="H127" i="43"/>
  <c r="H126" i="43"/>
  <c r="F300" i="111" s="1"/>
  <c r="H125" i="43"/>
  <c r="H124" i="43"/>
  <c r="F298" i="111" s="1"/>
  <c r="H123" i="43"/>
  <c r="H122" i="43"/>
  <c r="H121" i="43"/>
  <c r="F295" i="111" s="1"/>
  <c r="H119" i="43"/>
  <c r="F293" i="111" s="1"/>
  <c r="H118" i="43"/>
  <c r="H117" i="43"/>
  <c r="H116" i="43"/>
  <c r="F290" i="111" s="1"/>
  <c r="H115" i="43"/>
  <c r="H114" i="43"/>
  <c r="H113" i="43"/>
  <c r="H112" i="43"/>
  <c r="F286" i="111" s="1"/>
  <c r="H110" i="43"/>
  <c r="H109" i="43"/>
  <c r="H108" i="43"/>
  <c r="H107" i="43"/>
  <c r="F281" i="111" s="1"/>
  <c r="H105" i="43"/>
  <c r="H104" i="43"/>
  <c r="H103" i="43"/>
  <c r="H102" i="43"/>
  <c r="F276" i="111" s="1"/>
  <c r="H101" i="43"/>
  <c r="H100" i="43"/>
  <c r="H99" i="43"/>
  <c r="F273" i="111" s="1"/>
  <c r="H98" i="43"/>
  <c r="F272" i="111" s="1"/>
  <c r="H97" i="43"/>
  <c r="H95" i="43"/>
  <c r="F269" i="111" s="1"/>
  <c r="H94" i="43"/>
  <c r="F268" i="111" s="1"/>
  <c r="H93" i="43"/>
  <c r="F267" i="111" s="1"/>
  <c r="H92" i="43"/>
  <c r="H91" i="43"/>
  <c r="F265" i="111" s="1"/>
  <c r="H90" i="43"/>
  <c r="H89" i="43"/>
  <c r="F263" i="111" s="1"/>
  <c r="H88" i="43"/>
  <c r="H87" i="43"/>
  <c r="H86" i="43"/>
  <c r="H85" i="43"/>
  <c r="F259" i="111" s="1"/>
  <c r="H84" i="43"/>
  <c r="H83" i="43"/>
  <c r="H81" i="43"/>
  <c r="H80" i="43"/>
  <c r="F254" i="111" s="1"/>
  <c r="H79" i="43"/>
  <c r="H78" i="43"/>
  <c r="H77" i="43"/>
  <c r="H76" i="43"/>
  <c r="F250" i="111" s="1"/>
  <c r="H75" i="43"/>
  <c r="H74" i="43"/>
  <c r="H73" i="43"/>
  <c r="H72" i="43"/>
  <c r="F246" i="111" s="1"/>
  <c r="H71" i="43"/>
  <c r="F245" i="111" s="1"/>
  <c r="H70" i="43"/>
  <c r="H69" i="43"/>
  <c r="F243" i="111" s="1"/>
  <c r="H68" i="43"/>
  <c r="F242" i="111" s="1"/>
  <c r="H67" i="43"/>
  <c r="F241" i="111" s="1"/>
  <c r="H66" i="43"/>
  <c r="H65" i="43"/>
  <c r="H64" i="43"/>
  <c r="F238" i="111" s="1"/>
  <c r="H63" i="43"/>
  <c r="F237" i="111" s="1"/>
  <c r="H62" i="43"/>
  <c r="H61" i="43"/>
  <c r="H60" i="43"/>
  <c r="F234" i="111" s="1"/>
  <c r="H59" i="43"/>
  <c r="H58" i="43"/>
  <c r="H57" i="43"/>
  <c r="H56" i="43"/>
  <c r="F230" i="111" s="1"/>
  <c r="H55" i="43"/>
  <c r="H54" i="43"/>
  <c r="H52" i="43"/>
  <c r="F226" i="111" s="1"/>
  <c r="H51" i="43"/>
  <c r="F225" i="111" s="1"/>
  <c r="H50" i="43"/>
  <c r="H49" i="43"/>
  <c r="H48" i="43"/>
  <c r="H47" i="43"/>
  <c r="F221" i="111" s="1"/>
  <c r="H46" i="43"/>
  <c r="H45" i="43"/>
  <c r="H44" i="43"/>
  <c r="H43" i="43"/>
  <c r="F217" i="111" s="1"/>
  <c r="H42" i="43"/>
  <c r="H41" i="43"/>
  <c r="H40" i="43"/>
  <c r="H39" i="43"/>
  <c r="F213" i="111" s="1"/>
  <c r="H38" i="43"/>
  <c r="F212" i="111" s="1"/>
  <c r="H37" i="43"/>
  <c r="F211" i="111" s="1"/>
  <c r="H36" i="43"/>
  <c r="H34" i="43"/>
  <c r="F208" i="111" s="1"/>
  <c r="H33" i="43"/>
  <c r="H32" i="43"/>
  <c r="H31" i="43"/>
  <c r="H30" i="43"/>
  <c r="F204" i="111" s="1"/>
  <c r="H29" i="43"/>
  <c r="H28" i="43"/>
  <c r="H26" i="43"/>
  <c r="H25" i="43"/>
  <c r="F199" i="111" s="1"/>
  <c r="H24" i="43"/>
  <c r="H23" i="43"/>
  <c r="F197" i="111" s="1"/>
  <c r="H22" i="43"/>
  <c r="H21" i="43"/>
  <c r="F195" i="111" s="1"/>
  <c r="H20" i="43"/>
  <c r="H19" i="43"/>
  <c r="F193" i="111" s="1"/>
  <c r="H18" i="43"/>
  <c r="H17" i="43"/>
  <c r="F191" i="111" s="1"/>
  <c r="B47" i="42"/>
  <c r="E332" i="111" s="1"/>
  <c r="B46" i="42"/>
  <c r="E331" i="111" s="1"/>
  <c r="B45" i="42"/>
  <c r="E330" i="111" s="1"/>
  <c r="B44" i="42"/>
  <c r="E329" i="111" s="1"/>
  <c r="B43" i="42"/>
  <c r="E328" i="111" s="1"/>
  <c r="B42" i="42"/>
  <c r="E327" i="111" s="1"/>
  <c r="B41" i="42"/>
  <c r="E326" i="111" s="1"/>
  <c r="B39" i="42" a="1"/>
  <c r="B39" i="42" s="1"/>
  <c r="E324" i="111" s="1"/>
  <c r="B38" i="42" a="1"/>
  <c r="B38" i="42" s="1"/>
  <c r="E323" i="111" s="1"/>
  <c r="B37" i="42" a="1"/>
  <c r="B37" i="42" s="1"/>
  <c r="E322" i="111" s="1"/>
  <c r="B36" i="42" a="1"/>
  <c r="B36" i="42" s="1"/>
  <c r="E321" i="111" s="1"/>
  <c r="B35" i="42" a="1"/>
  <c r="B35" i="42" s="1"/>
  <c r="E320" i="111" s="1"/>
  <c r="B34" i="42" a="1"/>
  <c r="B34" i="42" s="1"/>
  <c r="E319" i="111" s="1"/>
  <c r="B33" i="42" a="1"/>
  <c r="B33" i="42" s="1"/>
  <c r="E318" i="111" s="1"/>
  <c r="B29" i="42"/>
  <c r="E186" i="111" s="1"/>
  <c r="B28" i="42"/>
  <c r="E185" i="111" s="1"/>
  <c r="B27" i="42"/>
  <c r="E184" i="111" s="1"/>
  <c r="B26" i="42"/>
  <c r="E183" i="111" s="1"/>
  <c r="B25" i="42"/>
  <c r="E182" i="111" s="1"/>
  <c r="B24" i="42"/>
  <c r="E181" i="111" s="1"/>
  <c r="B23" i="42"/>
  <c r="E180" i="111" s="1"/>
  <c r="B22" i="42"/>
  <c r="B21" i="42"/>
  <c r="E178" i="111" s="1"/>
  <c r="B20" i="42"/>
  <c r="E177" i="111" s="1"/>
  <c r="B19" i="42"/>
  <c r="E176" i="111" s="1"/>
  <c r="B18" i="42"/>
  <c r="E175" i="111" s="1"/>
  <c r="B17" i="42"/>
  <c r="E174" i="111" s="1"/>
  <c r="B16" i="42"/>
  <c r="E173" i="111" s="1"/>
  <c r="B10" i="42"/>
  <c r="H141" i="42"/>
  <c r="H140" i="42"/>
  <c r="H139" i="42"/>
  <c r="E313" i="111" s="1"/>
  <c r="H137" i="42"/>
  <c r="H136" i="42"/>
  <c r="E310" i="111" s="1"/>
  <c r="H134" i="42"/>
  <c r="E308" i="111" s="1"/>
  <c r="H132" i="42"/>
  <c r="H130" i="42"/>
  <c r="H128" i="42"/>
  <c r="H127" i="42"/>
  <c r="H126" i="42"/>
  <c r="E300" i="111" s="1"/>
  <c r="H125" i="42"/>
  <c r="H124" i="42"/>
  <c r="E298" i="111" s="1"/>
  <c r="H123" i="42"/>
  <c r="H122" i="42"/>
  <c r="H121" i="42"/>
  <c r="H119" i="42"/>
  <c r="E293" i="111" s="1"/>
  <c r="H118" i="42"/>
  <c r="H117" i="42"/>
  <c r="H116" i="42"/>
  <c r="E290" i="111" s="1"/>
  <c r="H115" i="42"/>
  <c r="H114" i="42"/>
  <c r="H113" i="42"/>
  <c r="E287" i="111" s="1"/>
  <c r="H112" i="42"/>
  <c r="E286" i="111" s="1"/>
  <c r="H110" i="42"/>
  <c r="H109" i="42"/>
  <c r="H108" i="42"/>
  <c r="H107" i="42"/>
  <c r="E281" i="111" s="1"/>
  <c r="H105" i="42"/>
  <c r="H104" i="42"/>
  <c r="H103" i="42"/>
  <c r="H102" i="42"/>
  <c r="E276" i="111" s="1"/>
  <c r="H101" i="42"/>
  <c r="E275" i="111" s="1"/>
  <c r="H100" i="42"/>
  <c r="E274" i="111" s="1"/>
  <c r="H99" i="42"/>
  <c r="H98" i="42"/>
  <c r="E272" i="111" s="1"/>
  <c r="H97" i="42"/>
  <c r="H95" i="42"/>
  <c r="E269" i="111" s="1"/>
  <c r="H94" i="42"/>
  <c r="E268" i="111" s="1"/>
  <c r="H93" i="42"/>
  <c r="E267" i="111" s="1"/>
  <c r="H92" i="42"/>
  <c r="H91" i="42"/>
  <c r="E265" i="111" s="1"/>
  <c r="H90" i="42"/>
  <c r="H89" i="42"/>
  <c r="E263" i="111" s="1"/>
  <c r="H88" i="42"/>
  <c r="H87" i="42"/>
  <c r="H86" i="42"/>
  <c r="H85" i="42"/>
  <c r="E259" i="111" s="1"/>
  <c r="H84" i="42"/>
  <c r="H83" i="42"/>
  <c r="H81" i="42"/>
  <c r="E255" i="111" s="1"/>
  <c r="H80" i="42"/>
  <c r="E254" i="111" s="1"/>
  <c r="H79" i="42"/>
  <c r="H78" i="42"/>
  <c r="H77" i="42"/>
  <c r="E251" i="111" s="1"/>
  <c r="H76" i="42"/>
  <c r="E250" i="111" s="1"/>
  <c r="H75" i="42"/>
  <c r="H74" i="42"/>
  <c r="H73" i="42"/>
  <c r="E247" i="111" s="1"/>
  <c r="H72" i="42"/>
  <c r="E246" i="111" s="1"/>
  <c r="H71" i="42"/>
  <c r="E245" i="111" s="1"/>
  <c r="H70" i="42"/>
  <c r="H69" i="42"/>
  <c r="H68" i="42"/>
  <c r="E242" i="111" s="1"/>
  <c r="H67" i="42"/>
  <c r="E241" i="111" s="1"/>
  <c r="H66" i="42"/>
  <c r="H65" i="42"/>
  <c r="H64" i="42"/>
  <c r="E238" i="111" s="1"/>
  <c r="H63" i="42"/>
  <c r="E237" i="111" s="1"/>
  <c r="H62" i="42"/>
  <c r="H61" i="42"/>
  <c r="H60" i="42"/>
  <c r="H59" i="42"/>
  <c r="E233" i="111" s="1"/>
  <c r="H58" i="42"/>
  <c r="H57" i="42"/>
  <c r="H56" i="42"/>
  <c r="E230" i="111" s="1"/>
  <c r="H55" i="42"/>
  <c r="E229" i="111" s="1"/>
  <c r="H54" i="42"/>
  <c r="H52" i="42"/>
  <c r="H51" i="42"/>
  <c r="E225" i="111" s="1"/>
  <c r="H50" i="42"/>
  <c r="E224" i="111" s="1"/>
  <c r="H49" i="42"/>
  <c r="H48" i="42"/>
  <c r="H47" i="42"/>
  <c r="E221" i="111" s="1"/>
  <c r="H46" i="42"/>
  <c r="E220" i="111" s="1"/>
  <c r="H45" i="42"/>
  <c r="H44" i="42"/>
  <c r="H43" i="42"/>
  <c r="E217" i="111" s="1"/>
  <c r="H42" i="42"/>
  <c r="E216" i="111" s="1"/>
  <c r="H41" i="42"/>
  <c r="H40" i="42"/>
  <c r="H39" i="42"/>
  <c r="E213" i="111" s="1"/>
  <c r="H38" i="42"/>
  <c r="E212" i="111" s="1"/>
  <c r="H37" i="42"/>
  <c r="H36" i="42"/>
  <c r="H34" i="42"/>
  <c r="H33" i="42"/>
  <c r="E207" i="111" s="1"/>
  <c r="H32" i="42"/>
  <c r="H31" i="42"/>
  <c r="H30" i="42"/>
  <c r="H29" i="42"/>
  <c r="E203" i="111" s="1"/>
  <c r="H28" i="42"/>
  <c r="H26" i="42"/>
  <c r="H25" i="42"/>
  <c r="H24" i="42"/>
  <c r="E198" i="111" s="1"/>
  <c r="H23" i="42"/>
  <c r="H22" i="42"/>
  <c r="H21" i="42"/>
  <c r="H20" i="42"/>
  <c r="E194" i="111" s="1"/>
  <c r="H19" i="42"/>
  <c r="H18" i="42"/>
  <c r="H17" i="42"/>
  <c r="E191" i="111" s="1"/>
  <c r="B47" i="41"/>
  <c r="D332" i="111" s="1"/>
  <c r="B46" i="41"/>
  <c r="D331" i="111" s="1"/>
  <c r="B45" i="41"/>
  <c r="D330" i="111" s="1"/>
  <c r="B44" i="41"/>
  <c r="D329" i="111" s="1"/>
  <c r="B43" i="41"/>
  <c r="D328" i="111" s="1"/>
  <c r="B42" i="41"/>
  <c r="D327" i="111" s="1"/>
  <c r="B41" i="41"/>
  <c r="D326" i="111" s="1"/>
  <c r="B39" i="41" a="1"/>
  <c r="B39" i="41" s="1"/>
  <c r="D324" i="111" s="1"/>
  <c r="B38" i="41" a="1"/>
  <c r="B38" i="41" s="1"/>
  <c r="D323" i="111" s="1"/>
  <c r="B37" i="41" a="1"/>
  <c r="B37" i="41" s="1"/>
  <c r="D322" i="111" s="1"/>
  <c r="B36" i="41" a="1"/>
  <c r="B36" i="41" s="1"/>
  <c r="D321" i="111" s="1"/>
  <c r="B35" i="41" a="1"/>
  <c r="B35" i="41" s="1"/>
  <c r="D320" i="111" s="1"/>
  <c r="B34" i="41" a="1"/>
  <c r="B34" i="41" s="1"/>
  <c r="D319" i="111" s="1"/>
  <c r="B33" i="41" a="1"/>
  <c r="B33" i="41" s="1"/>
  <c r="D318" i="111" s="1"/>
  <c r="B29" i="41"/>
  <c r="D186" i="111" s="1"/>
  <c r="B28" i="41"/>
  <c r="D185" i="111" s="1"/>
  <c r="B27" i="41"/>
  <c r="D184" i="111" s="1"/>
  <c r="B26" i="41"/>
  <c r="D183" i="111" s="1"/>
  <c r="B25" i="41"/>
  <c r="D182" i="111" s="1"/>
  <c r="B24" i="41"/>
  <c r="D181" i="111" s="1"/>
  <c r="B23" i="41"/>
  <c r="D180" i="111" s="1"/>
  <c r="B22" i="41"/>
  <c r="B21" i="41"/>
  <c r="D178" i="111" s="1"/>
  <c r="B20" i="41"/>
  <c r="D177" i="111" s="1"/>
  <c r="B19" i="41"/>
  <c r="D176" i="111" s="1"/>
  <c r="B18" i="41"/>
  <c r="D175" i="111" s="1"/>
  <c r="B17" i="41"/>
  <c r="D174" i="111" s="1"/>
  <c r="B16" i="41"/>
  <c r="D173" i="111" s="1"/>
  <c r="B10" i="41"/>
  <c r="H141" i="41"/>
  <c r="H140" i="41"/>
  <c r="H139" i="41"/>
  <c r="H137" i="41"/>
  <c r="H136" i="41"/>
  <c r="D310" i="111" s="1"/>
  <c r="H134" i="41"/>
  <c r="D308" i="111" s="1"/>
  <c r="H132" i="41"/>
  <c r="H130" i="41"/>
  <c r="H128" i="41"/>
  <c r="H127" i="41"/>
  <c r="H126" i="41"/>
  <c r="D300" i="111" s="1"/>
  <c r="H125" i="41"/>
  <c r="H124" i="41"/>
  <c r="D298" i="111" s="1"/>
  <c r="H123" i="41"/>
  <c r="H122" i="41"/>
  <c r="H121" i="41"/>
  <c r="H119" i="41"/>
  <c r="D293" i="111" s="1"/>
  <c r="H118" i="41"/>
  <c r="H117" i="41"/>
  <c r="H116" i="41"/>
  <c r="D290" i="111" s="1"/>
  <c r="H115" i="41"/>
  <c r="H114" i="41"/>
  <c r="H113" i="41"/>
  <c r="D287" i="111" s="1"/>
  <c r="H112" i="41"/>
  <c r="D286" i="111" s="1"/>
  <c r="H110" i="41"/>
  <c r="H109" i="41"/>
  <c r="H108" i="41"/>
  <c r="H107" i="41"/>
  <c r="D281" i="111" s="1"/>
  <c r="H105" i="41"/>
  <c r="H104" i="41"/>
  <c r="H103" i="41"/>
  <c r="H102" i="41"/>
  <c r="D276" i="111" s="1"/>
  <c r="H101" i="41"/>
  <c r="D275" i="111" s="1"/>
  <c r="H100" i="41"/>
  <c r="D274" i="111" s="1"/>
  <c r="H99" i="41"/>
  <c r="H98" i="41"/>
  <c r="D272" i="111" s="1"/>
  <c r="H97" i="41"/>
  <c r="H95" i="41"/>
  <c r="D269" i="111" s="1"/>
  <c r="H94" i="41"/>
  <c r="D268" i="111" s="1"/>
  <c r="H93" i="41"/>
  <c r="D267" i="111" s="1"/>
  <c r="H92" i="41"/>
  <c r="H91" i="41"/>
  <c r="D265" i="111" s="1"/>
  <c r="H90" i="41"/>
  <c r="H89" i="41"/>
  <c r="D263" i="111" s="1"/>
  <c r="H88" i="41"/>
  <c r="D262" i="111" s="1"/>
  <c r="H87" i="41"/>
  <c r="H86" i="41"/>
  <c r="H85" i="41"/>
  <c r="D259" i="111" s="1"/>
  <c r="H84" i="41"/>
  <c r="H83" i="41"/>
  <c r="H81" i="41"/>
  <c r="D255" i="111" s="1"/>
  <c r="H80" i="41"/>
  <c r="D254" i="111" s="1"/>
  <c r="H79" i="41"/>
  <c r="H78" i="41"/>
  <c r="H77" i="41"/>
  <c r="D251" i="111" s="1"/>
  <c r="H76" i="41"/>
  <c r="D250" i="111" s="1"/>
  <c r="H75" i="41"/>
  <c r="H74" i="41"/>
  <c r="H73" i="41"/>
  <c r="D247" i="111" s="1"/>
  <c r="H72" i="41"/>
  <c r="D246" i="111" s="1"/>
  <c r="H71" i="41"/>
  <c r="D245" i="111" s="1"/>
  <c r="H70" i="41"/>
  <c r="H69" i="41"/>
  <c r="H68" i="41"/>
  <c r="D242" i="111" s="1"/>
  <c r="H67" i="41"/>
  <c r="D241" i="111" s="1"/>
  <c r="H66" i="41"/>
  <c r="H65" i="41"/>
  <c r="H64" i="41"/>
  <c r="D238" i="111" s="1"/>
  <c r="H63" i="41"/>
  <c r="D237" i="111" s="1"/>
  <c r="H62" i="41"/>
  <c r="H61" i="41"/>
  <c r="H60" i="41"/>
  <c r="H59" i="41"/>
  <c r="D233" i="111" s="1"/>
  <c r="H58" i="41"/>
  <c r="H57" i="41"/>
  <c r="H56" i="41"/>
  <c r="D230" i="111" s="1"/>
  <c r="H55" i="41"/>
  <c r="D229" i="111" s="1"/>
  <c r="H54" i="41"/>
  <c r="H52" i="41"/>
  <c r="H51" i="41"/>
  <c r="D225" i="111" s="1"/>
  <c r="H50" i="41"/>
  <c r="D224" i="111" s="1"/>
  <c r="H49" i="41"/>
  <c r="H48" i="41"/>
  <c r="H47" i="41"/>
  <c r="D221" i="111" s="1"/>
  <c r="H46" i="41"/>
  <c r="D220" i="111" s="1"/>
  <c r="H45" i="41"/>
  <c r="H44" i="41"/>
  <c r="H43" i="41"/>
  <c r="D217" i="111" s="1"/>
  <c r="H42" i="41"/>
  <c r="D216" i="111" s="1"/>
  <c r="H41" i="41"/>
  <c r="H40" i="41"/>
  <c r="H39" i="41"/>
  <c r="D213" i="111" s="1"/>
  <c r="H38" i="41"/>
  <c r="D212" i="111" s="1"/>
  <c r="H37" i="41"/>
  <c r="H36" i="41"/>
  <c r="H34" i="41"/>
  <c r="H33" i="41"/>
  <c r="D207" i="111" s="1"/>
  <c r="H32" i="41"/>
  <c r="H31" i="41"/>
  <c r="H30" i="41"/>
  <c r="H29" i="41"/>
  <c r="D203" i="111" s="1"/>
  <c r="H28" i="41"/>
  <c r="H26" i="41"/>
  <c r="H25" i="41"/>
  <c r="H24" i="41"/>
  <c r="D198" i="111" s="1"/>
  <c r="H23" i="41"/>
  <c r="H22" i="41"/>
  <c r="H21" i="41"/>
  <c r="H20" i="41"/>
  <c r="D194" i="111" s="1"/>
  <c r="H19" i="41"/>
  <c r="H18" i="41"/>
  <c r="H17" i="41"/>
  <c r="D191" i="111" s="1"/>
  <c r="B47" i="40"/>
  <c r="C332" i="111" s="1"/>
  <c r="B46" i="40"/>
  <c r="C331" i="111" s="1"/>
  <c r="B45" i="40"/>
  <c r="C330" i="111" s="1"/>
  <c r="B44" i="40"/>
  <c r="C329" i="111" s="1"/>
  <c r="B43" i="40"/>
  <c r="C328" i="111" s="1"/>
  <c r="B42" i="40"/>
  <c r="C327" i="111" s="1"/>
  <c r="B41" i="40"/>
  <c r="C326" i="111" s="1"/>
  <c r="B39" i="40" a="1"/>
  <c r="B39" i="40" s="1"/>
  <c r="C324" i="111" s="1"/>
  <c r="B38" i="40" a="1"/>
  <c r="B38" i="40" s="1"/>
  <c r="C323" i="111" s="1"/>
  <c r="B37" i="40" a="1"/>
  <c r="B37" i="40" s="1"/>
  <c r="C322" i="111" s="1"/>
  <c r="B36" i="40" a="1"/>
  <c r="B36" i="40" s="1"/>
  <c r="C321" i="111" s="1"/>
  <c r="B35" i="40" a="1"/>
  <c r="B35" i="40" s="1"/>
  <c r="C320" i="111" s="1"/>
  <c r="B34" i="40" a="1"/>
  <c r="B34" i="40" s="1"/>
  <c r="C319" i="111" s="1"/>
  <c r="B33" i="40" a="1"/>
  <c r="B33" i="40" s="1"/>
  <c r="C318" i="111" s="1"/>
  <c r="B29" i="40"/>
  <c r="C186" i="111" s="1"/>
  <c r="B28" i="40"/>
  <c r="C185" i="111" s="1"/>
  <c r="B27" i="40"/>
  <c r="C184" i="111" s="1"/>
  <c r="B26" i="40"/>
  <c r="C183" i="111" s="1"/>
  <c r="B25" i="40"/>
  <c r="C182" i="111" s="1"/>
  <c r="B24" i="40"/>
  <c r="C181" i="111" s="1"/>
  <c r="B23" i="40"/>
  <c r="C180" i="111" s="1"/>
  <c r="B22" i="40"/>
  <c r="B21" i="40"/>
  <c r="C178" i="111" s="1"/>
  <c r="B20" i="40"/>
  <c r="C177" i="111" s="1"/>
  <c r="B19" i="40"/>
  <c r="C176" i="111" s="1"/>
  <c r="B18" i="40"/>
  <c r="C175" i="111" s="1"/>
  <c r="B17" i="40"/>
  <c r="C174" i="111" s="1"/>
  <c r="B16" i="40"/>
  <c r="C173" i="111" s="1"/>
  <c r="B10" i="40"/>
  <c r="H141" i="40"/>
  <c r="H140" i="40"/>
  <c r="H139" i="40"/>
  <c r="C313" i="111" s="1"/>
  <c r="H137" i="40"/>
  <c r="H136" i="40"/>
  <c r="C310" i="111" s="1"/>
  <c r="H134" i="40"/>
  <c r="C308" i="111" s="1"/>
  <c r="H132" i="40"/>
  <c r="H130" i="40"/>
  <c r="H128" i="40"/>
  <c r="H127" i="40"/>
  <c r="H126" i="40"/>
  <c r="C300" i="111" s="1"/>
  <c r="H125" i="40"/>
  <c r="H124" i="40"/>
  <c r="C298" i="111" s="1"/>
  <c r="H123" i="40"/>
  <c r="H122" i="40"/>
  <c r="H121" i="40"/>
  <c r="H119" i="40"/>
  <c r="C293" i="111" s="1"/>
  <c r="H118" i="40"/>
  <c r="H117" i="40"/>
  <c r="H116" i="40"/>
  <c r="C290" i="111" s="1"/>
  <c r="H115" i="40"/>
  <c r="H114" i="40"/>
  <c r="H113" i="40"/>
  <c r="C287" i="111" s="1"/>
  <c r="H112" i="40"/>
  <c r="C286" i="111" s="1"/>
  <c r="H110" i="40"/>
  <c r="H109" i="40"/>
  <c r="H108" i="40"/>
  <c r="H107" i="40"/>
  <c r="C281" i="111" s="1"/>
  <c r="H105" i="40"/>
  <c r="H104" i="40"/>
  <c r="H103" i="40"/>
  <c r="H102" i="40"/>
  <c r="C276" i="111" s="1"/>
  <c r="H101" i="40"/>
  <c r="H100" i="40"/>
  <c r="C274" i="111" s="1"/>
  <c r="H99" i="40"/>
  <c r="H98" i="40"/>
  <c r="C272" i="111" s="1"/>
  <c r="H97" i="40"/>
  <c r="H95" i="40"/>
  <c r="C269" i="111" s="1"/>
  <c r="H94" i="40"/>
  <c r="C268" i="111" s="1"/>
  <c r="H93" i="40"/>
  <c r="C267" i="111" s="1"/>
  <c r="H92" i="40"/>
  <c r="H91" i="40"/>
  <c r="C265" i="111" s="1"/>
  <c r="H90" i="40"/>
  <c r="H89" i="40"/>
  <c r="C263" i="111" s="1"/>
  <c r="H88" i="40"/>
  <c r="H87" i="40"/>
  <c r="H86" i="40"/>
  <c r="H85" i="40"/>
  <c r="C259" i="111" s="1"/>
  <c r="H84" i="40"/>
  <c r="H83" i="40"/>
  <c r="H81" i="40"/>
  <c r="C255" i="111" s="1"/>
  <c r="H80" i="40"/>
  <c r="C254" i="111" s="1"/>
  <c r="H79" i="40"/>
  <c r="H78" i="40"/>
  <c r="C252" i="111" s="1"/>
  <c r="H77" i="40"/>
  <c r="H76" i="40"/>
  <c r="C250" i="111" s="1"/>
  <c r="H75" i="40"/>
  <c r="H74" i="40"/>
  <c r="H73" i="40"/>
  <c r="C247" i="111" s="1"/>
  <c r="H72" i="40"/>
  <c r="H71" i="40"/>
  <c r="C245" i="111" s="1"/>
  <c r="H70" i="40"/>
  <c r="C244" i="111" s="1"/>
  <c r="H69" i="40"/>
  <c r="H68" i="40"/>
  <c r="C242" i="111" s="1"/>
  <c r="H67" i="40"/>
  <c r="C241" i="111" s="1"/>
  <c r="H66" i="40"/>
  <c r="H65" i="40"/>
  <c r="H64" i="40"/>
  <c r="H63" i="40"/>
  <c r="C237" i="111" s="1"/>
  <c r="H62" i="40"/>
  <c r="C236" i="111" s="1"/>
  <c r="H61" i="40"/>
  <c r="C235" i="111" s="1"/>
  <c r="H60" i="40"/>
  <c r="H59" i="40"/>
  <c r="C233" i="111" s="1"/>
  <c r="H58" i="40"/>
  <c r="H57" i="40"/>
  <c r="H56" i="40"/>
  <c r="C230" i="111" s="1"/>
  <c r="H55" i="40"/>
  <c r="C229" i="111" s="1"/>
  <c r="H54" i="40"/>
  <c r="H52" i="40"/>
  <c r="H51" i="40"/>
  <c r="H50" i="40"/>
  <c r="C224" i="111" s="1"/>
  <c r="H49" i="40"/>
  <c r="H48" i="40"/>
  <c r="H47" i="40"/>
  <c r="C221" i="111" s="1"/>
  <c r="H46" i="40"/>
  <c r="C220" i="111" s="1"/>
  <c r="H45" i="40"/>
  <c r="C219" i="111" s="1"/>
  <c r="H44" i="40"/>
  <c r="H43" i="40"/>
  <c r="C217" i="111" s="1"/>
  <c r="H42" i="40"/>
  <c r="C216" i="111" s="1"/>
  <c r="H41" i="40"/>
  <c r="H40" i="40"/>
  <c r="H39" i="40"/>
  <c r="H38" i="40"/>
  <c r="C212" i="111" s="1"/>
  <c r="H37" i="40"/>
  <c r="H36" i="40"/>
  <c r="H34" i="40"/>
  <c r="H33" i="40"/>
  <c r="C207" i="111" s="1"/>
  <c r="H32" i="40"/>
  <c r="H31" i="40"/>
  <c r="H30" i="40"/>
  <c r="H29" i="40"/>
  <c r="C203" i="111" s="1"/>
  <c r="H28" i="40"/>
  <c r="H26" i="40"/>
  <c r="H25" i="40"/>
  <c r="C199" i="111" s="1"/>
  <c r="H24" i="40"/>
  <c r="C198" i="111" s="1"/>
  <c r="H23" i="40"/>
  <c r="H22" i="40"/>
  <c r="H21" i="40"/>
  <c r="H20" i="40"/>
  <c r="C194" i="111" s="1"/>
  <c r="H19" i="40"/>
  <c r="H18" i="40"/>
  <c r="H17" i="40"/>
  <c r="C191" i="111" s="1"/>
  <c r="B47" i="39"/>
  <c r="B332" i="111" s="1"/>
  <c r="B46" i="39"/>
  <c r="B331" i="111" s="1"/>
  <c r="B45" i="39"/>
  <c r="B330" i="111" s="1"/>
  <c r="B44" i="39"/>
  <c r="B329" i="111" s="1"/>
  <c r="B43" i="39"/>
  <c r="B328" i="111" s="1"/>
  <c r="B42" i="39"/>
  <c r="B327" i="111" s="1"/>
  <c r="B41" i="39"/>
  <c r="B326" i="111" s="1"/>
  <c r="B39" i="39" a="1"/>
  <c r="B39" i="39" s="1"/>
  <c r="B324" i="111" s="1"/>
  <c r="B38" i="39" a="1"/>
  <c r="B38" i="39" s="1"/>
  <c r="B323" i="111" s="1"/>
  <c r="B37" i="39" a="1"/>
  <c r="B37" i="39" s="1"/>
  <c r="B322" i="111" s="1"/>
  <c r="B36" i="39" a="1"/>
  <c r="B36" i="39" s="1"/>
  <c r="B321" i="111" s="1"/>
  <c r="B35" i="39" a="1"/>
  <c r="B35" i="39" s="1"/>
  <c r="B320" i="111" s="1"/>
  <c r="B34" i="39" a="1"/>
  <c r="B34" i="39" s="1"/>
  <c r="B319" i="111" s="1"/>
  <c r="B33" i="39" a="1"/>
  <c r="B33" i="39" s="1"/>
  <c r="B318" i="111" s="1"/>
  <c r="B29" i="39"/>
  <c r="B186" i="111" s="1"/>
  <c r="B28" i="39"/>
  <c r="B185" i="111" s="1"/>
  <c r="B27" i="39"/>
  <c r="B184" i="111" s="1"/>
  <c r="B26" i="39"/>
  <c r="B183" i="111" s="1"/>
  <c r="B25" i="39"/>
  <c r="B182" i="111" s="1"/>
  <c r="B24" i="39"/>
  <c r="B181" i="111" s="1"/>
  <c r="B23" i="39"/>
  <c r="B180" i="111" s="1"/>
  <c r="B22" i="39"/>
  <c r="B21" i="39"/>
  <c r="B178" i="111" s="1"/>
  <c r="B20" i="39"/>
  <c r="B177" i="111" s="1"/>
  <c r="B19" i="39"/>
  <c r="B176" i="111" s="1"/>
  <c r="B18" i="39"/>
  <c r="B175" i="111" s="1"/>
  <c r="B17" i="39"/>
  <c r="B174" i="111" s="1"/>
  <c r="B16" i="39"/>
  <c r="B173" i="111" s="1"/>
  <c r="B10" i="39"/>
  <c r="H141" i="39"/>
  <c r="H140" i="39"/>
  <c r="H139" i="39"/>
  <c r="H137" i="39"/>
  <c r="B311" i="111" s="1"/>
  <c r="H136" i="39"/>
  <c r="B310" i="111" s="1"/>
  <c r="H134" i="39"/>
  <c r="B308" i="111" s="1"/>
  <c r="H132" i="39"/>
  <c r="H130" i="39"/>
  <c r="B304" i="111" s="1"/>
  <c r="H128" i="39"/>
  <c r="H127" i="39"/>
  <c r="H126" i="39"/>
  <c r="B300" i="111" s="1"/>
  <c r="H125" i="39"/>
  <c r="B299" i="111" s="1"/>
  <c r="H124" i="39"/>
  <c r="B298" i="111" s="1"/>
  <c r="H123" i="39"/>
  <c r="H122" i="39"/>
  <c r="H121" i="39"/>
  <c r="B295" i="111" s="1"/>
  <c r="H119" i="39"/>
  <c r="B293" i="111" s="1"/>
  <c r="H118" i="39"/>
  <c r="H117" i="39"/>
  <c r="H116" i="39"/>
  <c r="B290" i="111" s="1"/>
  <c r="H115" i="39"/>
  <c r="H114" i="39"/>
  <c r="H113" i="39"/>
  <c r="B287" i="111" s="1"/>
  <c r="H112" i="39"/>
  <c r="B286" i="111" s="1"/>
  <c r="H110" i="39"/>
  <c r="H109" i="39"/>
  <c r="H108" i="39"/>
  <c r="H107" i="39"/>
  <c r="B281" i="111" s="1"/>
  <c r="H105" i="39"/>
  <c r="H104" i="39"/>
  <c r="H103" i="39"/>
  <c r="H102" i="39"/>
  <c r="B276" i="111" s="1"/>
  <c r="H101" i="39"/>
  <c r="B275" i="111" s="1"/>
  <c r="H100" i="39"/>
  <c r="B274" i="111" s="1"/>
  <c r="H99" i="39"/>
  <c r="B273" i="111" s="1"/>
  <c r="H98" i="39"/>
  <c r="B272" i="111" s="1"/>
  <c r="H97" i="39"/>
  <c r="B271" i="111" s="1"/>
  <c r="H95" i="39"/>
  <c r="B269" i="111" s="1"/>
  <c r="H94" i="39"/>
  <c r="B268" i="111" s="1"/>
  <c r="H93" i="39"/>
  <c r="B267" i="111" s="1"/>
  <c r="H92" i="39"/>
  <c r="B266" i="111" s="1"/>
  <c r="H91" i="39"/>
  <c r="B265" i="111" s="1"/>
  <c r="H90" i="39"/>
  <c r="B264" i="111" s="1"/>
  <c r="H89" i="39"/>
  <c r="B263" i="111" s="1"/>
  <c r="H88" i="39"/>
  <c r="B262" i="111" s="1"/>
  <c r="H87" i="39"/>
  <c r="H86" i="39"/>
  <c r="H85" i="39"/>
  <c r="B259" i="111" s="1"/>
  <c r="H84" i="39"/>
  <c r="B258" i="111" s="1"/>
  <c r="H83" i="39"/>
  <c r="H81" i="39"/>
  <c r="B255" i="111" s="1"/>
  <c r="H80" i="39"/>
  <c r="B254" i="111" s="1"/>
  <c r="H79" i="39"/>
  <c r="B253" i="111" s="1"/>
  <c r="H78" i="39"/>
  <c r="B252" i="111" s="1"/>
  <c r="H77" i="39"/>
  <c r="H76" i="39"/>
  <c r="B250" i="111" s="1"/>
  <c r="H75" i="39"/>
  <c r="B249" i="111" s="1"/>
  <c r="H74" i="39"/>
  <c r="H73" i="39"/>
  <c r="B247" i="111" s="1"/>
  <c r="H72" i="39"/>
  <c r="B246" i="111" s="1"/>
  <c r="H71" i="39"/>
  <c r="B245" i="111" s="1"/>
  <c r="H70" i="39"/>
  <c r="B244" i="111" s="1"/>
  <c r="H69" i="39"/>
  <c r="H68" i="39"/>
  <c r="B242" i="111" s="1"/>
  <c r="H67" i="39"/>
  <c r="B241" i="111" s="1"/>
  <c r="H66" i="39"/>
  <c r="H65" i="39"/>
  <c r="B239" i="111" s="1"/>
  <c r="H64" i="39"/>
  <c r="B238" i="111" s="1"/>
  <c r="H63" i="39"/>
  <c r="B237" i="111" s="1"/>
  <c r="H62" i="39"/>
  <c r="B236" i="111" s="1"/>
  <c r="H61" i="39"/>
  <c r="B235" i="111" s="1"/>
  <c r="H60" i="39"/>
  <c r="H59" i="39"/>
  <c r="H58" i="39"/>
  <c r="B232" i="111" s="1"/>
  <c r="H57" i="39"/>
  <c r="H56" i="39"/>
  <c r="B230" i="111" s="1"/>
  <c r="H55" i="39"/>
  <c r="H54" i="39"/>
  <c r="B228" i="111" s="1"/>
  <c r="H52" i="39"/>
  <c r="H51" i="39"/>
  <c r="B225" i="111" s="1"/>
  <c r="H50" i="39"/>
  <c r="H49" i="39"/>
  <c r="B223" i="111" s="1"/>
  <c r="H48" i="39"/>
  <c r="H47" i="39"/>
  <c r="B221" i="111" s="1"/>
  <c r="H46" i="39"/>
  <c r="H45" i="39"/>
  <c r="B219" i="111" s="1"/>
  <c r="H44" i="39"/>
  <c r="H43" i="39"/>
  <c r="B217" i="111" s="1"/>
  <c r="H42" i="39"/>
  <c r="H41" i="39"/>
  <c r="B215" i="111" s="1"/>
  <c r="H40" i="39"/>
  <c r="H39" i="39"/>
  <c r="H38" i="39"/>
  <c r="H37" i="39"/>
  <c r="B211" i="111" s="1"/>
  <c r="H36" i="39"/>
  <c r="H34" i="39"/>
  <c r="H33" i="39"/>
  <c r="H32" i="39"/>
  <c r="B206" i="111" s="1"/>
  <c r="H31" i="39"/>
  <c r="H30" i="39"/>
  <c r="H29" i="39"/>
  <c r="H28" i="39"/>
  <c r="B202" i="111" s="1"/>
  <c r="H26" i="39"/>
  <c r="H25" i="39"/>
  <c r="B199" i="111" s="1"/>
  <c r="H24" i="39"/>
  <c r="H23" i="39"/>
  <c r="B197" i="111" s="1"/>
  <c r="H22" i="39"/>
  <c r="H21" i="39"/>
  <c r="H20" i="39"/>
  <c r="H19" i="39"/>
  <c r="B193" i="111" s="1"/>
  <c r="H18" i="39"/>
  <c r="H17" i="39"/>
  <c r="B191" i="111" s="1"/>
  <c r="AL319" i="111" l="1"/>
  <c r="AL323" i="111"/>
  <c r="AN328" i="111"/>
  <c r="AO328" i="111" s="1"/>
  <c r="AN318" i="111"/>
  <c r="AO318" i="111" s="1"/>
  <c r="AN322" i="111"/>
  <c r="AO322" i="111" s="1"/>
  <c r="AN327" i="111"/>
  <c r="AO327" i="111" s="1"/>
  <c r="AL321" i="111"/>
  <c r="AL326" i="111"/>
  <c r="K34" i="39"/>
  <c r="B208" i="111"/>
  <c r="K60" i="39"/>
  <c r="B234" i="111"/>
  <c r="K18" i="39"/>
  <c r="B192" i="111"/>
  <c r="J31" i="39"/>
  <c r="B205" i="111"/>
  <c r="K48" i="39"/>
  <c r="B222" i="111"/>
  <c r="K77" i="39"/>
  <c r="B251" i="111"/>
  <c r="K103" i="39"/>
  <c r="B277" i="111"/>
  <c r="K39" i="40"/>
  <c r="C213" i="111"/>
  <c r="K83" i="39"/>
  <c r="B257" i="111"/>
  <c r="J109" i="39"/>
  <c r="B283" i="111"/>
  <c r="J118" i="39"/>
  <c r="B292" i="111"/>
  <c r="K127" i="39"/>
  <c r="B301" i="111"/>
  <c r="K140" i="39"/>
  <c r="B314" i="111"/>
  <c r="K22" i="40"/>
  <c r="C196" i="111"/>
  <c r="K31" i="40"/>
  <c r="C205" i="111"/>
  <c r="K40" i="40"/>
  <c r="C214" i="111"/>
  <c r="K48" i="40"/>
  <c r="C222" i="111"/>
  <c r="K57" i="40"/>
  <c r="C231" i="111"/>
  <c r="K20" i="39"/>
  <c r="B194" i="111"/>
  <c r="K24" i="39"/>
  <c r="B198" i="111"/>
  <c r="K29" i="39"/>
  <c r="B203" i="111"/>
  <c r="K33" i="39"/>
  <c r="B207" i="111"/>
  <c r="K38" i="39"/>
  <c r="B212" i="111"/>
  <c r="K42" i="39"/>
  <c r="B216" i="111"/>
  <c r="K46" i="39"/>
  <c r="B220" i="111"/>
  <c r="K50" i="39"/>
  <c r="B224" i="111"/>
  <c r="K55" i="39"/>
  <c r="B229" i="111"/>
  <c r="K59" i="39"/>
  <c r="B233" i="111"/>
  <c r="K105" i="39"/>
  <c r="B279" i="111"/>
  <c r="K110" i="39"/>
  <c r="B284" i="111"/>
  <c r="K115" i="39"/>
  <c r="B289" i="111"/>
  <c r="K128" i="39"/>
  <c r="B302" i="111"/>
  <c r="K141" i="39"/>
  <c r="B315" i="111"/>
  <c r="C47" i="39"/>
  <c r="B170" i="111" s="1"/>
  <c r="B179" i="111"/>
  <c r="B356" i="111" s="1"/>
  <c r="AL331" i="111"/>
  <c r="K19" i="40"/>
  <c r="C193" i="111"/>
  <c r="K23" i="40"/>
  <c r="C197" i="111"/>
  <c r="K28" i="40"/>
  <c r="C202" i="111"/>
  <c r="K32" i="40"/>
  <c r="C206" i="111"/>
  <c r="K37" i="40"/>
  <c r="C211" i="111"/>
  <c r="K41" i="40"/>
  <c r="C215" i="111"/>
  <c r="K49" i="40"/>
  <c r="C223" i="111"/>
  <c r="K54" i="40"/>
  <c r="C228" i="111"/>
  <c r="K58" i="40"/>
  <c r="C232" i="111"/>
  <c r="J66" i="40"/>
  <c r="C240" i="111"/>
  <c r="J74" i="40"/>
  <c r="C248" i="111"/>
  <c r="K83" i="40"/>
  <c r="C257" i="111"/>
  <c r="K87" i="40"/>
  <c r="C261" i="111"/>
  <c r="AN269" i="111"/>
  <c r="AO269" i="111" s="1"/>
  <c r="K104" i="40"/>
  <c r="C278" i="111"/>
  <c r="K109" i="40"/>
  <c r="C283" i="111"/>
  <c r="K114" i="40"/>
  <c r="C288" i="111"/>
  <c r="K118" i="40"/>
  <c r="C292" i="111"/>
  <c r="K123" i="40"/>
  <c r="C297" i="111"/>
  <c r="K127" i="40"/>
  <c r="C301" i="111"/>
  <c r="K140" i="40"/>
  <c r="C314" i="111"/>
  <c r="K18" i="41"/>
  <c r="D192" i="111"/>
  <c r="K22" i="41"/>
  <c r="D196" i="111"/>
  <c r="J26" i="41"/>
  <c r="D200" i="111"/>
  <c r="K31" i="41"/>
  <c r="D205" i="111"/>
  <c r="K36" i="41"/>
  <c r="D210" i="111"/>
  <c r="K40" i="41"/>
  <c r="D214" i="111"/>
  <c r="K44" i="41"/>
  <c r="D218" i="111"/>
  <c r="K48" i="41"/>
  <c r="D222" i="111"/>
  <c r="K52" i="41"/>
  <c r="D226" i="111"/>
  <c r="K57" i="41"/>
  <c r="D231" i="111"/>
  <c r="K61" i="41"/>
  <c r="D235" i="111"/>
  <c r="K65" i="41"/>
  <c r="D239" i="111"/>
  <c r="K69" i="41"/>
  <c r="D243" i="111"/>
  <c r="K86" i="41"/>
  <c r="D260" i="111"/>
  <c r="K90" i="41"/>
  <c r="D264" i="111"/>
  <c r="K99" i="41"/>
  <c r="D273" i="111"/>
  <c r="K103" i="41"/>
  <c r="D277" i="111"/>
  <c r="K108" i="41"/>
  <c r="D282" i="111"/>
  <c r="K117" i="41"/>
  <c r="D291" i="111"/>
  <c r="K122" i="41"/>
  <c r="D296" i="111"/>
  <c r="K132" i="41"/>
  <c r="E26" i="41" s="1"/>
  <c r="D306" i="111"/>
  <c r="K139" i="41"/>
  <c r="D313" i="111"/>
  <c r="K21" i="42"/>
  <c r="E195" i="111"/>
  <c r="K25" i="42"/>
  <c r="E199" i="111"/>
  <c r="K30" i="42"/>
  <c r="E204" i="111"/>
  <c r="K34" i="42"/>
  <c r="E208" i="111"/>
  <c r="K60" i="42"/>
  <c r="E234" i="111"/>
  <c r="K121" i="42"/>
  <c r="E295" i="111"/>
  <c r="K125" i="42"/>
  <c r="E299" i="111"/>
  <c r="K130" i="42"/>
  <c r="E25" i="42" s="1"/>
  <c r="E304" i="111"/>
  <c r="K137" i="42"/>
  <c r="E311" i="111"/>
  <c r="J20" i="43"/>
  <c r="F194" i="111"/>
  <c r="J24" i="43"/>
  <c r="F198" i="111"/>
  <c r="J29" i="43"/>
  <c r="F203" i="111"/>
  <c r="J33" i="43"/>
  <c r="F207" i="111"/>
  <c r="J42" i="43"/>
  <c r="F216" i="111"/>
  <c r="J46" i="43"/>
  <c r="F220" i="111"/>
  <c r="J50" i="43"/>
  <c r="F224" i="111"/>
  <c r="J55" i="43"/>
  <c r="F229" i="111"/>
  <c r="K59" i="43"/>
  <c r="F233" i="111"/>
  <c r="K75" i="43"/>
  <c r="F249" i="111"/>
  <c r="K79" i="43"/>
  <c r="F253" i="111"/>
  <c r="K84" i="43"/>
  <c r="F258" i="111"/>
  <c r="K88" i="43"/>
  <c r="F262" i="111"/>
  <c r="K92" i="43"/>
  <c r="F266" i="111"/>
  <c r="K97" i="43"/>
  <c r="F271" i="111"/>
  <c r="K101" i="43"/>
  <c r="F275" i="111"/>
  <c r="K105" i="43"/>
  <c r="F279" i="111"/>
  <c r="K110" i="43"/>
  <c r="F284" i="111"/>
  <c r="K115" i="43"/>
  <c r="F289" i="111"/>
  <c r="K128" i="43"/>
  <c r="F302" i="111"/>
  <c r="K141" i="43"/>
  <c r="F315" i="111"/>
  <c r="C47" i="43"/>
  <c r="F170" i="111" s="1"/>
  <c r="F179" i="111"/>
  <c r="F187" i="111" s="1"/>
  <c r="K66" i="44"/>
  <c r="G240" i="111"/>
  <c r="K70" i="44"/>
  <c r="G244" i="111"/>
  <c r="K74" i="44"/>
  <c r="G248" i="111"/>
  <c r="K78" i="44"/>
  <c r="G252" i="111"/>
  <c r="K83" i="44"/>
  <c r="G257" i="111"/>
  <c r="K87" i="44"/>
  <c r="G261" i="111"/>
  <c r="K100" i="44"/>
  <c r="G274" i="111"/>
  <c r="K104" i="44"/>
  <c r="G278" i="111"/>
  <c r="J109" i="44"/>
  <c r="G283" i="111"/>
  <c r="K114" i="44"/>
  <c r="G288" i="111"/>
  <c r="J118" i="44"/>
  <c r="G292" i="111"/>
  <c r="J123" i="44"/>
  <c r="G297" i="111"/>
  <c r="J127" i="44"/>
  <c r="G301" i="111"/>
  <c r="K140" i="44"/>
  <c r="G314" i="111"/>
  <c r="K65" i="45"/>
  <c r="H239" i="111"/>
  <c r="K69" i="45"/>
  <c r="H243" i="111"/>
  <c r="K77" i="45"/>
  <c r="H251" i="111"/>
  <c r="K86" i="45"/>
  <c r="H260" i="111"/>
  <c r="J68" i="46"/>
  <c r="I242" i="111"/>
  <c r="K121" i="46"/>
  <c r="I295" i="111"/>
  <c r="K125" i="46"/>
  <c r="I299" i="111"/>
  <c r="K130" i="46"/>
  <c r="E25" i="46" s="1"/>
  <c r="I304" i="111"/>
  <c r="K137" i="46"/>
  <c r="I311" i="111"/>
  <c r="K20" i="47"/>
  <c r="J194" i="111"/>
  <c r="K24" i="47"/>
  <c r="J198" i="111"/>
  <c r="K29" i="47"/>
  <c r="J203" i="111"/>
  <c r="K33" i="47"/>
  <c r="J207" i="111"/>
  <c r="K42" i="47"/>
  <c r="J216" i="111"/>
  <c r="K46" i="47"/>
  <c r="J220" i="111"/>
  <c r="K50" i="47"/>
  <c r="J224" i="111"/>
  <c r="K55" i="47"/>
  <c r="J229" i="111"/>
  <c r="K59" i="47"/>
  <c r="J233" i="111"/>
  <c r="K71" i="47"/>
  <c r="J245" i="111"/>
  <c r="K75" i="47"/>
  <c r="J249" i="111"/>
  <c r="K79" i="47"/>
  <c r="J253" i="111"/>
  <c r="K84" i="47"/>
  <c r="J258" i="111"/>
  <c r="K88" i="47"/>
  <c r="J262" i="111"/>
  <c r="K92" i="47"/>
  <c r="J266" i="111"/>
  <c r="K97" i="47"/>
  <c r="J271" i="111"/>
  <c r="K105" i="47"/>
  <c r="J279" i="111"/>
  <c r="K110" i="47"/>
  <c r="J284" i="111"/>
  <c r="K119" i="47"/>
  <c r="J293" i="111"/>
  <c r="K128" i="47"/>
  <c r="J302" i="111"/>
  <c r="K141" i="47"/>
  <c r="J315" i="111"/>
  <c r="K66" i="48"/>
  <c r="K240" i="111"/>
  <c r="J70" i="48"/>
  <c r="K244" i="111"/>
  <c r="K74" i="48"/>
  <c r="K248" i="111"/>
  <c r="K78" i="48"/>
  <c r="K252" i="111"/>
  <c r="K83" i="48"/>
  <c r="K257" i="111"/>
  <c r="K87" i="48"/>
  <c r="K261" i="111"/>
  <c r="K104" i="48"/>
  <c r="K278" i="111"/>
  <c r="K109" i="48"/>
  <c r="K283" i="111"/>
  <c r="K114" i="48"/>
  <c r="K288" i="111"/>
  <c r="K118" i="48"/>
  <c r="K292" i="111"/>
  <c r="K123" i="48"/>
  <c r="K297" i="111"/>
  <c r="K127" i="48"/>
  <c r="K301" i="111"/>
  <c r="K140" i="48"/>
  <c r="K314" i="111"/>
  <c r="K65" i="49"/>
  <c r="L239" i="111"/>
  <c r="K69" i="49"/>
  <c r="L243" i="111"/>
  <c r="K73" i="49"/>
  <c r="L247" i="111"/>
  <c r="K86" i="49"/>
  <c r="L260" i="111"/>
  <c r="K90" i="49"/>
  <c r="L264" i="111"/>
  <c r="K103" i="49"/>
  <c r="L277" i="111"/>
  <c r="K108" i="49"/>
  <c r="L282" i="111"/>
  <c r="K117" i="49"/>
  <c r="L291" i="111"/>
  <c r="K122" i="49"/>
  <c r="L296" i="111"/>
  <c r="K126" i="49"/>
  <c r="L300" i="111"/>
  <c r="K132" i="49"/>
  <c r="E26" i="49" s="1"/>
  <c r="L306" i="111"/>
  <c r="K139" i="49"/>
  <c r="L313" i="111"/>
  <c r="K21" i="50"/>
  <c r="M195" i="111"/>
  <c r="K25" i="50"/>
  <c r="M199" i="111"/>
  <c r="K30" i="50"/>
  <c r="M204" i="111"/>
  <c r="K34" i="50"/>
  <c r="M208" i="111"/>
  <c r="K39" i="50"/>
  <c r="M213" i="111"/>
  <c r="K47" i="50"/>
  <c r="M221" i="111"/>
  <c r="K51" i="50"/>
  <c r="M225" i="111"/>
  <c r="K56" i="50"/>
  <c r="M230" i="111"/>
  <c r="K60" i="50"/>
  <c r="M234" i="111"/>
  <c r="J68" i="50"/>
  <c r="M242" i="111"/>
  <c r="K121" i="50"/>
  <c r="M295" i="111"/>
  <c r="K125" i="50"/>
  <c r="M299" i="111"/>
  <c r="K130" i="50"/>
  <c r="E25" i="50" s="1"/>
  <c r="M304" i="111"/>
  <c r="K137" i="50"/>
  <c r="M311" i="111"/>
  <c r="J20" i="51"/>
  <c r="N194" i="111"/>
  <c r="K24" i="51"/>
  <c r="N198" i="111"/>
  <c r="K29" i="51"/>
  <c r="N203" i="111"/>
  <c r="K33" i="51"/>
  <c r="N207" i="111"/>
  <c r="K38" i="51"/>
  <c r="N212" i="111"/>
  <c r="K42" i="51"/>
  <c r="N216" i="111"/>
  <c r="J46" i="51"/>
  <c r="N220" i="111"/>
  <c r="K50" i="51"/>
  <c r="N224" i="111"/>
  <c r="K55" i="51"/>
  <c r="N229" i="111"/>
  <c r="K59" i="51"/>
  <c r="N233" i="111"/>
  <c r="K71" i="51"/>
  <c r="N245" i="111"/>
  <c r="K79" i="51"/>
  <c r="N253" i="111"/>
  <c r="K141" i="51"/>
  <c r="N315" i="111"/>
  <c r="C47" i="51"/>
  <c r="N170" i="111" s="1"/>
  <c r="N179" i="111"/>
  <c r="K66" i="52"/>
  <c r="O240" i="111"/>
  <c r="J70" i="52"/>
  <c r="O244" i="111"/>
  <c r="K74" i="52"/>
  <c r="O248" i="111"/>
  <c r="K78" i="52"/>
  <c r="O252" i="111"/>
  <c r="K83" i="52"/>
  <c r="O257" i="111"/>
  <c r="K87" i="52"/>
  <c r="O261" i="111"/>
  <c r="K91" i="52"/>
  <c r="O265" i="111"/>
  <c r="K100" i="52"/>
  <c r="O274" i="111"/>
  <c r="K104" i="52"/>
  <c r="O278" i="111"/>
  <c r="K109" i="52"/>
  <c r="O283" i="111"/>
  <c r="K114" i="52"/>
  <c r="O288" i="111"/>
  <c r="K118" i="52"/>
  <c r="O292" i="111"/>
  <c r="K123" i="52"/>
  <c r="O297" i="111"/>
  <c r="K127" i="52"/>
  <c r="O301" i="111"/>
  <c r="K134" i="52"/>
  <c r="E27" i="52" s="1"/>
  <c r="O308" i="111"/>
  <c r="K140" i="52"/>
  <c r="O314" i="111"/>
  <c r="K65" i="53"/>
  <c r="P239" i="111"/>
  <c r="K69" i="53"/>
  <c r="P243" i="111"/>
  <c r="K86" i="53"/>
  <c r="P260" i="111"/>
  <c r="K90" i="53"/>
  <c r="P264" i="111"/>
  <c r="K99" i="53"/>
  <c r="P273" i="111"/>
  <c r="K103" i="53"/>
  <c r="P277" i="111"/>
  <c r="K108" i="53"/>
  <c r="P282" i="111"/>
  <c r="K117" i="53"/>
  <c r="P291" i="111"/>
  <c r="K122" i="53"/>
  <c r="P296" i="111"/>
  <c r="K132" i="53"/>
  <c r="E26" i="53" s="1"/>
  <c r="P306" i="111"/>
  <c r="K139" i="53"/>
  <c r="P313" i="111"/>
  <c r="K121" i="54"/>
  <c r="Q295" i="111"/>
  <c r="K125" i="54"/>
  <c r="Q299" i="111"/>
  <c r="K130" i="54"/>
  <c r="E25" i="54" s="1"/>
  <c r="Q304" i="111"/>
  <c r="K137" i="54"/>
  <c r="Q311" i="111"/>
  <c r="K75" i="55"/>
  <c r="R249" i="111"/>
  <c r="K79" i="55"/>
  <c r="R253" i="111"/>
  <c r="K84" i="55"/>
  <c r="R258" i="111"/>
  <c r="K88" i="55"/>
  <c r="R262" i="111"/>
  <c r="K92" i="55"/>
  <c r="R266" i="111"/>
  <c r="K97" i="55"/>
  <c r="R271" i="111"/>
  <c r="K101" i="55"/>
  <c r="R275" i="111"/>
  <c r="K105" i="55"/>
  <c r="R279" i="111"/>
  <c r="K110" i="55"/>
  <c r="R284" i="111"/>
  <c r="K124" i="55"/>
  <c r="R298" i="111"/>
  <c r="K128" i="55"/>
  <c r="R302" i="111"/>
  <c r="K141" i="55"/>
  <c r="R315" i="111"/>
  <c r="C47" i="55"/>
  <c r="R170" i="111" s="1"/>
  <c r="R179" i="111"/>
  <c r="K19" i="56"/>
  <c r="S193" i="111"/>
  <c r="K23" i="56"/>
  <c r="S197" i="111"/>
  <c r="K28" i="56"/>
  <c r="S202" i="111"/>
  <c r="K32" i="56"/>
  <c r="S206" i="111"/>
  <c r="K37" i="56"/>
  <c r="S211" i="111"/>
  <c r="K41" i="56"/>
  <c r="S215" i="111"/>
  <c r="K45" i="56"/>
  <c r="S219" i="111"/>
  <c r="K49" i="56"/>
  <c r="S223" i="111"/>
  <c r="K54" i="56"/>
  <c r="S228" i="111"/>
  <c r="K58" i="56"/>
  <c r="S232" i="111"/>
  <c r="K62" i="56"/>
  <c r="S236" i="111"/>
  <c r="K66" i="56"/>
  <c r="S240" i="111"/>
  <c r="K70" i="56"/>
  <c r="S244" i="111"/>
  <c r="K74" i="56"/>
  <c r="S248" i="111"/>
  <c r="J78" i="56"/>
  <c r="S252" i="111"/>
  <c r="K83" i="56"/>
  <c r="S257" i="111"/>
  <c r="K87" i="56"/>
  <c r="S261" i="111"/>
  <c r="K100" i="56"/>
  <c r="S274" i="111"/>
  <c r="K104" i="56"/>
  <c r="S278" i="111"/>
  <c r="K109" i="56"/>
  <c r="S283" i="111"/>
  <c r="K114" i="56"/>
  <c r="S288" i="111"/>
  <c r="K118" i="56"/>
  <c r="S292" i="111"/>
  <c r="K123" i="56"/>
  <c r="S297" i="111"/>
  <c r="K127" i="56"/>
  <c r="S301" i="111"/>
  <c r="K140" i="56"/>
  <c r="S314" i="111"/>
  <c r="K18" i="57"/>
  <c r="T192" i="111"/>
  <c r="K22" i="57"/>
  <c r="T196" i="111"/>
  <c r="K26" i="57"/>
  <c r="T200" i="111"/>
  <c r="K31" i="57"/>
  <c r="T205" i="111"/>
  <c r="K36" i="57"/>
  <c r="T210" i="111"/>
  <c r="K40" i="57"/>
  <c r="T214" i="111"/>
  <c r="K44" i="57"/>
  <c r="T218" i="111"/>
  <c r="K48" i="57"/>
  <c r="T222" i="111"/>
  <c r="K52" i="57"/>
  <c r="T226" i="111"/>
  <c r="K57" i="57"/>
  <c r="T231" i="111"/>
  <c r="K61" i="57"/>
  <c r="T235" i="111"/>
  <c r="K65" i="57"/>
  <c r="T239" i="111"/>
  <c r="K73" i="57"/>
  <c r="T247" i="111"/>
  <c r="K81" i="57"/>
  <c r="T255" i="111"/>
  <c r="K86" i="57"/>
  <c r="T260" i="111"/>
  <c r="K99" i="57"/>
  <c r="T273" i="111"/>
  <c r="K103" i="57"/>
  <c r="T277" i="111"/>
  <c r="K108" i="57"/>
  <c r="T282" i="111"/>
  <c r="K117" i="57"/>
  <c r="T291" i="111"/>
  <c r="K122" i="57"/>
  <c r="T296" i="111"/>
  <c r="K132" i="57"/>
  <c r="E26" i="57" s="1"/>
  <c r="T306" i="111"/>
  <c r="K139" i="57"/>
  <c r="T313" i="111"/>
  <c r="K17" i="58"/>
  <c r="U191" i="111"/>
  <c r="K21" i="58"/>
  <c r="U195" i="111"/>
  <c r="K25" i="58"/>
  <c r="U199" i="111"/>
  <c r="K30" i="58"/>
  <c r="U204" i="111"/>
  <c r="K34" i="58"/>
  <c r="U208" i="111"/>
  <c r="K39" i="58"/>
  <c r="U213" i="111"/>
  <c r="K47" i="58"/>
  <c r="U221" i="111"/>
  <c r="K51" i="58"/>
  <c r="U225" i="111"/>
  <c r="K56" i="58"/>
  <c r="U230" i="111"/>
  <c r="K60" i="58"/>
  <c r="U234" i="111"/>
  <c r="J68" i="58"/>
  <c r="U242" i="111"/>
  <c r="K121" i="58"/>
  <c r="U295" i="111"/>
  <c r="K125" i="58"/>
  <c r="U299" i="111"/>
  <c r="K130" i="58"/>
  <c r="E25" i="58" s="1"/>
  <c r="U304" i="111"/>
  <c r="K137" i="58"/>
  <c r="U311" i="111"/>
  <c r="K20" i="59"/>
  <c r="V194" i="111"/>
  <c r="K24" i="59"/>
  <c r="V198" i="111"/>
  <c r="K29" i="59"/>
  <c r="V203" i="111"/>
  <c r="K33" i="59"/>
  <c r="V207" i="111"/>
  <c r="K42" i="59"/>
  <c r="V216" i="111"/>
  <c r="K46" i="59"/>
  <c r="V220" i="111"/>
  <c r="K50" i="59"/>
  <c r="V224" i="111"/>
  <c r="K55" i="59"/>
  <c r="V229" i="111"/>
  <c r="K59" i="59"/>
  <c r="V233" i="111"/>
  <c r="K141" i="59"/>
  <c r="V315" i="111"/>
  <c r="C47" i="59"/>
  <c r="V170" i="111" s="1"/>
  <c r="V179" i="111"/>
  <c r="V187" i="111" s="1"/>
  <c r="J19" i="60"/>
  <c r="W193" i="111"/>
  <c r="K23" i="60"/>
  <c r="W197" i="111"/>
  <c r="J28" i="60"/>
  <c r="W202" i="111"/>
  <c r="K32" i="60"/>
  <c r="W206" i="111"/>
  <c r="K41" i="60"/>
  <c r="W215" i="111"/>
  <c r="J45" i="60"/>
  <c r="W219" i="111"/>
  <c r="K49" i="60"/>
  <c r="W223" i="111"/>
  <c r="J54" i="60"/>
  <c r="W228" i="111"/>
  <c r="K58" i="60"/>
  <c r="W232" i="111"/>
  <c r="J62" i="60"/>
  <c r="W236" i="111"/>
  <c r="J66" i="60"/>
  <c r="W240" i="111"/>
  <c r="J70" i="60"/>
  <c r="W244" i="111"/>
  <c r="J74" i="60"/>
  <c r="W248" i="111"/>
  <c r="K78" i="60"/>
  <c r="W252" i="111"/>
  <c r="K83" i="60"/>
  <c r="W257" i="111"/>
  <c r="K87" i="60"/>
  <c r="W261" i="111"/>
  <c r="K91" i="60"/>
  <c r="W265" i="111"/>
  <c r="K100" i="60"/>
  <c r="W274" i="111"/>
  <c r="K104" i="60"/>
  <c r="W278" i="111"/>
  <c r="K109" i="60"/>
  <c r="W283" i="111"/>
  <c r="K114" i="60"/>
  <c r="W288" i="111"/>
  <c r="K118" i="60"/>
  <c r="W292" i="111"/>
  <c r="K123" i="60"/>
  <c r="W297" i="111"/>
  <c r="K127" i="60"/>
  <c r="W301" i="111"/>
  <c r="K140" i="60"/>
  <c r="W314" i="111"/>
  <c r="K18" i="61"/>
  <c r="X192" i="111"/>
  <c r="K22" i="61"/>
  <c r="X196" i="111"/>
  <c r="K26" i="61"/>
  <c r="X200" i="111"/>
  <c r="K31" i="61"/>
  <c r="X205" i="111"/>
  <c r="K36" i="61"/>
  <c r="X210" i="111"/>
  <c r="K40" i="61"/>
  <c r="X214" i="111"/>
  <c r="K44" i="61"/>
  <c r="X218" i="111"/>
  <c r="K48" i="61"/>
  <c r="X222" i="111"/>
  <c r="K52" i="61"/>
  <c r="X226" i="111"/>
  <c r="K57" i="61"/>
  <c r="X231" i="111"/>
  <c r="K61" i="61"/>
  <c r="X235" i="111"/>
  <c r="K65" i="61"/>
  <c r="X239" i="111"/>
  <c r="K73" i="61"/>
  <c r="X247" i="111"/>
  <c r="J77" i="61"/>
  <c r="X251" i="111"/>
  <c r="J81" i="61"/>
  <c r="X255" i="111"/>
  <c r="K86" i="61"/>
  <c r="X260" i="111"/>
  <c r="K99" i="61"/>
  <c r="X273" i="111"/>
  <c r="K103" i="61"/>
  <c r="X277" i="111"/>
  <c r="K108" i="61"/>
  <c r="X282" i="111"/>
  <c r="K113" i="61"/>
  <c r="X287" i="111"/>
  <c r="K117" i="61"/>
  <c r="X291" i="111"/>
  <c r="K122" i="61"/>
  <c r="X296" i="111"/>
  <c r="K126" i="61"/>
  <c r="X300" i="111"/>
  <c r="K132" i="61"/>
  <c r="E26" i="61" s="1"/>
  <c r="X306" i="111"/>
  <c r="K139" i="61"/>
  <c r="X313" i="111"/>
  <c r="J85" i="62"/>
  <c r="Y259" i="111"/>
  <c r="J89" i="62"/>
  <c r="Y263" i="111"/>
  <c r="K130" i="62"/>
  <c r="E25" i="62" s="1"/>
  <c r="Y304" i="111"/>
  <c r="K20" i="63"/>
  <c r="Z194" i="111"/>
  <c r="K24" i="63"/>
  <c r="Z198" i="111"/>
  <c r="K29" i="63"/>
  <c r="Z203" i="111"/>
  <c r="K33" i="63"/>
  <c r="Z207" i="111"/>
  <c r="K38" i="63"/>
  <c r="Z212" i="111"/>
  <c r="K42" i="63"/>
  <c r="Z216" i="111"/>
  <c r="K46" i="63"/>
  <c r="Z220" i="111"/>
  <c r="K50" i="63"/>
  <c r="Z224" i="111"/>
  <c r="K55" i="63"/>
  <c r="Z229" i="111"/>
  <c r="K59" i="63"/>
  <c r="Z233" i="111"/>
  <c r="K75" i="63"/>
  <c r="Z249" i="111"/>
  <c r="K79" i="63"/>
  <c r="Z253" i="111"/>
  <c r="K84" i="63"/>
  <c r="Z258" i="111"/>
  <c r="K88" i="63"/>
  <c r="Z262" i="111"/>
  <c r="K92" i="63"/>
  <c r="Z266" i="111"/>
  <c r="K97" i="63"/>
  <c r="Z271" i="111"/>
  <c r="K101" i="63"/>
  <c r="Z275" i="111"/>
  <c r="K105" i="63"/>
  <c r="Z279" i="111"/>
  <c r="K110" i="63"/>
  <c r="Z284" i="111"/>
  <c r="K124" i="63"/>
  <c r="Z298" i="111"/>
  <c r="K128" i="63"/>
  <c r="Z302" i="111"/>
  <c r="K141" i="63"/>
  <c r="Z315" i="111"/>
  <c r="C47" i="63"/>
  <c r="Z170" i="111" s="1"/>
  <c r="Z179" i="111"/>
  <c r="Z341" i="111" s="1"/>
  <c r="K19" i="64"/>
  <c r="AA193" i="111"/>
  <c r="K23" i="64"/>
  <c r="AA197" i="111"/>
  <c r="J28" i="64"/>
  <c r="AA202" i="111"/>
  <c r="K32" i="64"/>
  <c r="AA206" i="111"/>
  <c r="K41" i="64"/>
  <c r="AA215" i="111"/>
  <c r="J45" i="64"/>
  <c r="AA219" i="111"/>
  <c r="K49" i="64"/>
  <c r="AA223" i="111"/>
  <c r="K54" i="64"/>
  <c r="AA228" i="111"/>
  <c r="K58" i="64"/>
  <c r="AA232" i="111"/>
  <c r="J62" i="64"/>
  <c r="AA236" i="111"/>
  <c r="K66" i="64"/>
  <c r="AA240" i="111"/>
  <c r="J70" i="64"/>
  <c r="AA244" i="111"/>
  <c r="K74" i="64"/>
  <c r="AA248" i="111"/>
  <c r="J78" i="64"/>
  <c r="AA252" i="111"/>
  <c r="K83" i="64"/>
  <c r="AA257" i="111"/>
  <c r="K87" i="64"/>
  <c r="AA261" i="111"/>
  <c r="K100" i="64"/>
  <c r="AA274" i="111"/>
  <c r="K104" i="64"/>
  <c r="AA278" i="111"/>
  <c r="K109" i="64"/>
  <c r="AA283" i="111"/>
  <c r="K114" i="64"/>
  <c r="AA288" i="111"/>
  <c r="K118" i="64"/>
  <c r="AA292" i="111"/>
  <c r="K123" i="64"/>
  <c r="AA297" i="111"/>
  <c r="K127" i="64"/>
  <c r="AA301" i="111"/>
  <c r="K140" i="64"/>
  <c r="AA314" i="111"/>
  <c r="K18" i="65"/>
  <c r="AB192" i="111"/>
  <c r="K22" i="65"/>
  <c r="AB196" i="111"/>
  <c r="J26" i="65"/>
  <c r="AB200" i="111"/>
  <c r="K31" i="65"/>
  <c r="AB205" i="111"/>
  <c r="K36" i="65"/>
  <c r="AB210" i="111"/>
  <c r="K40" i="65"/>
  <c r="AB214" i="111"/>
  <c r="J44" i="65"/>
  <c r="AB218" i="111"/>
  <c r="K48" i="65"/>
  <c r="AB222" i="111"/>
  <c r="K52" i="65"/>
  <c r="AB226" i="111"/>
  <c r="J57" i="65"/>
  <c r="AB231" i="111"/>
  <c r="J61" i="65"/>
  <c r="AB235" i="111"/>
  <c r="K65" i="65"/>
  <c r="AB239" i="111"/>
  <c r="K132" i="65"/>
  <c r="E26" i="65" s="1"/>
  <c r="AB306" i="111"/>
  <c r="K139" i="65"/>
  <c r="AB313" i="111"/>
  <c r="K21" i="66"/>
  <c r="AC195" i="111"/>
  <c r="K30" i="66"/>
  <c r="AC204" i="111"/>
  <c r="K34" i="66"/>
  <c r="AC208" i="111"/>
  <c r="K39" i="66"/>
  <c r="AC213" i="111"/>
  <c r="K43" i="66"/>
  <c r="AC217" i="111"/>
  <c r="K47" i="66"/>
  <c r="AC221" i="111"/>
  <c r="K51" i="66"/>
  <c r="AC225" i="111"/>
  <c r="K56" i="66"/>
  <c r="AC230" i="111"/>
  <c r="K60" i="66"/>
  <c r="AC234" i="111"/>
  <c r="K116" i="66"/>
  <c r="AC290" i="111"/>
  <c r="K121" i="66"/>
  <c r="AC295" i="111"/>
  <c r="K125" i="66"/>
  <c r="AC299" i="111"/>
  <c r="K130" i="66"/>
  <c r="E25" i="66" s="1"/>
  <c r="AC304" i="111"/>
  <c r="K137" i="66"/>
  <c r="AC311" i="111"/>
  <c r="K20" i="67"/>
  <c r="AD194" i="111"/>
  <c r="K24" i="67"/>
  <c r="AD198" i="111"/>
  <c r="K29" i="67"/>
  <c r="AD203" i="111"/>
  <c r="K33" i="67"/>
  <c r="AD207" i="111"/>
  <c r="K38" i="67"/>
  <c r="AD212" i="111"/>
  <c r="K42" i="67"/>
  <c r="AD216" i="111"/>
  <c r="K46" i="67"/>
  <c r="AD220" i="111"/>
  <c r="K50" i="67"/>
  <c r="AD224" i="111"/>
  <c r="K55" i="67"/>
  <c r="AD229" i="111"/>
  <c r="K59" i="67"/>
  <c r="AD233" i="111"/>
  <c r="K79" i="67"/>
  <c r="AD253" i="111"/>
  <c r="K84" i="67"/>
  <c r="AD258" i="111"/>
  <c r="K88" i="67"/>
  <c r="AD262" i="111"/>
  <c r="K92" i="67"/>
  <c r="AD266" i="111"/>
  <c r="K97" i="67"/>
  <c r="AD271" i="111"/>
  <c r="K101" i="67"/>
  <c r="AD275" i="111"/>
  <c r="K105" i="67"/>
  <c r="AD279" i="111"/>
  <c r="K110" i="67"/>
  <c r="AD284" i="111"/>
  <c r="K124" i="67"/>
  <c r="AD298" i="111"/>
  <c r="K128" i="67"/>
  <c r="AD302" i="111"/>
  <c r="K141" i="67"/>
  <c r="AD315" i="111"/>
  <c r="C47" i="67"/>
  <c r="AD170" i="111" s="1"/>
  <c r="AD179" i="111"/>
  <c r="AD356" i="111" s="1"/>
  <c r="K19" i="68"/>
  <c r="AE193" i="111"/>
  <c r="K23" i="68"/>
  <c r="AE197" i="111"/>
  <c r="K28" i="68"/>
  <c r="AE202" i="111"/>
  <c r="K32" i="68"/>
  <c r="AE206" i="111"/>
  <c r="K37" i="68"/>
  <c r="AE211" i="111"/>
  <c r="K41" i="68"/>
  <c r="AE215" i="111"/>
  <c r="K45" i="68"/>
  <c r="AE219" i="111"/>
  <c r="K49" i="68"/>
  <c r="AE223" i="111"/>
  <c r="K54" i="68"/>
  <c r="AE228" i="111"/>
  <c r="K58" i="68"/>
  <c r="AE232" i="111"/>
  <c r="K62" i="68"/>
  <c r="AE236" i="111"/>
  <c r="K66" i="68"/>
  <c r="AE240" i="111"/>
  <c r="K70" i="68"/>
  <c r="AE244" i="111"/>
  <c r="K74" i="68"/>
  <c r="AE248" i="111"/>
  <c r="J78" i="68"/>
  <c r="AE252" i="111"/>
  <c r="K83" i="68"/>
  <c r="AE257" i="111"/>
  <c r="K87" i="68"/>
  <c r="AE261" i="111"/>
  <c r="K91" i="68"/>
  <c r="AE265" i="111"/>
  <c r="K100" i="68"/>
  <c r="AE274" i="111"/>
  <c r="K104" i="68"/>
  <c r="AE278" i="111"/>
  <c r="K109" i="68"/>
  <c r="AE283" i="111"/>
  <c r="K114" i="68"/>
  <c r="AE288" i="111"/>
  <c r="K118" i="68"/>
  <c r="AE292" i="111"/>
  <c r="K123" i="68"/>
  <c r="AE297" i="111"/>
  <c r="K127" i="68"/>
  <c r="AE301" i="111"/>
  <c r="K140" i="68"/>
  <c r="AE314" i="111"/>
  <c r="K65" i="69"/>
  <c r="AF239" i="111"/>
  <c r="K69" i="69"/>
  <c r="AF243" i="111"/>
  <c r="K73" i="69"/>
  <c r="AF247" i="111"/>
  <c r="K81" i="69"/>
  <c r="AF255" i="111"/>
  <c r="K86" i="69"/>
  <c r="AF260" i="111"/>
  <c r="K99" i="69"/>
  <c r="AF273" i="111"/>
  <c r="K103" i="69"/>
  <c r="AF277" i="111"/>
  <c r="K108" i="69"/>
  <c r="AF282" i="111"/>
  <c r="K113" i="69"/>
  <c r="AF287" i="111"/>
  <c r="K117" i="69"/>
  <c r="AF291" i="111"/>
  <c r="K122" i="69"/>
  <c r="AF296" i="111"/>
  <c r="K126" i="69"/>
  <c r="AF300" i="111"/>
  <c r="K132" i="69"/>
  <c r="E26" i="69" s="1"/>
  <c r="AF306" i="111"/>
  <c r="K139" i="69"/>
  <c r="AF313" i="111"/>
  <c r="K21" i="70"/>
  <c r="AG195" i="111"/>
  <c r="K25" i="70"/>
  <c r="AG199" i="111"/>
  <c r="K30" i="70"/>
  <c r="AG204" i="111"/>
  <c r="K34" i="70"/>
  <c r="AG208" i="111"/>
  <c r="K39" i="70"/>
  <c r="AG213" i="111"/>
  <c r="K51" i="70"/>
  <c r="AG225" i="111"/>
  <c r="K56" i="70"/>
  <c r="AG230" i="111"/>
  <c r="K60" i="70"/>
  <c r="AG234" i="111"/>
  <c r="J93" i="70"/>
  <c r="AG267" i="111"/>
  <c r="J107" i="70"/>
  <c r="AG281" i="111"/>
  <c r="AN281" i="111" s="1"/>
  <c r="AO281" i="111" s="1"/>
  <c r="J112" i="70"/>
  <c r="AG286" i="111"/>
  <c r="AN286" i="111" s="1"/>
  <c r="AO286" i="111" s="1"/>
  <c r="K125" i="70"/>
  <c r="AG299" i="111"/>
  <c r="K130" i="70"/>
  <c r="E25" i="70" s="1"/>
  <c r="AG304" i="111"/>
  <c r="K137" i="70"/>
  <c r="AG311" i="111"/>
  <c r="K20" i="71"/>
  <c r="AH194" i="111"/>
  <c r="K24" i="71"/>
  <c r="AH198" i="111"/>
  <c r="K29" i="71"/>
  <c r="AH203" i="111"/>
  <c r="K33" i="71"/>
  <c r="AH207" i="111"/>
  <c r="K38" i="71"/>
  <c r="AH212" i="111"/>
  <c r="K42" i="71"/>
  <c r="AH216" i="111"/>
  <c r="K46" i="71"/>
  <c r="AH220" i="111"/>
  <c r="K50" i="71"/>
  <c r="AH224" i="111"/>
  <c r="K55" i="71"/>
  <c r="AH229" i="111"/>
  <c r="K59" i="71"/>
  <c r="AH233" i="111"/>
  <c r="K75" i="71"/>
  <c r="AH249" i="111"/>
  <c r="K79" i="71"/>
  <c r="AH253" i="111"/>
  <c r="K84" i="71"/>
  <c r="AH258" i="111"/>
  <c r="K88" i="71"/>
  <c r="AH262" i="111"/>
  <c r="K92" i="71"/>
  <c r="AH266" i="111"/>
  <c r="K97" i="71"/>
  <c r="AH271" i="111"/>
  <c r="K101" i="71"/>
  <c r="AH275" i="111"/>
  <c r="K105" i="71"/>
  <c r="AH279" i="111"/>
  <c r="K110" i="71"/>
  <c r="AH284" i="111"/>
  <c r="K124" i="71"/>
  <c r="AH298" i="111"/>
  <c r="K128" i="71"/>
  <c r="AH302" i="111"/>
  <c r="K141" i="71"/>
  <c r="AH315" i="111"/>
  <c r="C47" i="71"/>
  <c r="AH170" i="111" s="1"/>
  <c r="AH179" i="111"/>
  <c r="K66" i="72"/>
  <c r="AI240" i="111"/>
  <c r="K70" i="72"/>
  <c r="AI244" i="111"/>
  <c r="J74" i="72"/>
  <c r="AI248" i="111"/>
  <c r="K78" i="72"/>
  <c r="AI252" i="111"/>
  <c r="J83" i="72"/>
  <c r="AI257" i="111"/>
  <c r="J87" i="72"/>
  <c r="AI261" i="111"/>
  <c r="K91" i="72"/>
  <c r="AI265" i="111"/>
  <c r="K100" i="72"/>
  <c r="AI274" i="111"/>
  <c r="K104" i="72"/>
  <c r="AI278" i="111"/>
  <c r="K109" i="72"/>
  <c r="AI283" i="111"/>
  <c r="K114" i="72"/>
  <c r="AI288" i="111"/>
  <c r="K118" i="72"/>
  <c r="AI292" i="111"/>
  <c r="K123" i="72"/>
  <c r="AI297" i="111"/>
  <c r="K127" i="72"/>
  <c r="AI301" i="111"/>
  <c r="K140" i="72"/>
  <c r="AI314" i="111"/>
  <c r="K18" i="73"/>
  <c r="AJ192" i="111"/>
  <c r="K22" i="73"/>
  <c r="AJ196" i="111"/>
  <c r="K26" i="73"/>
  <c r="AJ200" i="111"/>
  <c r="K31" i="73"/>
  <c r="AJ205" i="111"/>
  <c r="K36" i="73"/>
  <c r="AJ210" i="111"/>
  <c r="K40" i="73"/>
  <c r="AJ214" i="111"/>
  <c r="K44" i="73"/>
  <c r="AJ218" i="111"/>
  <c r="K48" i="73"/>
  <c r="AJ222" i="111"/>
  <c r="K52" i="73"/>
  <c r="AJ226" i="111"/>
  <c r="K57" i="73"/>
  <c r="AJ231" i="111"/>
  <c r="K61" i="73"/>
  <c r="AJ235" i="111"/>
  <c r="K69" i="73"/>
  <c r="AJ243" i="111"/>
  <c r="K77" i="73"/>
  <c r="AJ251" i="111"/>
  <c r="K81" i="73"/>
  <c r="AJ255" i="111"/>
  <c r="J86" i="73"/>
  <c r="AJ260" i="111"/>
  <c r="J90" i="73"/>
  <c r="AJ264" i="111"/>
  <c r="J94" i="73"/>
  <c r="AJ268" i="111"/>
  <c r="J99" i="73"/>
  <c r="AJ273" i="111"/>
  <c r="J103" i="73"/>
  <c r="AJ277" i="111"/>
  <c r="J108" i="73"/>
  <c r="AJ282" i="111"/>
  <c r="J117" i="73"/>
  <c r="AJ291" i="111"/>
  <c r="J122" i="73"/>
  <c r="AJ296" i="111"/>
  <c r="J126" i="73"/>
  <c r="AJ300" i="111"/>
  <c r="J132" i="73"/>
  <c r="D26" i="73" s="1"/>
  <c r="AJ306" i="111"/>
  <c r="K139" i="73"/>
  <c r="AJ313" i="111"/>
  <c r="K21" i="74"/>
  <c r="AK195" i="111"/>
  <c r="K25" i="74"/>
  <c r="AK199" i="111"/>
  <c r="K30" i="74"/>
  <c r="AK204" i="111"/>
  <c r="K34" i="74"/>
  <c r="AK208" i="111"/>
  <c r="K47" i="74"/>
  <c r="AK221" i="111"/>
  <c r="K51" i="74"/>
  <c r="AK225" i="111"/>
  <c r="K56" i="74"/>
  <c r="AK230" i="111"/>
  <c r="K60" i="74"/>
  <c r="AK234" i="111"/>
  <c r="J64" i="74"/>
  <c r="AK238" i="111"/>
  <c r="J72" i="74"/>
  <c r="AK246" i="111"/>
  <c r="J80" i="74"/>
  <c r="AK254" i="111"/>
  <c r="K137" i="74"/>
  <c r="AK311" i="111"/>
  <c r="K75" i="40"/>
  <c r="C249" i="111"/>
  <c r="K79" i="40"/>
  <c r="C253" i="111"/>
  <c r="K84" i="40"/>
  <c r="C258" i="111"/>
  <c r="K88" i="40"/>
  <c r="C262" i="111"/>
  <c r="K92" i="40"/>
  <c r="C266" i="111"/>
  <c r="K97" i="40"/>
  <c r="C271" i="111"/>
  <c r="K101" i="40"/>
  <c r="C275" i="111"/>
  <c r="K105" i="40"/>
  <c r="C279" i="111"/>
  <c r="K110" i="40"/>
  <c r="C284" i="111"/>
  <c r="K115" i="40"/>
  <c r="C289" i="111"/>
  <c r="K128" i="40"/>
  <c r="C302" i="111"/>
  <c r="K141" i="40"/>
  <c r="C315" i="111"/>
  <c r="C47" i="40"/>
  <c r="C170" i="111" s="1"/>
  <c r="C179" i="111"/>
  <c r="C187" i="111" s="1"/>
  <c r="K19" i="41"/>
  <c r="D193" i="111"/>
  <c r="K23" i="41"/>
  <c r="D197" i="111"/>
  <c r="K28" i="41"/>
  <c r="D202" i="111"/>
  <c r="K32" i="41"/>
  <c r="D206" i="111"/>
  <c r="K37" i="41"/>
  <c r="D211" i="111"/>
  <c r="K41" i="41"/>
  <c r="D215" i="111"/>
  <c r="K45" i="41"/>
  <c r="D219" i="111"/>
  <c r="K49" i="41"/>
  <c r="D223" i="111"/>
  <c r="K54" i="41"/>
  <c r="D228" i="111"/>
  <c r="K58" i="41"/>
  <c r="D232" i="111"/>
  <c r="K62" i="41"/>
  <c r="D236" i="111"/>
  <c r="J66" i="41"/>
  <c r="D240" i="111"/>
  <c r="J70" i="41"/>
  <c r="D244" i="111"/>
  <c r="J74" i="41"/>
  <c r="D248" i="111"/>
  <c r="K78" i="41"/>
  <c r="D252" i="111"/>
  <c r="K83" i="41"/>
  <c r="D257" i="111"/>
  <c r="K87" i="41"/>
  <c r="D261" i="111"/>
  <c r="K104" i="41"/>
  <c r="D278" i="111"/>
  <c r="K109" i="41"/>
  <c r="D283" i="111"/>
  <c r="K114" i="41"/>
  <c r="D288" i="111"/>
  <c r="K118" i="41"/>
  <c r="D292" i="111"/>
  <c r="K123" i="41"/>
  <c r="D297" i="111"/>
  <c r="K127" i="41"/>
  <c r="D301" i="111"/>
  <c r="K140" i="41"/>
  <c r="D314" i="111"/>
  <c r="J18" i="42"/>
  <c r="E192" i="111"/>
  <c r="J22" i="42"/>
  <c r="E196" i="111"/>
  <c r="J26" i="42"/>
  <c r="E200" i="111"/>
  <c r="J31" i="42"/>
  <c r="E205" i="111"/>
  <c r="J36" i="42"/>
  <c r="E210" i="111"/>
  <c r="J40" i="42"/>
  <c r="E214" i="111"/>
  <c r="J44" i="42"/>
  <c r="E218" i="111"/>
  <c r="J48" i="42"/>
  <c r="E222" i="111"/>
  <c r="J52" i="42"/>
  <c r="E226" i="111"/>
  <c r="J57" i="42"/>
  <c r="E231" i="111"/>
  <c r="J61" i="42"/>
  <c r="E235" i="111"/>
  <c r="K65" i="42"/>
  <c r="E239" i="111"/>
  <c r="K69" i="42"/>
  <c r="E243" i="111"/>
  <c r="K86" i="42"/>
  <c r="E260" i="111"/>
  <c r="K90" i="42"/>
  <c r="E264" i="111"/>
  <c r="K99" i="42"/>
  <c r="E273" i="111"/>
  <c r="K103" i="42"/>
  <c r="E277" i="111"/>
  <c r="K108" i="42"/>
  <c r="E282" i="111"/>
  <c r="K117" i="42"/>
  <c r="E291" i="111"/>
  <c r="K122" i="42"/>
  <c r="E296" i="111"/>
  <c r="K132" i="42"/>
  <c r="E26" i="42" s="1"/>
  <c r="E306" i="111"/>
  <c r="K125" i="43"/>
  <c r="F299" i="111"/>
  <c r="K130" i="43"/>
  <c r="E25" i="43" s="1"/>
  <c r="F304" i="111"/>
  <c r="K137" i="43"/>
  <c r="F311" i="111"/>
  <c r="K67" i="44"/>
  <c r="G241" i="111"/>
  <c r="K75" i="44"/>
  <c r="G249" i="111"/>
  <c r="K84" i="44"/>
  <c r="G258" i="111"/>
  <c r="K88" i="44"/>
  <c r="G262" i="111"/>
  <c r="K92" i="44"/>
  <c r="G266" i="111"/>
  <c r="K97" i="44"/>
  <c r="G271" i="111"/>
  <c r="K101" i="44"/>
  <c r="G275" i="111"/>
  <c r="K105" i="44"/>
  <c r="G279" i="111"/>
  <c r="K110" i="44"/>
  <c r="G284" i="111"/>
  <c r="K115" i="44"/>
  <c r="G289" i="111"/>
  <c r="K119" i="44"/>
  <c r="G293" i="111"/>
  <c r="K128" i="44"/>
  <c r="G302" i="111"/>
  <c r="K141" i="44"/>
  <c r="G315" i="111"/>
  <c r="K19" i="45"/>
  <c r="H193" i="111"/>
  <c r="K28" i="45"/>
  <c r="H202" i="111"/>
  <c r="K32" i="45"/>
  <c r="H206" i="111"/>
  <c r="K37" i="45"/>
  <c r="H211" i="111"/>
  <c r="K41" i="45"/>
  <c r="H215" i="111"/>
  <c r="K54" i="45"/>
  <c r="H228" i="111"/>
  <c r="K58" i="45"/>
  <c r="H232" i="111"/>
  <c r="K62" i="45"/>
  <c r="H236" i="111"/>
  <c r="K66" i="45"/>
  <c r="H240" i="111"/>
  <c r="K70" i="45"/>
  <c r="H244" i="111"/>
  <c r="K74" i="45"/>
  <c r="H248" i="111"/>
  <c r="K78" i="45"/>
  <c r="H252" i="111"/>
  <c r="K87" i="45"/>
  <c r="H261" i="111"/>
  <c r="K104" i="45"/>
  <c r="H278" i="111"/>
  <c r="K114" i="45"/>
  <c r="H288" i="111"/>
  <c r="K118" i="45"/>
  <c r="H292" i="111"/>
  <c r="K123" i="45"/>
  <c r="H297" i="111"/>
  <c r="J127" i="45"/>
  <c r="H301" i="111"/>
  <c r="K140" i="45"/>
  <c r="H314" i="111"/>
  <c r="J65" i="46"/>
  <c r="I239" i="111"/>
  <c r="K86" i="46"/>
  <c r="I260" i="111"/>
  <c r="K90" i="46"/>
  <c r="I264" i="111"/>
  <c r="K99" i="46"/>
  <c r="I273" i="111"/>
  <c r="K103" i="46"/>
  <c r="I277" i="111"/>
  <c r="K117" i="46"/>
  <c r="I291" i="111"/>
  <c r="K122" i="46"/>
  <c r="I296" i="111"/>
  <c r="K132" i="46"/>
  <c r="E26" i="46" s="1"/>
  <c r="I306" i="111"/>
  <c r="K139" i="46"/>
  <c r="I313" i="111"/>
  <c r="K21" i="47"/>
  <c r="J195" i="111"/>
  <c r="K25" i="47"/>
  <c r="J199" i="111"/>
  <c r="K30" i="47"/>
  <c r="J204" i="111"/>
  <c r="K34" i="47"/>
  <c r="J208" i="111"/>
  <c r="K39" i="47"/>
  <c r="J213" i="111"/>
  <c r="K47" i="47"/>
  <c r="J221" i="111"/>
  <c r="K51" i="47"/>
  <c r="J225" i="111"/>
  <c r="K60" i="47"/>
  <c r="J234" i="111"/>
  <c r="J68" i="47"/>
  <c r="J242" i="111"/>
  <c r="K121" i="47"/>
  <c r="J295" i="111"/>
  <c r="K125" i="47"/>
  <c r="J299" i="111"/>
  <c r="K130" i="47"/>
  <c r="E25" i="47" s="1"/>
  <c r="J304" i="111"/>
  <c r="K137" i="47"/>
  <c r="J311" i="111"/>
  <c r="K20" i="48"/>
  <c r="K194" i="111"/>
  <c r="K24" i="48"/>
  <c r="K198" i="111"/>
  <c r="K29" i="48"/>
  <c r="K203" i="111"/>
  <c r="K33" i="48"/>
  <c r="K207" i="111"/>
  <c r="K42" i="48"/>
  <c r="K216" i="111"/>
  <c r="K46" i="48"/>
  <c r="K220" i="111"/>
  <c r="K50" i="48"/>
  <c r="K224" i="111"/>
  <c r="K55" i="48"/>
  <c r="K229" i="111"/>
  <c r="K59" i="48"/>
  <c r="K233" i="111"/>
  <c r="K141" i="48"/>
  <c r="K315" i="111"/>
  <c r="K19" i="49"/>
  <c r="L193" i="111"/>
  <c r="K23" i="49"/>
  <c r="L197" i="111"/>
  <c r="K28" i="49"/>
  <c r="L202" i="111"/>
  <c r="K32" i="49"/>
  <c r="L206" i="111"/>
  <c r="K37" i="49"/>
  <c r="L211" i="111"/>
  <c r="K41" i="49"/>
  <c r="L215" i="111"/>
  <c r="K45" i="49"/>
  <c r="L219" i="111"/>
  <c r="K49" i="49"/>
  <c r="L223" i="111"/>
  <c r="K54" i="49"/>
  <c r="L228" i="111"/>
  <c r="K58" i="49"/>
  <c r="L232" i="111"/>
  <c r="K62" i="49"/>
  <c r="L236" i="111"/>
  <c r="K66" i="49"/>
  <c r="L240" i="111"/>
  <c r="K70" i="49"/>
  <c r="L244" i="111"/>
  <c r="K74" i="49"/>
  <c r="L248" i="111"/>
  <c r="J78" i="49"/>
  <c r="L252" i="111"/>
  <c r="J83" i="49"/>
  <c r="L257" i="111"/>
  <c r="J87" i="49"/>
  <c r="L261" i="111"/>
  <c r="J91" i="49"/>
  <c r="L265" i="111"/>
  <c r="J104" i="49"/>
  <c r="L278" i="111"/>
  <c r="J109" i="49"/>
  <c r="L283" i="111"/>
  <c r="J114" i="49"/>
  <c r="L288" i="111"/>
  <c r="J118" i="49"/>
  <c r="L292" i="111"/>
  <c r="J123" i="49"/>
  <c r="L297" i="111"/>
  <c r="J127" i="49"/>
  <c r="L301" i="111"/>
  <c r="K140" i="49"/>
  <c r="L314" i="111"/>
  <c r="K65" i="50"/>
  <c r="M239" i="111"/>
  <c r="K69" i="50"/>
  <c r="M243" i="111"/>
  <c r="K73" i="50"/>
  <c r="M247" i="111"/>
  <c r="K86" i="50"/>
  <c r="M260" i="111"/>
  <c r="K90" i="50"/>
  <c r="M264" i="111"/>
  <c r="K99" i="50"/>
  <c r="M273" i="111"/>
  <c r="K103" i="50"/>
  <c r="M277" i="111"/>
  <c r="K113" i="50"/>
  <c r="M287" i="111"/>
  <c r="K117" i="50"/>
  <c r="M291" i="111"/>
  <c r="K122" i="50"/>
  <c r="M296" i="111"/>
  <c r="K126" i="50"/>
  <c r="M300" i="111"/>
  <c r="K132" i="50"/>
  <c r="E26" i="50" s="1"/>
  <c r="M306" i="111"/>
  <c r="K139" i="50"/>
  <c r="M313" i="111"/>
  <c r="K21" i="51"/>
  <c r="N195" i="111"/>
  <c r="K30" i="51"/>
  <c r="N204" i="111"/>
  <c r="K34" i="51"/>
  <c r="N208" i="111"/>
  <c r="K39" i="51"/>
  <c r="N213" i="111"/>
  <c r="K43" i="51"/>
  <c r="N217" i="111"/>
  <c r="K47" i="51"/>
  <c r="N221" i="111"/>
  <c r="K51" i="51"/>
  <c r="N225" i="111"/>
  <c r="K56" i="51"/>
  <c r="N230" i="111"/>
  <c r="K60" i="51"/>
  <c r="N234" i="111"/>
  <c r="J68" i="51"/>
  <c r="N242" i="111"/>
  <c r="J76" i="51"/>
  <c r="N250" i="111"/>
  <c r="J80" i="51"/>
  <c r="N254" i="111"/>
  <c r="J85" i="51"/>
  <c r="N259" i="111"/>
  <c r="K130" i="51"/>
  <c r="E25" i="51" s="1"/>
  <c r="N304" i="111"/>
  <c r="K137" i="51"/>
  <c r="N311" i="111"/>
  <c r="K20" i="52"/>
  <c r="O194" i="111"/>
  <c r="K24" i="52"/>
  <c r="O198" i="111"/>
  <c r="K29" i="52"/>
  <c r="O203" i="111"/>
  <c r="K33" i="52"/>
  <c r="O207" i="111"/>
  <c r="K42" i="52"/>
  <c r="O216" i="111"/>
  <c r="K46" i="52"/>
  <c r="O220" i="111"/>
  <c r="K50" i="52"/>
  <c r="O224" i="111"/>
  <c r="K55" i="52"/>
  <c r="O229" i="111"/>
  <c r="K59" i="52"/>
  <c r="O233" i="111"/>
  <c r="K75" i="52"/>
  <c r="O249" i="111"/>
  <c r="K79" i="52"/>
  <c r="O253" i="111"/>
  <c r="K84" i="52"/>
  <c r="O258" i="111"/>
  <c r="K88" i="52"/>
  <c r="O262" i="111"/>
  <c r="K92" i="52"/>
  <c r="O266" i="111"/>
  <c r="K97" i="52"/>
  <c r="O271" i="111"/>
  <c r="K101" i="52"/>
  <c r="O275" i="111"/>
  <c r="K105" i="52"/>
  <c r="O279" i="111"/>
  <c r="K110" i="52"/>
  <c r="O284" i="111"/>
  <c r="K124" i="52"/>
  <c r="O298" i="111"/>
  <c r="K128" i="52"/>
  <c r="O302" i="111"/>
  <c r="K141" i="52"/>
  <c r="O315" i="111"/>
  <c r="C47" i="52"/>
  <c r="O170" i="111" s="1"/>
  <c r="O179" i="111"/>
  <c r="K19" i="53"/>
  <c r="P193" i="111"/>
  <c r="K23" i="53"/>
  <c r="P197" i="111"/>
  <c r="K28" i="53"/>
  <c r="P202" i="111"/>
  <c r="K32" i="53"/>
  <c r="P206" i="111"/>
  <c r="K41" i="53"/>
  <c r="P215" i="111"/>
  <c r="K45" i="53"/>
  <c r="P219" i="111"/>
  <c r="K49" i="53"/>
  <c r="P223" i="111"/>
  <c r="K54" i="53"/>
  <c r="P228" i="111"/>
  <c r="K58" i="53"/>
  <c r="P232" i="111"/>
  <c r="K62" i="53"/>
  <c r="P236" i="111"/>
  <c r="K66" i="53"/>
  <c r="P240" i="111"/>
  <c r="K70" i="53"/>
  <c r="P244" i="111"/>
  <c r="K74" i="53"/>
  <c r="P248" i="111"/>
  <c r="J78" i="53"/>
  <c r="P252" i="111"/>
  <c r="K83" i="53"/>
  <c r="P257" i="111"/>
  <c r="K87" i="53"/>
  <c r="P261" i="111"/>
  <c r="K100" i="53"/>
  <c r="P274" i="111"/>
  <c r="K104" i="53"/>
  <c r="P278" i="111"/>
  <c r="K109" i="53"/>
  <c r="P283" i="111"/>
  <c r="K114" i="53"/>
  <c r="P288" i="111"/>
  <c r="K118" i="53"/>
  <c r="P292" i="111"/>
  <c r="K123" i="53"/>
  <c r="P297" i="111"/>
  <c r="K127" i="53"/>
  <c r="P301" i="111"/>
  <c r="K140" i="53"/>
  <c r="P314" i="111"/>
  <c r="J18" i="54"/>
  <c r="Q192" i="111"/>
  <c r="J22" i="54"/>
  <c r="Q196" i="111"/>
  <c r="J26" i="54"/>
  <c r="Q200" i="111"/>
  <c r="J31" i="54"/>
  <c r="Q205" i="111"/>
  <c r="J36" i="54"/>
  <c r="Q210" i="111"/>
  <c r="J40" i="54"/>
  <c r="Q214" i="111"/>
  <c r="J44" i="54"/>
  <c r="Q218" i="111"/>
  <c r="J48" i="54"/>
  <c r="Q222" i="111"/>
  <c r="J52" i="54"/>
  <c r="Q226" i="111"/>
  <c r="J57" i="54"/>
  <c r="Q231" i="111"/>
  <c r="J61" i="54"/>
  <c r="Q235" i="111"/>
  <c r="K65" i="54"/>
  <c r="Q239" i="111"/>
  <c r="J77" i="54"/>
  <c r="Q251" i="111"/>
  <c r="K86" i="54"/>
  <c r="Q260" i="111"/>
  <c r="K90" i="54"/>
  <c r="Q264" i="111"/>
  <c r="K99" i="54"/>
  <c r="Q273" i="111"/>
  <c r="K103" i="54"/>
  <c r="Q277" i="111"/>
  <c r="K108" i="54"/>
  <c r="Q282" i="111"/>
  <c r="K117" i="54"/>
  <c r="Q291" i="111"/>
  <c r="K122" i="54"/>
  <c r="Q296" i="111"/>
  <c r="K132" i="54"/>
  <c r="E26" i="54" s="1"/>
  <c r="Q306" i="111"/>
  <c r="K139" i="54"/>
  <c r="Q313" i="111"/>
  <c r="K21" i="55"/>
  <c r="R195" i="111"/>
  <c r="K25" i="55"/>
  <c r="R199" i="111"/>
  <c r="K30" i="55"/>
  <c r="R204" i="111"/>
  <c r="K34" i="55"/>
  <c r="R208" i="111"/>
  <c r="K39" i="55"/>
  <c r="R213" i="111"/>
  <c r="K51" i="55"/>
  <c r="R225" i="111"/>
  <c r="K56" i="55"/>
  <c r="R230" i="111"/>
  <c r="K60" i="55"/>
  <c r="R234" i="111"/>
  <c r="J20" i="56"/>
  <c r="S194" i="111"/>
  <c r="J24" i="56"/>
  <c r="S198" i="111"/>
  <c r="J29" i="56"/>
  <c r="S203" i="111"/>
  <c r="J33" i="56"/>
  <c r="S207" i="111"/>
  <c r="J38" i="56"/>
  <c r="S212" i="111"/>
  <c r="J42" i="56"/>
  <c r="S216" i="111"/>
  <c r="J46" i="56"/>
  <c r="S220" i="111"/>
  <c r="J50" i="56"/>
  <c r="S224" i="111"/>
  <c r="J55" i="56"/>
  <c r="S229" i="111"/>
  <c r="J59" i="56"/>
  <c r="S233" i="111"/>
  <c r="K79" i="56"/>
  <c r="S253" i="111"/>
  <c r="K141" i="56"/>
  <c r="S315" i="111"/>
  <c r="K19" i="57"/>
  <c r="T193" i="111"/>
  <c r="K28" i="57"/>
  <c r="T202" i="111"/>
  <c r="K32" i="57"/>
  <c r="T206" i="111"/>
  <c r="K37" i="57"/>
  <c r="T211" i="111"/>
  <c r="K41" i="57"/>
  <c r="T215" i="111"/>
  <c r="K45" i="57"/>
  <c r="T219" i="111"/>
  <c r="K49" i="57"/>
  <c r="T223" i="111"/>
  <c r="K54" i="57"/>
  <c r="T228" i="111"/>
  <c r="K58" i="57"/>
  <c r="T232" i="111"/>
  <c r="K62" i="57"/>
  <c r="T236" i="111"/>
  <c r="J66" i="57"/>
  <c r="T240" i="111"/>
  <c r="K70" i="57"/>
  <c r="T244" i="111"/>
  <c r="J74" i="57"/>
  <c r="T248" i="111"/>
  <c r="K78" i="57"/>
  <c r="T252" i="111"/>
  <c r="K83" i="57"/>
  <c r="T257" i="111"/>
  <c r="K87" i="57"/>
  <c r="T261" i="111"/>
  <c r="K100" i="57"/>
  <c r="T274" i="111"/>
  <c r="K104" i="57"/>
  <c r="T278" i="111"/>
  <c r="K114" i="57"/>
  <c r="T288" i="111"/>
  <c r="K118" i="57"/>
  <c r="T292" i="111"/>
  <c r="K123" i="57"/>
  <c r="T297" i="111"/>
  <c r="K127" i="57"/>
  <c r="T301" i="111"/>
  <c r="K140" i="57"/>
  <c r="T314" i="111"/>
  <c r="K65" i="58"/>
  <c r="U239" i="111"/>
  <c r="K69" i="58"/>
  <c r="U243" i="111"/>
  <c r="K73" i="58"/>
  <c r="U247" i="111"/>
  <c r="K86" i="58"/>
  <c r="U260" i="111"/>
  <c r="K99" i="58"/>
  <c r="U273" i="111"/>
  <c r="K103" i="58"/>
  <c r="U277" i="111"/>
  <c r="K117" i="58"/>
  <c r="U291" i="111"/>
  <c r="K122" i="58"/>
  <c r="U296" i="111"/>
  <c r="K132" i="58"/>
  <c r="E26" i="58" s="1"/>
  <c r="U306" i="111"/>
  <c r="K139" i="58"/>
  <c r="U313" i="111"/>
  <c r="K125" i="59"/>
  <c r="V299" i="111"/>
  <c r="K130" i="59"/>
  <c r="E25" i="59" s="1"/>
  <c r="V304" i="111"/>
  <c r="K137" i="59"/>
  <c r="V311" i="111"/>
  <c r="K20" i="60"/>
  <c r="W194" i="111"/>
  <c r="J24" i="60"/>
  <c r="W198" i="111"/>
  <c r="K29" i="60"/>
  <c r="W203" i="111"/>
  <c r="J33" i="60"/>
  <c r="W207" i="111"/>
  <c r="K38" i="60"/>
  <c r="W212" i="111"/>
  <c r="J42" i="60"/>
  <c r="W216" i="111"/>
  <c r="K46" i="60"/>
  <c r="W220" i="111"/>
  <c r="J50" i="60"/>
  <c r="W224" i="111"/>
  <c r="K55" i="60"/>
  <c r="W229" i="111"/>
  <c r="J59" i="60"/>
  <c r="W233" i="111"/>
  <c r="K79" i="60"/>
  <c r="W253" i="111"/>
  <c r="K141" i="60"/>
  <c r="W315" i="111"/>
  <c r="K19" i="61"/>
  <c r="X193" i="111"/>
  <c r="K23" i="61"/>
  <c r="X197" i="111"/>
  <c r="K28" i="61"/>
  <c r="X202" i="111"/>
  <c r="K32" i="61"/>
  <c r="X206" i="111"/>
  <c r="K37" i="61"/>
  <c r="X211" i="111"/>
  <c r="K41" i="61"/>
  <c r="X215" i="111"/>
  <c r="K45" i="61"/>
  <c r="X219" i="111"/>
  <c r="K49" i="61"/>
  <c r="X223" i="111"/>
  <c r="K54" i="61"/>
  <c r="X228" i="111"/>
  <c r="K58" i="61"/>
  <c r="X232" i="111"/>
  <c r="K62" i="61"/>
  <c r="X236" i="111"/>
  <c r="K70" i="61"/>
  <c r="X244" i="111"/>
  <c r="J74" i="61"/>
  <c r="X248" i="111"/>
  <c r="J78" i="61"/>
  <c r="X252" i="111"/>
  <c r="J83" i="61"/>
  <c r="X257" i="111"/>
  <c r="J87" i="61"/>
  <c r="X261" i="111"/>
  <c r="K100" i="61"/>
  <c r="X274" i="111"/>
  <c r="K104" i="61"/>
  <c r="X278" i="111"/>
  <c r="K109" i="61"/>
  <c r="X283" i="111"/>
  <c r="K114" i="61"/>
  <c r="X288" i="111"/>
  <c r="K118" i="61"/>
  <c r="X292" i="111"/>
  <c r="K123" i="61"/>
  <c r="X297" i="111"/>
  <c r="K127" i="61"/>
  <c r="X301" i="111"/>
  <c r="K140" i="61"/>
  <c r="X314" i="111"/>
  <c r="K18" i="62"/>
  <c r="Y192" i="111"/>
  <c r="K22" i="62"/>
  <c r="Y196" i="111"/>
  <c r="K26" i="62"/>
  <c r="Y200" i="111"/>
  <c r="K31" i="62"/>
  <c r="Y205" i="111"/>
  <c r="K36" i="62"/>
  <c r="Y210" i="111"/>
  <c r="K40" i="62"/>
  <c r="Y214" i="111"/>
  <c r="K44" i="62"/>
  <c r="Y218" i="111"/>
  <c r="K48" i="62"/>
  <c r="Y222" i="111"/>
  <c r="K52" i="62"/>
  <c r="Y226" i="111"/>
  <c r="K57" i="62"/>
  <c r="Y231" i="111"/>
  <c r="K61" i="62"/>
  <c r="Y235" i="111"/>
  <c r="K65" i="62"/>
  <c r="Y239" i="111"/>
  <c r="K73" i="62"/>
  <c r="Y247" i="111"/>
  <c r="K81" i="62"/>
  <c r="Y255" i="111"/>
  <c r="K86" i="62"/>
  <c r="Y260" i="111"/>
  <c r="J90" i="62"/>
  <c r="Y264" i="111"/>
  <c r="J99" i="62"/>
  <c r="Y273" i="111"/>
  <c r="J103" i="62"/>
  <c r="Y277" i="111"/>
  <c r="J113" i="62"/>
  <c r="Y287" i="111"/>
  <c r="J117" i="62"/>
  <c r="Y291" i="111"/>
  <c r="J122" i="62"/>
  <c r="Y296" i="111"/>
  <c r="J126" i="62"/>
  <c r="Y300" i="111"/>
  <c r="J132" i="62"/>
  <c r="D26" i="62" s="1"/>
  <c r="Y306" i="111"/>
  <c r="K17" i="63"/>
  <c r="Z191" i="111"/>
  <c r="K21" i="63"/>
  <c r="Z195" i="111"/>
  <c r="K25" i="63"/>
  <c r="Z199" i="111"/>
  <c r="K30" i="63"/>
  <c r="Z204" i="111"/>
  <c r="K34" i="63"/>
  <c r="Z208" i="111"/>
  <c r="K43" i="63"/>
  <c r="Z217" i="111"/>
  <c r="K47" i="63"/>
  <c r="Z221" i="111"/>
  <c r="K51" i="63"/>
  <c r="Z225" i="111"/>
  <c r="K56" i="63"/>
  <c r="Z230" i="111"/>
  <c r="K60" i="63"/>
  <c r="Z234" i="111"/>
  <c r="J68" i="63"/>
  <c r="Z242" i="111"/>
  <c r="K121" i="63"/>
  <c r="Z295" i="111"/>
  <c r="K125" i="63"/>
  <c r="Z299" i="111"/>
  <c r="K130" i="63"/>
  <c r="E25" i="63" s="1"/>
  <c r="Z304" i="111"/>
  <c r="K137" i="63"/>
  <c r="Z311" i="111"/>
  <c r="K20" i="64"/>
  <c r="AA194" i="111"/>
  <c r="K24" i="64"/>
  <c r="AA198" i="111"/>
  <c r="K29" i="64"/>
  <c r="AA203" i="111"/>
  <c r="K33" i="64"/>
  <c r="AA207" i="111"/>
  <c r="K38" i="64"/>
  <c r="AA212" i="111"/>
  <c r="K42" i="64"/>
  <c r="AA216" i="111"/>
  <c r="K46" i="64"/>
  <c r="AA220" i="111"/>
  <c r="K50" i="64"/>
  <c r="AA224" i="111"/>
  <c r="K55" i="64"/>
  <c r="AA229" i="111"/>
  <c r="K59" i="64"/>
  <c r="AA233" i="111"/>
  <c r="K79" i="64"/>
  <c r="AA253" i="111"/>
  <c r="K84" i="64"/>
  <c r="AA258" i="111"/>
  <c r="K88" i="64"/>
  <c r="AA262" i="111"/>
  <c r="K92" i="64"/>
  <c r="AA266" i="111"/>
  <c r="K97" i="64"/>
  <c r="AA271" i="111"/>
  <c r="K101" i="64"/>
  <c r="AA275" i="111"/>
  <c r="K105" i="64"/>
  <c r="AA279" i="111"/>
  <c r="K110" i="64"/>
  <c r="AA284" i="111"/>
  <c r="K124" i="64"/>
  <c r="AA298" i="111"/>
  <c r="K128" i="64"/>
  <c r="AA302" i="111"/>
  <c r="K141" i="64"/>
  <c r="AA315" i="111"/>
  <c r="C47" i="64"/>
  <c r="AA170" i="111" s="1"/>
  <c r="AA179" i="111"/>
  <c r="AA356" i="111" s="1"/>
  <c r="K19" i="65"/>
  <c r="AB193" i="111"/>
  <c r="K23" i="65"/>
  <c r="AB197" i="111"/>
  <c r="K28" i="65"/>
  <c r="AB202" i="111"/>
  <c r="K32" i="65"/>
  <c r="AB206" i="111"/>
  <c r="K37" i="65"/>
  <c r="AB211" i="111"/>
  <c r="K41" i="65"/>
  <c r="AB215" i="111"/>
  <c r="K45" i="65"/>
  <c r="AB219" i="111"/>
  <c r="K49" i="65"/>
  <c r="AB223" i="111"/>
  <c r="K54" i="65"/>
  <c r="AB228" i="111"/>
  <c r="K58" i="65"/>
  <c r="AB232" i="111"/>
  <c r="K62" i="65"/>
  <c r="AB236" i="111"/>
  <c r="K66" i="65"/>
  <c r="AB240" i="111"/>
  <c r="K70" i="65"/>
  <c r="AB244" i="111"/>
  <c r="K74" i="65"/>
  <c r="AB248" i="111"/>
  <c r="K78" i="65"/>
  <c r="AB252" i="111"/>
  <c r="J83" i="65"/>
  <c r="AB257" i="111"/>
  <c r="K87" i="65"/>
  <c r="AB261" i="111"/>
  <c r="K91" i="65"/>
  <c r="AB265" i="111"/>
  <c r="J100" i="65"/>
  <c r="AB274" i="111"/>
  <c r="K104" i="65"/>
  <c r="AB278" i="111"/>
  <c r="K109" i="65"/>
  <c r="AB283" i="111"/>
  <c r="K114" i="65"/>
  <c r="AB288" i="111"/>
  <c r="J118" i="65"/>
  <c r="AB292" i="111"/>
  <c r="K123" i="65"/>
  <c r="AB297" i="111"/>
  <c r="K127" i="65"/>
  <c r="AB301" i="111"/>
  <c r="K140" i="65"/>
  <c r="AB314" i="111"/>
  <c r="J18" i="66"/>
  <c r="AC192" i="111"/>
  <c r="J22" i="66"/>
  <c r="AC196" i="111"/>
  <c r="J26" i="66"/>
  <c r="AC200" i="111"/>
  <c r="J31" i="66"/>
  <c r="AC205" i="111"/>
  <c r="J36" i="66"/>
  <c r="AC210" i="111"/>
  <c r="J40" i="66"/>
  <c r="AC214" i="111"/>
  <c r="J44" i="66"/>
  <c r="AC218" i="111"/>
  <c r="J48" i="66"/>
  <c r="AC222" i="111"/>
  <c r="J52" i="66"/>
  <c r="AC226" i="111"/>
  <c r="K57" i="66"/>
  <c r="AC231" i="111"/>
  <c r="K61" i="66"/>
  <c r="AC235" i="111"/>
  <c r="K69" i="66"/>
  <c r="AC243" i="111"/>
  <c r="J73" i="66"/>
  <c r="AC247" i="111"/>
  <c r="J77" i="66"/>
  <c r="AC251" i="111"/>
  <c r="K81" i="66"/>
  <c r="AC255" i="111"/>
  <c r="K86" i="66"/>
  <c r="AC260" i="111"/>
  <c r="K90" i="66"/>
  <c r="AC264" i="111"/>
  <c r="K94" i="66"/>
  <c r="AC268" i="111"/>
  <c r="K99" i="66"/>
  <c r="AC273" i="111"/>
  <c r="K103" i="66"/>
  <c r="AC277" i="111"/>
  <c r="K108" i="66"/>
  <c r="AC282" i="111"/>
  <c r="K117" i="66"/>
  <c r="AC291" i="111"/>
  <c r="K122" i="66"/>
  <c r="AC296" i="111"/>
  <c r="K126" i="66"/>
  <c r="AC300" i="111"/>
  <c r="K132" i="66"/>
  <c r="E26" i="66" s="1"/>
  <c r="AC306" i="111"/>
  <c r="K139" i="66"/>
  <c r="AC313" i="111"/>
  <c r="J68" i="67"/>
  <c r="AD242" i="111"/>
  <c r="J76" i="67"/>
  <c r="AD250" i="111"/>
  <c r="K121" i="67"/>
  <c r="AD295" i="111"/>
  <c r="K125" i="67"/>
  <c r="AD299" i="111"/>
  <c r="K130" i="67"/>
  <c r="E25" i="67" s="1"/>
  <c r="AD304" i="111"/>
  <c r="K137" i="67"/>
  <c r="AD311" i="111"/>
  <c r="K20" i="68"/>
  <c r="AE194" i="111"/>
  <c r="J24" i="68"/>
  <c r="AE198" i="111"/>
  <c r="K29" i="68"/>
  <c r="AE203" i="111"/>
  <c r="K33" i="68"/>
  <c r="AE207" i="111"/>
  <c r="K38" i="68"/>
  <c r="AE212" i="111"/>
  <c r="K42" i="68"/>
  <c r="AE216" i="111"/>
  <c r="K46" i="68"/>
  <c r="AE220" i="111"/>
  <c r="K50" i="68"/>
  <c r="AE224" i="111"/>
  <c r="K55" i="68"/>
  <c r="AE229" i="111"/>
  <c r="K59" i="68"/>
  <c r="AE233" i="111"/>
  <c r="K75" i="68"/>
  <c r="AE249" i="111"/>
  <c r="K79" i="68"/>
  <c r="AE253" i="111"/>
  <c r="K84" i="68"/>
  <c r="AE258" i="111"/>
  <c r="K88" i="68"/>
  <c r="AE262" i="111"/>
  <c r="K92" i="68"/>
  <c r="AE266" i="111"/>
  <c r="K97" i="68"/>
  <c r="AE271" i="111"/>
  <c r="K101" i="68"/>
  <c r="AE275" i="111"/>
  <c r="K105" i="68"/>
  <c r="AE279" i="111"/>
  <c r="K110" i="68"/>
  <c r="AE284" i="111"/>
  <c r="K115" i="68"/>
  <c r="AE289" i="111"/>
  <c r="K124" i="68"/>
  <c r="AE298" i="111"/>
  <c r="K128" i="68"/>
  <c r="AE302" i="111"/>
  <c r="K141" i="68"/>
  <c r="AE315" i="111"/>
  <c r="K19" i="69"/>
  <c r="AF193" i="111"/>
  <c r="K23" i="69"/>
  <c r="AF197" i="111"/>
  <c r="K28" i="69"/>
  <c r="AF202" i="111"/>
  <c r="K32" i="69"/>
  <c r="AF206" i="111"/>
  <c r="K45" i="69"/>
  <c r="AF219" i="111"/>
  <c r="K49" i="69"/>
  <c r="AF223" i="111"/>
  <c r="K54" i="69"/>
  <c r="AF228" i="111"/>
  <c r="K58" i="69"/>
  <c r="AF232" i="111"/>
  <c r="K62" i="69"/>
  <c r="AF236" i="111"/>
  <c r="J66" i="69"/>
  <c r="AF240" i="111"/>
  <c r="K70" i="69"/>
  <c r="AF244" i="111"/>
  <c r="J74" i="69"/>
  <c r="AF248" i="111"/>
  <c r="J78" i="69"/>
  <c r="AF252" i="111"/>
  <c r="J83" i="69"/>
  <c r="AF257" i="111"/>
  <c r="J87" i="69"/>
  <c r="AF261" i="111"/>
  <c r="J100" i="69"/>
  <c r="AF274" i="111"/>
  <c r="J104" i="69"/>
  <c r="AF278" i="111"/>
  <c r="J109" i="69"/>
  <c r="AF283" i="111"/>
  <c r="J114" i="69"/>
  <c r="AF288" i="111"/>
  <c r="J118" i="69"/>
  <c r="AF292" i="111"/>
  <c r="J123" i="69"/>
  <c r="AF297" i="111"/>
  <c r="J127" i="69"/>
  <c r="AF301" i="111"/>
  <c r="K140" i="69"/>
  <c r="AF314" i="111"/>
  <c r="K69" i="70"/>
  <c r="AG243" i="111"/>
  <c r="K77" i="70"/>
  <c r="AG251" i="111"/>
  <c r="K86" i="70"/>
  <c r="AG260" i="111"/>
  <c r="K99" i="70"/>
  <c r="AG273" i="111"/>
  <c r="K103" i="70"/>
  <c r="AG277" i="111"/>
  <c r="K113" i="70"/>
  <c r="AG287" i="111"/>
  <c r="K117" i="70"/>
  <c r="AG291" i="111"/>
  <c r="K122" i="70"/>
  <c r="AG296" i="111"/>
  <c r="K126" i="70"/>
  <c r="AG300" i="111"/>
  <c r="K132" i="70"/>
  <c r="E26" i="70" s="1"/>
  <c r="AG306" i="111"/>
  <c r="K139" i="70"/>
  <c r="AG313" i="111"/>
  <c r="K21" i="71"/>
  <c r="AH195" i="111"/>
  <c r="J25" i="71"/>
  <c r="AH199" i="111"/>
  <c r="K30" i="71"/>
  <c r="AH204" i="111"/>
  <c r="K34" i="71"/>
  <c r="AH208" i="111"/>
  <c r="K39" i="71"/>
  <c r="AH213" i="111"/>
  <c r="K47" i="71"/>
  <c r="AH221" i="111"/>
  <c r="K51" i="71"/>
  <c r="AH225" i="111"/>
  <c r="K56" i="71"/>
  <c r="AH230" i="111"/>
  <c r="K60" i="71"/>
  <c r="AH234" i="111"/>
  <c r="J64" i="71"/>
  <c r="AH238" i="111"/>
  <c r="J72" i="71"/>
  <c r="AH246" i="111"/>
  <c r="K125" i="71"/>
  <c r="AH299" i="111"/>
  <c r="K130" i="71"/>
  <c r="E25" i="71" s="1"/>
  <c r="AH304" i="111"/>
  <c r="K137" i="71"/>
  <c r="AH311" i="111"/>
  <c r="K20" i="72"/>
  <c r="AI194" i="111"/>
  <c r="K24" i="72"/>
  <c r="AI198" i="111"/>
  <c r="K29" i="72"/>
  <c r="AI203" i="111"/>
  <c r="K33" i="72"/>
  <c r="AI207" i="111"/>
  <c r="K38" i="72"/>
  <c r="AI212" i="111"/>
  <c r="K42" i="72"/>
  <c r="AI216" i="111"/>
  <c r="K46" i="72"/>
  <c r="AI220" i="111"/>
  <c r="K50" i="72"/>
  <c r="AI224" i="111"/>
  <c r="K55" i="72"/>
  <c r="AI229" i="111"/>
  <c r="K59" i="72"/>
  <c r="AI233" i="111"/>
  <c r="K101" i="72"/>
  <c r="AI275" i="111"/>
  <c r="K105" i="72"/>
  <c r="AI279" i="111"/>
  <c r="K110" i="72"/>
  <c r="AI284" i="111"/>
  <c r="K115" i="72"/>
  <c r="AI289" i="111"/>
  <c r="K124" i="72"/>
  <c r="AI298" i="111"/>
  <c r="K128" i="72"/>
  <c r="AI302" i="111"/>
  <c r="K136" i="72"/>
  <c r="AI310" i="111"/>
  <c r="K66" i="73"/>
  <c r="AJ240" i="111"/>
  <c r="K70" i="73"/>
  <c r="AJ244" i="111"/>
  <c r="K74" i="73"/>
  <c r="AJ248" i="111"/>
  <c r="K78" i="73"/>
  <c r="AJ252" i="111"/>
  <c r="K83" i="73"/>
  <c r="AJ257" i="111"/>
  <c r="K87" i="73"/>
  <c r="AJ261" i="111"/>
  <c r="K91" i="73"/>
  <c r="AJ265" i="111"/>
  <c r="K100" i="73"/>
  <c r="AJ274" i="111"/>
  <c r="K104" i="73"/>
  <c r="AJ278" i="111"/>
  <c r="K109" i="73"/>
  <c r="AJ283" i="111"/>
  <c r="K114" i="73"/>
  <c r="AJ288" i="111"/>
  <c r="K118" i="73"/>
  <c r="AJ292" i="111"/>
  <c r="K123" i="73"/>
  <c r="AJ297" i="111"/>
  <c r="K127" i="73"/>
  <c r="AJ301" i="111"/>
  <c r="K140" i="73"/>
  <c r="AJ314" i="111"/>
  <c r="J18" i="74"/>
  <c r="AK192" i="111"/>
  <c r="J22" i="74"/>
  <c r="AK196" i="111"/>
  <c r="J26" i="74"/>
  <c r="AK200" i="111"/>
  <c r="J31" i="74"/>
  <c r="AK205" i="111"/>
  <c r="J36" i="74"/>
  <c r="AK210" i="111"/>
  <c r="J40" i="74"/>
  <c r="AK214" i="111"/>
  <c r="K44" i="74"/>
  <c r="AK218" i="111"/>
  <c r="K48" i="74"/>
  <c r="AK222" i="111"/>
  <c r="K52" i="74"/>
  <c r="AK226" i="111"/>
  <c r="K57" i="74"/>
  <c r="AK231" i="111"/>
  <c r="K61" i="74"/>
  <c r="AK235" i="111"/>
  <c r="K65" i="74"/>
  <c r="AK239" i="111"/>
  <c r="K69" i="74"/>
  <c r="AK243" i="111"/>
  <c r="K73" i="74"/>
  <c r="AK247" i="111"/>
  <c r="K77" i="74"/>
  <c r="AK251" i="111"/>
  <c r="K81" i="74"/>
  <c r="AK255" i="111"/>
  <c r="K86" i="74"/>
  <c r="AK260" i="111"/>
  <c r="K94" i="74"/>
  <c r="AK268" i="111"/>
  <c r="K99" i="74"/>
  <c r="AK273" i="111"/>
  <c r="K103" i="74"/>
  <c r="AK277" i="111"/>
  <c r="K117" i="74"/>
  <c r="AK291" i="111"/>
  <c r="K122" i="74"/>
  <c r="AK296" i="111"/>
  <c r="K126" i="74"/>
  <c r="AK300" i="111"/>
  <c r="K132" i="74"/>
  <c r="E26" i="74" s="1"/>
  <c r="AK306" i="111"/>
  <c r="K139" i="74"/>
  <c r="AK313" i="111"/>
  <c r="K21" i="39"/>
  <c r="B195" i="111"/>
  <c r="K39" i="39"/>
  <c r="B213" i="111"/>
  <c r="J26" i="39"/>
  <c r="B200" i="111"/>
  <c r="K36" i="39"/>
  <c r="B210" i="111"/>
  <c r="K44" i="39"/>
  <c r="B218" i="111"/>
  <c r="K117" i="39"/>
  <c r="B291" i="111"/>
  <c r="K139" i="39"/>
  <c r="B313" i="111"/>
  <c r="K30" i="40"/>
  <c r="C204" i="111"/>
  <c r="K51" i="40"/>
  <c r="C225" i="111"/>
  <c r="K60" i="40"/>
  <c r="C234" i="111"/>
  <c r="J64" i="40"/>
  <c r="C238" i="111"/>
  <c r="J72" i="40"/>
  <c r="C246" i="111"/>
  <c r="K121" i="40"/>
  <c r="C295" i="111"/>
  <c r="K125" i="40"/>
  <c r="C299" i="111"/>
  <c r="K130" i="40"/>
  <c r="E25" i="40" s="1"/>
  <c r="C304" i="111"/>
  <c r="K137" i="40"/>
  <c r="C311" i="111"/>
  <c r="AN332" i="111"/>
  <c r="AO332" i="111" s="1"/>
  <c r="K75" i="41"/>
  <c r="D249" i="111"/>
  <c r="K79" i="41"/>
  <c r="D253" i="111"/>
  <c r="K84" i="41"/>
  <c r="D258" i="111"/>
  <c r="K92" i="41"/>
  <c r="D266" i="111"/>
  <c r="K97" i="41"/>
  <c r="D271" i="111"/>
  <c r="K105" i="41"/>
  <c r="D279" i="111"/>
  <c r="K110" i="41"/>
  <c r="D284" i="111"/>
  <c r="K115" i="41"/>
  <c r="D289" i="111"/>
  <c r="K128" i="41"/>
  <c r="D302" i="111"/>
  <c r="K141" i="41"/>
  <c r="D315" i="111"/>
  <c r="C47" i="41"/>
  <c r="D170" i="111" s="1"/>
  <c r="D179" i="111"/>
  <c r="D341" i="111" s="1"/>
  <c r="K19" i="42"/>
  <c r="E193" i="111"/>
  <c r="K23" i="42"/>
  <c r="E197" i="111"/>
  <c r="K28" i="42"/>
  <c r="E202" i="111"/>
  <c r="K32" i="42"/>
  <c r="E206" i="111"/>
  <c r="K37" i="42"/>
  <c r="E211" i="111"/>
  <c r="K41" i="42"/>
  <c r="E215" i="111"/>
  <c r="K45" i="42"/>
  <c r="E219" i="111"/>
  <c r="K49" i="42"/>
  <c r="E223" i="111"/>
  <c r="K54" i="42"/>
  <c r="E228" i="111"/>
  <c r="K58" i="42"/>
  <c r="E232" i="111"/>
  <c r="K62" i="42"/>
  <c r="E236" i="111"/>
  <c r="K66" i="42"/>
  <c r="E240" i="111"/>
  <c r="K70" i="42"/>
  <c r="E244" i="111"/>
  <c r="K74" i="42"/>
  <c r="E248" i="111"/>
  <c r="J78" i="42"/>
  <c r="E252" i="111"/>
  <c r="J83" i="42"/>
  <c r="E257" i="111"/>
  <c r="J87" i="42"/>
  <c r="E261" i="111"/>
  <c r="J104" i="42"/>
  <c r="E278" i="111"/>
  <c r="J109" i="42"/>
  <c r="E283" i="111"/>
  <c r="J114" i="42"/>
  <c r="E288" i="111"/>
  <c r="J118" i="42"/>
  <c r="E292" i="111"/>
  <c r="J123" i="42"/>
  <c r="E297" i="111"/>
  <c r="J127" i="42"/>
  <c r="E301" i="111"/>
  <c r="K140" i="42"/>
  <c r="E314" i="111"/>
  <c r="K18" i="43"/>
  <c r="F192" i="111"/>
  <c r="K22" i="43"/>
  <c r="F196" i="111"/>
  <c r="K26" i="43"/>
  <c r="F200" i="111"/>
  <c r="K31" i="43"/>
  <c r="F205" i="111"/>
  <c r="K36" i="43"/>
  <c r="F210" i="111"/>
  <c r="K40" i="43"/>
  <c r="F214" i="111"/>
  <c r="K44" i="43"/>
  <c r="F218" i="111"/>
  <c r="K48" i="43"/>
  <c r="F222" i="111"/>
  <c r="K57" i="43"/>
  <c r="F231" i="111"/>
  <c r="K61" i="43"/>
  <c r="F235" i="111"/>
  <c r="K65" i="43"/>
  <c r="F239" i="111"/>
  <c r="K73" i="43"/>
  <c r="F247" i="111"/>
  <c r="J77" i="43"/>
  <c r="F251" i="111"/>
  <c r="K81" i="43"/>
  <c r="F255" i="111"/>
  <c r="K86" i="43"/>
  <c r="F260" i="111"/>
  <c r="K90" i="43"/>
  <c r="F264" i="111"/>
  <c r="K103" i="43"/>
  <c r="F277" i="111"/>
  <c r="K108" i="43"/>
  <c r="F282" i="111"/>
  <c r="K113" i="43"/>
  <c r="F287" i="111"/>
  <c r="K117" i="43"/>
  <c r="F291" i="111"/>
  <c r="K122" i="43"/>
  <c r="F296" i="111"/>
  <c r="K132" i="43"/>
  <c r="E26" i="43" s="1"/>
  <c r="F306" i="111"/>
  <c r="K139" i="43"/>
  <c r="F313" i="111"/>
  <c r="K17" i="44"/>
  <c r="G191" i="111"/>
  <c r="K21" i="44"/>
  <c r="G195" i="111"/>
  <c r="K25" i="44"/>
  <c r="G199" i="111"/>
  <c r="K30" i="44"/>
  <c r="G204" i="111"/>
  <c r="K34" i="44"/>
  <c r="G208" i="111"/>
  <c r="K39" i="44"/>
  <c r="G213" i="111"/>
  <c r="K43" i="44"/>
  <c r="G217" i="111"/>
  <c r="K47" i="44"/>
  <c r="G221" i="111"/>
  <c r="K51" i="44"/>
  <c r="G225" i="111"/>
  <c r="K56" i="44"/>
  <c r="G230" i="111"/>
  <c r="K60" i="44"/>
  <c r="G234" i="111"/>
  <c r="J64" i="44"/>
  <c r="G238" i="111"/>
  <c r="J72" i="44"/>
  <c r="G246" i="111"/>
  <c r="J80" i="44"/>
  <c r="G254" i="111"/>
  <c r="K121" i="44"/>
  <c r="G295" i="111"/>
  <c r="K125" i="44"/>
  <c r="G299" i="111"/>
  <c r="K130" i="44"/>
  <c r="E25" i="44" s="1"/>
  <c r="G304" i="111"/>
  <c r="K137" i="44"/>
  <c r="G311" i="111"/>
  <c r="J20" i="45"/>
  <c r="H194" i="111"/>
  <c r="J24" i="45"/>
  <c r="H198" i="111"/>
  <c r="J29" i="45"/>
  <c r="H203" i="111"/>
  <c r="J33" i="45"/>
  <c r="H207" i="111"/>
  <c r="J38" i="45"/>
  <c r="H212" i="111"/>
  <c r="J42" i="45"/>
  <c r="H216" i="111"/>
  <c r="J46" i="45"/>
  <c r="H220" i="111"/>
  <c r="J50" i="45"/>
  <c r="H224" i="111"/>
  <c r="J55" i="45"/>
  <c r="H229" i="111"/>
  <c r="J59" i="45"/>
  <c r="H233" i="111"/>
  <c r="K79" i="45"/>
  <c r="H253" i="111"/>
  <c r="K88" i="45"/>
  <c r="H262" i="111"/>
  <c r="K97" i="45"/>
  <c r="H271" i="111"/>
  <c r="K105" i="45"/>
  <c r="H279" i="111"/>
  <c r="K110" i="45"/>
  <c r="H284" i="111"/>
  <c r="J19" i="46"/>
  <c r="I193" i="111"/>
  <c r="K23" i="46"/>
  <c r="I197" i="111"/>
  <c r="K28" i="46"/>
  <c r="I202" i="111"/>
  <c r="K32" i="46"/>
  <c r="I206" i="111"/>
  <c r="K37" i="46"/>
  <c r="I211" i="111"/>
  <c r="K41" i="46"/>
  <c r="I215" i="111"/>
  <c r="K45" i="46"/>
  <c r="I219" i="111"/>
  <c r="J49" i="46"/>
  <c r="I223" i="111"/>
  <c r="J54" i="46"/>
  <c r="I228" i="111"/>
  <c r="K58" i="46"/>
  <c r="I232" i="111"/>
  <c r="K62" i="46"/>
  <c r="I236" i="111"/>
  <c r="K66" i="46"/>
  <c r="I240" i="111"/>
  <c r="K70" i="46"/>
  <c r="I244" i="111"/>
  <c r="K74" i="46"/>
  <c r="I248" i="111"/>
  <c r="K78" i="46"/>
  <c r="I252" i="111"/>
  <c r="J83" i="46"/>
  <c r="I257" i="111"/>
  <c r="J87" i="46"/>
  <c r="I261" i="111"/>
  <c r="J100" i="46"/>
  <c r="I274" i="111"/>
  <c r="J104" i="46"/>
  <c r="I278" i="111"/>
  <c r="J109" i="46"/>
  <c r="I283" i="111"/>
  <c r="J114" i="46"/>
  <c r="I288" i="111"/>
  <c r="J118" i="46"/>
  <c r="I292" i="111"/>
  <c r="J123" i="46"/>
  <c r="I297" i="111"/>
  <c r="J127" i="46"/>
  <c r="I301" i="111"/>
  <c r="K140" i="46"/>
  <c r="I314" i="111"/>
  <c r="K65" i="47"/>
  <c r="J239" i="111"/>
  <c r="K69" i="47"/>
  <c r="J243" i="111"/>
  <c r="K73" i="47"/>
  <c r="J247" i="111"/>
  <c r="K86" i="47"/>
  <c r="J260" i="111"/>
  <c r="K90" i="47"/>
  <c r="J264" i="111"/>
  <c r="K108" i="47"/>
  <c r="J282" i="111"/>
  <c r="K117" i="47"/>
  <c r="J291" i="111"/>
  <c r="K122" i="47"/>
  <c r="J296" i="111"/>
  <c r="K132" i="47"/>
  <c r="E26" i="47" s="1"/>
  <c r="J306" i="111"/>
  <c r="K139" i="47"/>
  <c r="J313" i="111"/>
  <c r="K21" i="48"/>
  <c r="K195" i="111"/>
  <c r="K25" i="48"/>
  <c r="K199" i="111"/>
  <c r="K30" i="48"/>
  <c r="K204" i="111"/>
  <c r="K34" i="48"/>
  <c r="K208" i="111"/>
  <c r="K39" i="48"/>
  <c r="K213" i="111"/>
  <c r="K47" i="48"/>
  <c r="K221" i="111"/>
  <c r="K51" i="48"/>
  <c r="K225" i="111"/>
  <c r="K60" i="48"/>
  <c r="K234" i="111"/>
  <c r="J80" i="48"/>
  <c r="K254" i="111"/>
  <c r="J85" i="48"/>
  <c r="K259" i="111"/>
  <c r="K125" i="48"/>
  <c r="K299" i="111"/>
  <c r="K130" i="48"/>
  <c r="E25" i="48" s="1"/>
  <c r="K304" i="111"/>
  <c r="K137" i="48"/>
  <c r="K311" i="111"/>
  <c r="J20" i="49"/>
  <c r="L194" i="111"/>
  <c r="J24" i="49"/>
  <c r="L198" i="111"/>
  <c r="J29" i="49"/>
  <c r="L203" i="111"/>
  <c r="J33" i="49"/>
  <c r="L207" i="111"/>
  <c r="J42" i="49"/>
  <c r="L216" i="111"/>
  <c r="J46" i="49"/>
  <c r="L220" i="111"/>
  <c r="J50" i="49"/>
  <c r="L224" i="111"/>
  <c r="J55" i="49"/>
  <c r="L229" i="111"/>
  <c r="J59" i="49"/>
  <c r="L233" i="111"/>
  <c r="K75" i="49"/>
  <c r="L249" i="111"/>
  <c r="K79" i="49"/>
  <c r="L253" i="111"/>
  <c r="K84" i="49"/>
  <c r="L258" i="111"/>
  <c r="K88" i="49"/>
  <c r="L262" i="111"/>
  <c r="K92" i="49"/>
  <c r="L266" i="111"/>
  <c r="K97" i="49"/>
  <c r="L271" i="111"/>
  <c r="K105" i="49"/>
  <c r="L279" i="111"/>
  <c r="K110" i="49"/>
  <c r="L284" i="111"/>
  <c r="K115" i="49"/>
  <c r="L289" i="111"/>
  <c r="K128" i="49"/>
  <c r="L302" i="111"/>
  <c r="K141" i="49"/>
  <c r="L315" i="111"/>
  <c r="C47" i="49"/>
  <c r="L170" i="111" s="1"/>
  <c r="L179" i="111"/>
  <c r="K19" i="50"/>
  <c r="M193" i="111"/>
  <c r="K23" i="50"/>
  <c r="M197" i="111"/>
  <c r="K28" i="50"/>
  <c r="M202" i="111"/>
  <c r="K32" i="50"/>
  <c r="M206" i="111"/>
  <c r="K37" i="50"/>
  <c r="M211" i="111"/>
  <c r="K41" i="50"/>
  <c r="M215" i="111"/>
  <c r="K45" i="50"/>
  <c r="M219" i="111"/>
  <c r="K49" i="50"/>
  <c r="M223" i="111"/>
  <c r="K54" i="50"/>
  <c r="M228" i="111"/>
  <c r="K58" i="50"/>
  <c r="M232" i="111"/>
  <c r="K62" i="50"/>
  <c r="M236" i="111"/>
  <c r="K66" i="50"/>
  <c r="M240" i="111"/>
  <c r="K70" i="50"/>
  <c r="M244" i="111"/>
  <c r="K74" i="50"/>
  <c r="M248" i="111"/>
  <c r="J78" i="50"/>
  <c r="M252" i="111"/>
  <c r="J83" i="50"/>
  <c r="M257" i="111"/>
  <c r="J87" i="50"/>
  <c r="M261" i="111"/>
  <c r="J91" i="50"/>
  <c r="M265" i="111"/>
  <c r="J104" i="50"/>
  <c r="M278" i="111"/>
  <c r="J109" i="50"/>
  <c r="M283" i="111"/>
  <c r="J114" i="50"/>
  <c r="M288" i="111"/>
  <c r="J118" i="50"/>
  <c r="M292" i="111"/>
  <c r="J123" i="50"/>
  <c r="M297" i="111"/>
  <c r="J127" i="50"/>
  <c r="M301" i="111"/>
  <c r="K140" i="50"/>
  <c r="M314" i="111"/>
  <c r="K65" i="51"/>
  <c r="N239" i="111"/>
  <c r="K69" i="51"/>
  <c r="N243" i="111"/>
  <c r="K77" i="51"/>
  <c r="N251" i="111"/>
  <c r="K81" i="51"/>
  <c r="N255" i="111"/>
  <c r="K86" i="51"/>
  <c r="N260" i="111"/>
  <c r="J90" i="51"/>
  <c r="N264" i="111"/>
  <c r="J99" i="51"/>
  <c r="N273" i="111"/>
  <c r="J103" i="51"/>
  <c r="N277" i="111"/>
  <c r="J108" i="51"/>
  <c r="N282" i="111"/>
  <c r="J113" i="51"/>
  <c r="N287" i="111"/>
  <c r="J117" i="51"/>
  <c r="N291" i="111"/>
  <c r="J122" i="51"/>
  <c r="N296" i="111"/>
  <c r="K126" i="51"/>
  <c r="N300" i="111"/>
  <c r="K132" i="51"/>
  <c r="E26" i="51" s="1"/>
  <c r="N306" i="111"/>
  <c r="K139" i="51"/>
  <c r="N313" i="111"/>
  <c r="K21" i="52"/>
  <c r="O195" i="111"/>
  <c r="K30" i="52"/>
  <c r="O204" i="111"/>
  <c r="K34" i="52"/>
  <c r="O208" i="111"/>
  <c r="K39" i="52"/>
  <c r="O213" i="111"/>
  <c r="K43" i="52"/>
  <c r="O217" i="111"/>
  <c r="K47" i="52"/>
  <c r="O221" i="111"/>
  <c r="K51" i="52"/>
  <c r="O225" i="111"/>
  <c r="K56" i="52"/>
  <c r="O230" i="111"/>
  <c r="K60" i="52"/>
  <c r="O234" i="111"/>
  <c r="K125" i="52"/>
  <c r="O299" i="111"/>
  <c r="K130" i="52"/>
  <c r="E25" i="52" s="1"/>
  <c r="O304" i="111"/>
  <c r="K137" i="52"/>
  <c r="O311" i="111"/>
  <c r="K20" i="53"/>
  <c r="P194" i="111"/>
  <c r="K24" i="53"/>
  <c r="P198" i="111"/>
  <c r="J29" i="53"/>
  <c r="P203" i="111"/>
  <c r="K33" i="53"/>
  <c r="P207" i="111"/>
  <c r="K42" i="53"/>
  <c r="P216" i="111"/>
  <c r="K46" i="53"/>
  <c r="P220" i="111"/>
  <c r="K50" i="53"/>
  <c r="P224" i="111"/>
  <c r="K55" i="53"/>
  <c r="P229" i="111"/>
  <c r="K59" i="53"/>
  <c r="P233" i="111"/>
  <c r="K75" i="53"/>
  <c r="P249" i="111"/>
  <c r="K79" i="53"/>
  <c r="P253" i="111"/>
  <c r="K84" i="53"/>
  <c r="P258" i="111"/>
  <c r="K88" i="53"/>
  <c r="P262" i="111"/>
  <c r="K92" i="53"/>
  <c r="P266" i="111"/>
  <c r="K97" i="53"/>
  <c r="P271" i="111"/>
  <c r="K105" i="53"/>
  <c r="P279" i="111"/>
  <c r="K110" i="53"/>
  <c r="P284" i="111"/>
  <c r="K128" i="53"/>
  <c r="P302" i="111"/>
  <c r="K141" i="53"/>
  <c r="P315" i="111"/>
  <c r="C47" i="53"/>
  <c r="P170" i="111" s="1"/>
  <c r="P179" i="111"/>
  <c r="P187" i="111" s="1"/>
  <c r="K19" i="54"/>
  <c r="Q193" i="111"/>
  <c r="K23" i="54"/>
  <c r="Q197" i="111"/>
  <c r="K28" i="54"/>
  <c r="Q202" i="111"/>
  <c r="K32" i="54"/>
  <c r="Q206" i="111"/>
  <c r="K41" i="54"/>
  <c r="Q215" i="111"/>
  <c r="K45" i="54"/>
  <c r="Q219" i="111"/>
  <c r="K49" i="54"/>
  <c r="Q223" i="111"/>
  <c r="K54" i="54"/>
  <c r="Q228" i="111"/>
  <c r="K58" i="54"/>
  <c r="Q232" i="111"/>
  <c r="K62" i="54"/>
  <c r="Q236" i="111"/>
  <c r="K66" i="54"/>
  <c r="Q240" i="111"/>
  <c r="J70" i="54"/>
  <c r="Q244" i="111"/>
  <c r="K74" i="54"/>
  <c r="Q248" i="111"/>
  <c r="J78" i="54"/>
  <c r="Q252" i="111"/>
  <c r="K83" i="54"/>
  <c r="Q257" i="111"/>
  <c r="J87" i="54"/>
  <c r="Q261" i="111"/>
  <c r="K100" i="54"/>
  <c r="Q274" i="111"/>
  <c r="J104" i="54"/>
  <c r="Q278" i="111"/>
  <c r="K109" i="54"/>
  <c r="Q283" i="111"/>
  <c r="J114" i="54"/>
  <c r="Q288" i="111"/>
  <c r="K118" i="54"/>
  <c r="Q292" i="111"/>
  <c r="K123" i="54"/>
  <c r="Q297" i="111"/>
  <c r="K127" i="54"/>
  <c r="Q301" i="111"/>
  <c r="K140" i="54"/>
  <c r="Q314" i="111"/>
  <c r="K18" i="55"/>
  <c r="R192" i="111"/>
  <c r="K22" i="55"/>
  <c r="R196" i="111"/>
  <c r="K26" i="55"/>
  <c r="R200" i="111"/>
  <c r="K31" i="55"/>
  <c r="R205" i="111"/>
  <c r="K36" i="55"/>
  <c r="R210" i="111"/>
  <c r="K40" i="55"/>
  <c r="R214" i="111"/>
  <c r="K44" i="55"/>
  <c r="R218" i="111"/>
  <c r="K48" i="55"/>
  <c r="R222" i="111"/>
  <c r="K52" i="55"/>
  <c r="R226" i="111"/>
  <c r="K57" i="55"/>
  <c r="R231" i="111"/>
  <c r="K61" i="55"/>
  <c r="R235" i="111"/>
  <c r="K65" i="55"/>
  <c r="R239" i="111"/>
  <c r="K69" i="55"/>
  <c r="R243" i="111"/>
  <c r="K99" i="55"/>
  <c r="R273" i="111"/>
  <c r="K103" i="55"/>
  <c r="R277" i="111"/>
  <c r="K108" i="55"/>
  <c r="R282" i="111"/>
  <c r="K117" i="55"/>
  <c r="R291" i="111"/>
  <c r="K122" i="55"/>
  <c r="R296" i="111"/>
  <c r="K126" i="55"/>
  <c r="R300" i="111"/>
  <c r="K132" i="55"/>
  <c r="E26" i="55" s="1"/>
  <c r="R306" i="111"/>
  <c r="K139" i="55"/>
  <c r="R313" i="111"/>
  <c r="K17" i="56"/>
  <c r="S191" i="111"/>
  <c r="K21" i="56"/>
  <c r="S195" i="111"/>
  <c r="K25" i="56"/>
  <c r="S199" i="111"/>
  <c r="K30" i="56"/>
  <c r="S204" i="111"/>
  <c r="K34" i="56"/>
  <c r="S208" i="111"/>
  <c r="K39" i="56"/>
  <c r="S213" i="111"/>
  <c r="K51" i="56"/>
  <c r="S225" i="111"/>
  <c r="K56" i="56"/>
  <c r="S230" i="111"/>
  <c r="K60" i="56"/>
  <c r="S234" i="111"/>
  <c r="J68" i="56"/>
  <c r="S242" i="111"/>
  <c r="J76" i="56"/>
  <c r="S250" i="111"/>
  <c r="J80" i="56"/>
  <c r="S254" i="111"/>
  <c r="J89" i="56"/>
  <c r="S263" i="111"/>
  <c r="K130" i="56"/>
  <c r="E25" i="56" s="1"/>
  <c r="S304" i="111"/>
  <c r="K137" i="56"/>
  <c r="S311" i="111"/>
  <c r="J20" i="57"/>
  <c r="T194" i="111"/>
  <c r="J24" i="57"/>
  <c r="T198" i="111"/>
  <c r="J29" i="57"/>
  <c r="T203" i="111"/>
  <c r="J33" i="57"/>
  <c r="T207" i="111"/>
  <c r="J38" i="57"/>
  <c r="T212" i="111"/>
  <c r="J42" i="57"/>
  <c r="T216" i="111"/>
  <c r="J46" i="57"/>
  <c r="T220" i="111"/>
  <c r="J50" i="57"/>
  <c r="T224" i="111"/>
  <c r="J55" i="57"/>
  <c r="T229" i="111"/>
  <c r="J59" i="57"/>
  <c r="T233" i="111"/>
  <c r="K141" i="57"/>
  <c r="T315" i="111"/>
  <c r="K19" i="58"/>
  <c r="U193" i="111"/>
  <c r="K23" i="58"/>
  <c r="U197" i="111"/>
  <c r="K28" i="58"/>
  <c r="U202" i="111"/>
  <c r="K32" i="58"/>
  <c r="U206" i="111"/>
  <c r="K37" i="58"/>
  <c r="U211" i="111"/>
  <c r="K41" i="58"/>
  <c r="U215" i="111"/>
  <c r="K45" i="58"/>
  <c r="U219" i="111"/>
  <c r="K49" i="58"/>
  <c r="U223" i="111"/>
  <c r="K54" i="58"/>
  <c r="U228" i="111"/>
  <c r="K58" i="58"/>
  <c r="U232" i="111"/>
  <c r="K62" i="58"/>
  <c r="U236" i="111"/>
  <c r="J66" i="58"/>
  <c r="U240" i="111"/>
  <c r="K70" i="58"/>
  <c r="U244" i="111"/>
  <c r="J74" i="58"/>
  <c r="U248" i="111"/>
  <c r="K78" i="58"/>
  <c r="U252" i="111"/>
  <c r="J83" i="58"/>
  <c r="U257" i="111"/>
  <c r="J87" i="58"/>
  <c r="U261" i="111"/>
  <c r="J100" i="58"/>
  <c r="U274" i="111"/>
  <c r="J104" i="58"/>
  <c r="U278" i="111"/>
  <c r="J109" i="58"/>
  <c r="U283" i="111"/>
  <c r="J114" i="58"/>
  <c r="U288" i="111"/>
  <c r="J118" i="58"/>
  <c r="U292" i="111"/>
  <c r="J123" i="58"/>
  <c r="U297" i="111"/>
  <c r="J127" i="58"/>
  <c r="U301" i="111"/>
  <c r="K140" i="58"/>
  <c r="U314" i="111"/>
  <c r="K18" i="59"/>
  <c r="V192" i="111"/>
  <c r="K22" i="59"/>
  <c r="V196" i="111"/>
  <c r="K26" i="59"/>
  <c r="V200" i="111"/>
  <c r="K31" i="59"/>
  <c r="V205" i="111"/>
  <c r="K36" i="59"/>
  <c r="V210" i="111"/>
  <c r="K40" i="59"/>
  <c r="V214" i="111"/>
  <c r="K44" i="59"/>
  <c r="V218" i="111"/>
  <c r="K48" i="59"/>
  <c r="V222" i="111"/>
  <c r="K52" i="59"/>
  <c r="V226" i="111"/>
  <c r="K57" i="59"/>
  <c r="V231" i="111"/>
  <c r="K61" i="59"/>
  <c r="V235" i="111"/>
  <c r="K65" i="59"/>
  <c r="V239" i="111"/>
  <c r="K73" i="59"/>
  <c r="V247" i="111"/>
  <c r="J81" i="59"/>
  <c r="V255" i="111"/>
  <c r="J86" i="59"/>
  <c r="V260" i="111"/>
  <c r="J99" i="59"/>
  <c r="V273" i="111"/>
  <c r="J103" i="59"/>
  <c r="V277" i="111"/>
  <c r="J108" i="59"/>
  <c r="V282" i="111"/>
  <c r="J113" i="59"/>
  <c r="V287" i="111"/>
  <c r="J117" i="59"/>
  <c r="V291" i="111"/>
  <c r="J122" i="59"/>
  <c r="V296" i="111"/>
  <c r="J126" i="59"/>
  <c r="V300" i="111"/>
  <c r="K139" i="59"/>
  <c r="V313" i="111"/>
  <c r="J68" i="60"/>
  <c r="W242" i="111"/>
  <c r="J76" i="60"/>
  <c r="W250" i="111"/>
  <c r="J89" i="60"/>
  <c r="W263" i="111"/>
  <c r="K130" i="60"/>
  <c r="E25" i="60" s="1"/>
  <c r="W304" i="111"/>
  <c r="K137" i="60"/>
  <c r="W311" i="111"/>
  <c r="J20" i="61"/>
  <c r="X194" i="111"/>
  <c r="J24" i="61"/>
  <c r="X198" i="111"/>
  <c r="J29" i="61"/>
  <c r="X203" i="111"/>
  <c r="J33" i="61"/>
  <c r="X207" i="111"/>
  <c r="J38" i="61"/>
  <c r="X212" i="111"/>
  <c r="J42" i="61"/>
  <c r="X216" i="111"/>
  <c r="J46" i="61"/>
  <c r="X220" i="111"/>
  <c r="J50" i="61"/>
  <c r="X224" i="111"/>
  <c r="J55" i="61"/>
  <c r="X229" i="111"/>
  <c r="J59" i="61"/>
  <c r="X233" i="111"/>
  <c r="K75" i="61"/>
  <c r="X249" i="111"/>
  <c r="K79" i="61"/>
  <c r="X253" i="111"/>
  <c r="K84" i="61"/>
  <c r="X258" i="111"/>
  <c r="K88" i="61"/>
  <c r="X262" i="111"/>
  <c r="K92" i="61"/>
  <c r="X266" i="111"/>
  <c r="K97" i="61"/>
  <c r="X271" i="111"/>
  <c r="K101" i="61"/>
  <c r="X275" i="111"/>
  <c r="K105" i="61"/>
  <c r="X279" i="111"/>
  <c r="K110" i="61"/>
  <c r="X284" i="111"/>
  <c r="K124" i="61"/>
  <c r="X298" i="111"/>
  <c r="K128" i="61"/>
  <c r="X302" i="111"/>
  <c r="K136" i="61"/>
  <c r="X310" i="111"/>
  <c r="K141" i="61"/>
  <c r="X315" i="111"/>
  <c r="C47" i="61"/>
  <c r="X170" i="111" s="1"/>
  <c r="X179" i="111"/>
  <c r="X356" i="111" s="1"/>
  <c r="K19" i="62"/>
  <c r="Y193" i="111"/>
  <c r="K28" i="62"/>
  <c r="Y202" i="111"/>
  <c r="K32" i="62"/>
  <c r="Y206" i="111"/>
  <c r="K37" i="62"/>
  <c r="Y211" i="111"/>
  <c r="K41" i="62"/>
  <c r="Y215" i="111"/>
  <c r="K45" i="62"/>
  <c r="Y219" i="111"/>
  <c r="K49" i="62"/>
  <c r="Y223" i="111"/>
  <c r="K54" i="62"/>
  <c r="Y228" i="111"/>
  <c r="K58" i="62"/>
  <c r="Y232" i="111"/>
  <c r="K62" i="62"/>
  <c r="Y236" i="111"/>
  <c r="K66" i="62"/>
  <c r="Y240" i="111"/>
  <c r="K70" i="62"/>
  <c r="Y244" i="111"/>
  <c r="K74" i="62"/>
  <c r="Y248" i="111"/>
  <c r="K78" i="62"/>
  <c r="Y252" i="111"/>
  <c r="K87" i="62"/>
  <c r="Y261" i="111"/>
  <c r="K100" i="62"/>
  <c r="Y274" i="111"/>
  <c r="K104" i="62"/>
  <c r="Y278" i="111"/>
  <c r="K109" i="62"/>
  <c r="Y283" i="111"/>
  <c r="K114" i="62"/>
  <c r="Y288" i="111"/>
  <c r="K118" i="62"/>
  <c r="Y292" i="111"/>
  <c r="K123" i="62"/>
  <c r="Y297" i="111"/>
  <c r="K127" i="62"/>
  <c r="Y301" i="111"/>
  <c r="K140" i="62"/>
  <c r="Y314" i="111"/>
  <c r="K65" i="63"/>
  <c r="Z239" i="111"/>
  <c r="K69" i="63"/>
  <c r="Z243" i="111"/>
  <c r="K86" i="63"/>
  <c r="Z260" i="111"/>
  <c r="K90" i="63"/>
  <c r="Z264" i="111"/>
  <c r="K99" i="63"/>
  <c r="Z273" i="111"/>
  <c r="K103" i="63"/>
  <c r="Z277" i="111"/>
  <c r="K108" i="63"/>
  <c r="Z282" i="111"/>
  <c r="K117" i="63"/>
  <c r="Z291" i="111"/>
  <c r="K122" i="63"/>
  <c r="Z296" i="111"/>
  <c r="K126" i="63"/>
  <c r="Z300" i="111"/>
  <c r="K132" i="63"/>
  <c r="E26" i="63" s="1"/>
  <c r="Z306" i="111"/>
  <c r="K139" i="63"/>
  <c r="Z313" i="111"/>
  <c r="J68" i="64"/>
  <c r="AA242" i="111"/>
  <c r="J76" i="64"/>
  <c r="AA250" i="111"/>
  <c r="K121" i="64"/>
  <c r="AA295" i="111"/>
  <c r="K125" i="64"/>
  <c r="AA299" i="111"/>
  <c r="K130" i="64"/>
  <c r="E25" i="64" s="1"/>
  <c r="AA304" i="111"/>
  <c r="K137" i="64"/>
  <c r="AA311" i="111"/>
  <c r="K75" i="65"/>
  <c r="AB249" i="111"/>
  <c r="K79" i="65"/>
  <c r="AB253" i="111"/>
  <c r="K84" i="65"/>
  <c r="AB258" i="111"/>
  <c r="K88" i="65"/>
  <c r="AB262" i="111"/>
  <c r="K92" i="65"/>
  <c r="AB266" i="111"/>
  <c r="K97" i="65"/>
  <c r="AB271" i="111"/>
  <c r="K101" i="65"/>
  <c r="AB275" i="111"/>
  <c r="K105" i="65"/>
  <c r="AB279" i="111"/>
  <c r="K110" i="65"/>
  <c r="AB284" i="111"/>
  <c r="K124" i="65"/>
  <c r="AB298" i="111"/>
  <c r="K128" i="65"/>
  <c r="AB302" i="111"/>
  <c r="K141" i="65"/>
  <c r="AB315" i="111"/>
  <c r="C47" i="65"/>
  <c r="AB170" i="111" s="1"/>
  <c r="AB179" i="111"/>
  <c r="AB356" i="111" s="1"/>
  <c r="K66" i="66"/>
  <c r="AC240" i="111"/>
  <c r="J70" i="66"/>
  <c r="AC244" i="111"/>
  <c r="J74" i="66"/>
  <c r="AC248" i="111"/>
  <c r="J78" i="66"/>
  <c r="AC252" i="111"/>
  <c r="J83" i="66"/>
  <c r="AC257" i="111"/>
  <c r="J87" i="66"/>
  <c r="AC261" i="111"/>
  <c r="K91" i="66"/>
  <c r="AC265" i="111"/>
  <c r="K100" i="66"/>
  <c r="AC274" i="111"/>
  <c r="K104" i="66"/>
  <c r="AC278" i="111"/>
  <c r="K109" i="66"/>
  <c r="AC283" i="111"/>
  <c r="K114" i="66"/>
  <c r="AC288" i="111"/>
  <c r="K118" i="66"/>
  <c r="AC292" i="111"/>
  <c r="K123" i="66"/>
  <c r="AC297" i="111"/>
  <c r="K127" i="66"/>
  <c r="AC301" i="111"/>
  <c r="K140" i="66"/>
  <c r="AC314" i="111"/>
  <c r="K18" i="67"/>
  <c r="AD192" i="111"/>
  <c r="K22" i="67"/>
  <c r="AD196" i="111"/>
  <c r="K26" i="67"/>
  <c r="AD200" i="111"/>
  <c r="K31" i="67"/>
  <c r="AD205" i="111"/>
  <c r="K36" i="67"/>
  <c r="AD210" i="111"/>
  <c r="K40" i="67"/>
  <c r="AD214" i="111"/>
  <c r="K44" i="67"/>
  <c r="AD218" i="111"/>
  <c r="K48" i="67"/>
  <c r="AD222" i="111"/>
  <c r="K52" i="67"/>
  <c r="AD226" i="111"/>
  <c r="K57" i="67"/>
  <c r="AD231" i="111"/>
  <c r="K61" i="67"/>
  <c r="AD235" i="111"/>
  <c r="K65" i="67"/>
  <c r="AD239" i="111"/>
  <c r="K86" i="67"/>
  <c r="AD260" i="111"/>
  <c r="K90" i="67"/>
  <c r="AD264" i="111"/>
  <c r="K94" i="67"/>
  <c r="AD268" i="111"/>
  <c r="K103" i="67"/>
  <c r="AD277" i="111"/>
  <c r="K108" i="67"/>
  <c r="AD282" i="111"/>
  <c r="K113" i="67"/>
  <c r="AD287" i="111"/>
  <c r="K117" i="67"/>
  <c r="AD291" i="111"/>
  <c r="K122" i="67"/>
  <c r="AD296" i="111"/>
  <c r="K132" i="67"/>
  <c r="E26" i="67" s="1"/>
  <c r="AD306" i="111"/>
  <c r="K139" i="67"/>
  <c r="AD313" i="111"/>
  <c r="K17" i="68"/>
  <c r="AE191" i="111"/>
  <c r="K21" i="68"/>
  <c r="AE195" i="111"/>
  <c r="K25" i="68"/>
  <c r="AE199" i="111"/>
  <c r="K30" i="68"/>
  <c r="AE204" i="111"/>
  <c r="K34" i="68"/>
  <c r="AE208" i="111"/>
  <c r="K39" i="68"/>
  <c r="AE213" i="111"/>
  <c r="K43" i="68"/>
  <c r="AE217" i="111"/>
  <c r="K47" i="68"/>
  <c r="AE221" i="111"/>
  <c r="K51" i="68"/>
  <c r="AE225" i="111"/>
  <c r="K56" i="68"/>
  <c r="AE230" i="111"/>
  <c r="K60" i="68"/>
  <c r="AE234" i="111"/>
  <c r="J68" i="68"/>
  <c r="AE242" i="111"/>
  <c r="K121" i="68"/>
  <c r="AE295" i="111"/>
  <c r="K125" i="68"/>
  <c r="AE299" i="111"/>
  <c r="K130" i="68"/>
  <c r="E25" i="68" s="1"/>
  <c r="AE304" i="111"/>
  <c r="K137" i="68"/>
  <c r="AE311" i="111"/>
  <c r="K20" i="69"/>
  <c r="AF194" i="111"/>
  <c r="K24" i="69"/>
  <c r="AF198" i="111"/>
  <c r="K29" i="69"/>
  <c r="AF203" i="111"/>
  <c r="K33" i="69"/>
  <c r="AF207" i="111"/>
  <c r="K38" i="69"/>
  <c r="AF212" i="111"/>
  <c r="K42" i="69"/>
  <c r="AF216" i="111"/>
  <c r="K46" i="69"/>
  <c r="AF220" i="111"/>
  <c r="K50" i="69"/>
  <c r="AF224" i="111"/>
  <c r="K55" i="69"/>
  <c r="AF229" i="111"/>
  <c r="K59" i="69"/>
  <c r="AF233" i="111"/>
  <c r="K75" i="69"/>
  <c r="AF249" i="111"/>
  <c r="K79" i="69"/>
  <c r="AF253" i="111"/>
  <c r="K84" i="69"/>
  <c r="AF258" i="111"/>
  <c r="K88" i="69"/>
  <c r="AF262" i="111"/>
  <c r="K92" i="69"/>
  <c r="AF266" i="111"/>
  <c r="K97" i="69"/>
  <c r="AF271" i="111"/>
  <c r="K101" i="69"/>
  <c r="AF275" i="111"/>
  <c r="K105" i="69"/>
  <c r="AF279" i="111"/>
  <c r="K110" i="69"/>
  <c r="AF284" i="111"/>
  <c r="K124" i="69"/>
  <c r="AF298" i="111"/>
  <c r="K128" i="69"/>
  <c r="AF302" i="111"/>
  <c r="K141" i="69"/>
  <c r="AF315" i="111"/>
  <c r="C47" i="69"/>
  <c r="AF170" i="111" s="1"/>
  <c r="AF179" i="111"/>
  <c r="AF187" i="111" s="1"/>
  <c r="K66" i="70"/>
  <c r="AG240" i="111"/>
  <c r="K70" i="70"/>
  <c r="AG244" i="111"/>
  <c r="K74" i="70"/>
  <c r="AG248" i="111"/>
  <c r="K78" i="70"/>
  <c r="AG252" i="111"/>
  <c r="K83" i="70"/>
  <c r="AG257" i="111"/>
  <c r="K87" i="70"/>
  <c r="AG261" i="111"/>
  <c r="K100" i="70"/>
  <c r="AG274" i="111"/>
  <c r="J104" i="70"/>
  <c r="AG278" i="111"/>
  <c r="K109" i="70"/>
  <c r="AG283" i="111"/>
  <c r="K114" i="70"/>
  <c r="AG288" i="111"/>
  <c r="K118" i="70"/>
  <c r="AG292" i="111"/>
  <c r="K123" i="70"/>
  <c r="AG297" i="111"/>
  <c r="K127" i="70"/>
  <c r="AG301" i="111"/>
  <c r="K18" i="71"/>
  <c r="AH192" i="111"/>
  <c r="K22" i="71"/>
  <c r="AH196" i="111"/>
  <c r="K26" i="71"/>
  <c r="AH200" i="111"/>
  <c r="J31" i="71"/>
  <c r="AH205" i="111"/>
  <c r="K36" i="71"/>
  <c r="AH210" i="111"/>
  <c r="K40" i="71"/>
  <c r="AH214" i="111"/>
  <c r="K44" i="71"/>
  <c r="AH218" i="111"/>
  <c r="J48" i="71"/>
  <c r="AH222" i="111"/>
  <c r="K52" i="71"/>
  <c r="AH226" i="111"/>
  <c r="K57" i="71"/>
  <c r="AH231" i="111"/>
  <c r="K61" i="71"/>
  <c r="AH235" i="111"/>
  <c r="K69" i="71"/>
  <c r="AH243" i="111"/>
  <c r="K81" i="71"/>
  <c r="AH255" i="111"/>
  <c r="K86" i="71"/>
  <c r="AH260" i="111"/>
  <c r="K90" i="71"/>
  <c r="AH264" i="111"/>
  <c r="K94" i="71"/>
  <c r="AH268" i="111"/>
  <c r="K99" i="71"/>
  <c r="AH273" i="111"/>
  <c r="K103" i="71"/>
  <c r="AH277" i="111"/>
  <c r="K108" i="71"/>
  <c r="AH282" i="111"/>
  <c r="K117" i="71"/>
  <c r="AH291" i="111"/>
  <c r="K122" i="71"/>
  <c r="AH296" i="111"/>
  <c r="K126" i="71"/>
  <c r="AH300" i="111"/>
  <c r="K132" i="71"/>
  <c r="E26" i="71" s="1"/>
  <c r="AH306" i="111"/>
  <c r="K139" i="71"/>
  <c r="AH313" i="111"/>
  <c r="J21" i="72"/>
  <c r="AI195" i="111"/>
  <c r="J25" i="72"/>
  <c r="AI199" i="111"/>
  <c r="K30" i="72"/>
  <c r="AI204" i="111"/>
  <c r="J34" i="72"/>
  <c r="AI208" i="111"/>
  <c r="J39" i="72"/>
  <c r="AI213" i="111"/>
  <c r="K47" i="72"/>
  <c r="AI221" i="111"/>
  <c r="J51" i="72"/>
  <c r="AI225" i="111"/>
  <c r="J56" i="72"/>
  <c r="AI230" i="111"/>
  <c r="J60" i="72"/>
  <c r="AI234" i="111"/>
  <c r="K64" i="72"/>
  <c r="AI238" i="111"/>
  <c r="K68" i="72"/>
  <c r="AI242" i="111"/>
  <c r="K72" i="72"/>
  <c r="AI246" i="111"/>
  <c r="K76" i="72"/>
  <c r="AI250" i="111"/>
  <c r="K80" i="72"/>
  <c r="AI254" i="111"/>
  <c r="K85" i="72"/>
  <c r="AI259" i="111"/>
  <c r="K89" i="72"/>
  <c r="AI263" i="111"/>
  <c r="K93" i="72"/>
  <c r="AI267" i="111"/>
  <c r="K98" i="72"/>
  <c r="AI272" i="111"/>
  <c r="K121" i="72"/>
  <c r="AI295" i="111"/>
  <c r="K125" i="72"/>
  <c r="AI299" i="111"/>
  <c r="K130" i="72"/>
  <c r="E25" i="72" s="1"/>
  <c r="AI304" i="111"/>
  <c r="K137" i="72"/>
  <c r="E28" i="72" s="1"/>
  <c r="AI311" i="111"/>
  <c r="K20" i="73"/>
  <c r="AJ194" i="111"/>
  <c r="K24" i="73"/>
  <c r="AJ198" i="111"/>
  <c r="K29" i="73"/>
  <c r="AJ203" i="111"/>
  <c r="K33" i="73"/>
  <c r="AJ207" i="111"/>
  <c r="K38" i="73"/>
  <c r="AJ212" i="111"/>
  <c r="K42" i="73"/>
  <c r="AJ216" i="111"/>
  <c r="K46" i="73"/>
  <c r="AJ220" i="111"/>
  <c r="K50" i="73"/>
  <c r="AJ224" i="111"/>
  <c r="K55" i="73"/>
  <c r="AJ229" i="111"/>
  <c r="K59" i="73"/>
  <c r="AJ233" i="111"/>
  <c r="K141" i="73"/>
  <c r="AJ315" i="111"/>
  <c r="K19" i="74"/>
  <c r="AK193" i="111"/>
  <c r="K23" i="74"/>
  <c r="AK197" i="111"/>
  <c r="K28" i="74"/>
  <c r="AK202" i="111"/>
  <c r="K32" i="74"/>
  <c r="AK206" i="111"/>
  <c r="K37" i="74"/>
  <c r="AK211" i="111"/>
  <c r="K41" i="74"/>
  <c r="AK215" i="111"/>
  <c r="K45" i="74"/>
  <c r="AK219" i="111"/>
  <c r="K49" i="74"/>
  <c r="AK223" i="111"/>
  <c r="K54" i="74"/>
  <c r="AK228" i="111"/>
  <c r="K58" i="74"/>
  <c r="AK232" i="111"/>
  <c r="K62" i="74"/>
  <c r="AK236" i="111"/>
  <c r="J66" i="74"/>
  <c r="AK240" i="111"/>
  <c r="J74" i="74"/>
  <c r="AK248" i="111"/>
  <c r="J78" i="74"/>
  <c r="AK252" i="111"/>
  <c r="J83" i="74"/>
  <c r="AK257" i="111"/>
  <c r="J87" i="74"/>
  <c r="AK261" i="111"/>
  <c r="K91" i="74"/>
  <c r="AK265" i="111"/>
  <c r="K100" i="74"/>
  <c r="AK274" i="111"/>
  <c r="K104" i="74"/>
  <c r="AK278" i="111"/>
  <c r="K109" i="74"/>
  <c r="AK283" i="111"/>
  <c r="K114" i="74"/>
  <c r="AK288" i="111"/>
  <c r="K118" i="74"/>
  <c r="AK292" i="111"/>
  <c r="K123" i="74"/>
  <c r="AK297" i="111"/>
  <c r="K127" i="74"/>
  <c r="AK301" i="111"/>
  <c r="K140" i="74"/>
  <c r="AK314" i="111"/>
  <c r="K30" i="39"/>
  <c r="B204" i="111"/>
  <c r="J22" i="39"/>
  <c r="B196" i="111"/>
  <c r="K40" i="39"/>
  <c r="B214" i="111"/>
  <c r="K52" i="39"/>
  <c r="B226" i="111"/>
  <c r="K57" i="39"/>
  <c r="B231" i="111"/>
  <c r="K69" i="39"/>
  <c r="B243" i="111"/>
  <c r="K86" i="39"/>
  <c r="B260" i="111"/>
  <c r="J108" i="39"/>
  <c r="B282" i="111"/>
  <c r="K122" i="39"/>
  <c r="B296" i="111"/>
  <c r="K132" i="39"/>
  <c r="E26" i="39" s="1"/>
  <c r="B306" i="111"/>
  <c r="K21" i="40"/>
  <c r="C195" i="111"/>
  <c r="K34" i="40"/>
  <c r="C208" i="111"/>
  <c r="K66" i="39"/>
  <c r="B240" i="111"/>
  <c r="J74" i="39"/>
  <c r="B248" i="111"/>
  <c r="J87" i="39"/>
  <c r="B261" i="111"/>
  <c r="K104" i="39"/>
  <c r="B278" i="111"/>
  <c r="K114" i="39"/>
  <c r="B288" i="111"/>
  <c r="K123" i="39"/>
  <c r="B297" i="111"/>
  <c r="K18" i="40"/>
  <c r="C192" i="111"/>
  <c r="K26" i="40"/>
  <c r="C200" i="111"/>
  <c r="K36" i="40"/>
  <c r="C210" i="111"/>
  <c r="K44" i="40"/>
  <c r="C218" i="111"/>
  <c r="K52" i="40"/>
  <c r="C226" i="111"/>
  <c r="K65" i="40"/>
  <c r="C239" i="111"/>
  <c r="K69" i="40"/>
  <c r="C243" i="111"/>
  <c r="K77" i="40"/>
  <c r="C251" i="111"/>
  <c r="K86" i="40"/>
  <c r="C260" i="111"/>
  <c r="K90" i="40"/>
  <c r="C264" i="111"/>
  <c r="K99" i="40"/>
  <c r="C273" i="111"/>
  <c r="K103" i="40"/>
  <c r="C277" i="111"/>
  <c r="K108" i="40"/>
  <c r="C282" i="111"/>
  <c r="K117" i="40"/>
  <c r="C291" i="111"/>
  <c r="K122" i="40"/>
  <c r="C296" i="111"/>
  <c r="K132" i="40"/>
  <c r="E26" i="40" s="1"/>
  <c r="C306" i="111"/>
  <c r="AN320" i="111"/>
  <c r="AO320" i="111" s="1"/>
  <c r="AN324" i="111"/>
  <c r="AO324" i="111" s="1"/>
  <c r="AN329" i="111"/>
  <c r="AO329" i="111" s="1"/>
  <c r="K21" i="41"/>
  <c r="D195" i="111"/>
  <c r="K25" i="41"/>
  <c r="D199" i="111"/>
  <c r="K30" i="41"/>
  <c r="D204" i="111"/>
  <c r="K34" i="41"/>
  <c r="D208" i="111"/>
  <c r="K60" i="41"/>
  <c r="D234" i="111"/>
  <c r="K121" i="41"/>
  <c r="D295" i="111"/>
  <c r="K125" i="41"/>
  <c r="D299" i="111"/>
  <c r="K130" i="41"/>
  <c r="E25" i="41" s="1"/>
  <c r="D304" i="111"/>
  <c r="K137" i="41"/>
  <c r="D311" i="111"/>
  <c r="K75" i="42"/>
  <c r="E249" i="111"/>
  <c r="K79" i="42"/>
  <c r="E253" i="111"/>
  <c r="K84" i="42"/>
  <c r="E258" i="111"/>
  <c r="K88" i="42"/>
  <c r="E262" i="111"/>
  <c r="K92" i="42"/>
  <c r="E266" i="111"/>
  <c r="K97" i="42"/>
  <c r="E271" i="111"/>
  <c r="K105" i="42"/>
  <c r="E279" i="111"/>
  <c r="K110" i="42"/>
  <c r="E284" i="111"/>
  <c r="K115" i="42"/>
  <c r="E289" i="111"/>
  <c r="K128" i="42"/>
  <c r="E302" i="111"/>
  <c r="K141" i="42"/>
  <c r="E315" i="111"/>
  <c r="C47" i="42"/>
  <c r="E170" i="111" s="1"/>
  <c r="E179" i="111"/>
  <c r="E187" i="111" s="1"/>
  <c r="K28" i="43"/>
  <c r="F202" i="111"/>
  <c r="K32" i="43"/>
  <c r="F206" i="111"/>
  <c r="K41" i="43"/>
  <c r="F215" i="111"/>
  <c r="K45" i="43"/>
  <c r="F219" i="111"/>
  <c r="K49" i="43"/>
  <c r="F223" i="111"/>
  <c r="K54" i="43"/>
  <c r="F228" i="111"/>
  <c r="K58" i="43"/>
  <c r="F232" i="111"/>
  <c r="K62" i="43"/>
  <c r="F236" i="111"/>
  <c r="K66" i="43"/>
  <c r="F240" i="111"/>
  <c r="K70" i="43"/>
  <c r="F244" i="111"/>
  <c r="J74" i="43"/>
  <c r="F248" i="111"/>
  <c r="J78" i="43"/>
  <c r="F252" i="111"/>
  <c r="J83" i="43"/>
  <c r="F257" i="111"/>
  <c r="J87" i="43"/>
  <c r="F261" i="111"/>
  <c r="K100" i="43"/>
  <c r="F274" i="111"/>
  <c r="K104" i="43"/>
  <c r="F278" i="111"/>
  <c r="K109" i="43"/>
  <c r="F283" i="111"/>
  <c r="K114" i="43"/>
  <c r="F288" i="111"/>
  <c r="K118" i="43"/>
  <c r="F292" i="111"/>
  <c r="K123" i="43"/>
  <c r="F297" i="111"/>
  <c r="K127" i="43"/>
  <c r="F301" i="111"/>
  <c r="K140" i="43"/>
  <c r="F314" i="111"/>
  <c r="J18" i="44"/>
  <c r="G192" i="111"/>
  <c r="J22" i="44"/>
  <c r="G196" i="111"/>
  <c r="J26" i="44"/>
  <c r="G200" i="111"/>
  <c r="J31" i="44"/>
  <c r="G205" i="111"/>
  <c r="J36" i="44"/>
  <c r="G210" i="111"/>
  <c r="J40" i="44"/>
  <c r="G214" i="111"/>
  <c r="K44" i="44"/>
  <c r="G218" i="111"/>
  <c r="J48" i="44"/>
  <c r="G222" i="111"/>
  <c r="J52" i="44"/>
  <c r="G226" i="111"/>
  <c r="K57" i="44"/>
  <c r="G231" i="111"/>
  <c r="K61" i="44"/>
  <c r="G235" i="111"/>
  <c r="K69" i="44"/>
  <c r="G243" i="111"/>
  <c r="K77" i="44"/>
  <c r="G251" i="111"/>
  <c r="K86" i="44"/>
  <c r="G260" i="111"/>
  <c r="K94" i="44"/>
  <c r="G268" i="111"/>
  <c r="K99" i="44"/>
  <c r="G273" i="111"/>
  <c r="K103" i="44"/>
  <c r="G277" i="111"/>
  <c r="K113" i="44"/>
  <c r="G287" i="111"/>
  <c r="K117" i="44"/>
  <c r="G291" i="111"/>
  <c r="K122" i="44"/>
  <c r="G296" i="111"/>
  <c r="K132" i="44"/>
  <c r="E26" i="44" s="1"/>
  <c r="G306" i="111"/>
  <c r="K139" i="44"/>
  <c r="G313" i="111"/>
  <c r="J21" i="45"/>
  <c r="H195" i="111"/>
  <c r="K25" i="45"/>
  <c r="H199" i="111"/>
  <c r="K30" i="45"/>
  <c r="H204" i="111"/>
  <c r="J34" i="45"/>
  <c r="H208" i="111"/>
  <c r="K47" i="45"/>
  <c r="H221" i="111"/>
  <c r="J51" i="45"/>
  <c r="H225" i="111"/>
  <c r="K60" i="45"/>
  <c r="H234" i="111"/>
  <c r="K64" i="45"/>
  <c r="H238" i="111"/>
  <c r="K68" i="45"/>
  <c r="H242" i="111"/>
  <c r="K72" i="45"/>
  <c r="H246" i="111"/>
  <c r="K76" i="45"/>
  <c r="H250" i="111"/>
  <c r="K80" i="45"/>
  <c r="H254" i="111"/>
  <c r="K93" i="45"/>
  <c r="H267" i="111"/>
  <c r="K98" i="45"/>
  <c r="H272" i="111"/>
  <c r="K102" i="45"/>
  <c r="H276" i="111"/>
  <c r="AN276" i="111" s="1"/>
  <c r="AO276" i="111" s="1"/>
  <c r="K121" i="45"/>
  <c r="H295" i="111"/>
  <c r="K125" i="45"/>
  <c r="H299" i="111"/>
  <c r="K130" i="45"/>
  <c r="E25" i="45" s="1"/>
  <c r="H304" i="111"/>
  <c r="K137" i="45"/>
  <c r="H311" i="111"/>
  <c r="K20" i="46"/>
  <c r="I194" i="111"/>
  <c r="K24" i="46"/>
  <c r="I198" i="111"/>
  <c r="K29" i="46"/>
  <c r="I203" i="111"/>
  <c r="K33" i="46"/>
  <c r="I207" i="111"/>
  <c r="K38" i="46"/>
  <c r="I212" i="111"/>
  <c r="K42" i="46"/>
  <c r="I216" i="111"/>
  <c r="K46" i="46"/>
  <c r="I220" i="111"/>
  <c r="K50" i="46"/>
  <c r="I224" i="111"/>
  <c r="K55" i="46"/>
  <c r="I229" i="111"/>
  <c r="K59" i="46"/>
  <c r="I233" i="111"/>
  <c r="K75" i="46"/>
  <c r="I249" i="111"/>
  <c r="K79" i="46"/>
  <c r="I253" i="111"/>
  <c r="K84" i="46"/>
  <c r="I258" i="111"/>
  <c r="K88" i="46"/>
  <c r="I262" i="111"/>
  <c r="K92" i="46"/>
  <c r="I266" i="111"/>
  <c r="K97" i="46"/>
  <c r="I271" i="111"/>
  <c r="K101" i="46"/>
  <c r="I275" i="111"/>
  <c r="K105" i="46"/>
  <c r="I279" i="111"/>
  <c r="K110" i="46"/>
  <c r="I284" i="111"/>
  <c r="K115" i="46"/>
  <c r="I289" i="111"/>
  <c r="K141" i="46"/>
  <c r="I315" i="111"/>
  <c r="K19" i="47"/>
  <c r="J193" i="111"/>
  <c r="K28" i="47"/>
  <c r="J202" i="111"/>
  <c r="K32" i="47"/>
  <c r="J206" i="111"/>
  <c r="K41" i="47"/>
  <c r="J215" i="111"/>
  <c r="K45" i="47"/>
  <c r="J219" i="111"/>
  <c r="K54" i="47"/>
  <c r="J228" i="111"/>
  <c r="K58" i="47"/>
  <c r="J232" i="111"/>
  <c r="K62" i="47"/>
  <c r="J236" i="111"/>
  <c r="K66" i="47"/>
  <c r="J240" i="111"/>
  <c r="J70" i="47"/>
  <c r="J244" i="111"/>
  <c r="K74" i="47"/>
  <c r="J248" i="111"/>
  <c r="J78" i="47"/>
  <c r="J252" i="111"/>
  <c r="K83" i="47"/>
  <c r="J257" i="111"/>
  <c r="K87" i="47"/>
  <c r="J261" i="111"/>
  <c r="K100" i="47"/>
  <c r="J274" i="111"/>
  <c r="K114" i="47"/>
  <c r="J288" i="111"/>
  <c r="K118" i="47"/>
  <c r="J292" i="111"/>
  <c r="K123" i="47"/>
  <c r="J297" i="111"/>
  <c r="K127" i="47"/>
  <c r="J301" i="111"/>
  <c r="K140" i="47"/>
  <c r="J314" i="111"/>
  <c r="K18" i="48"/>
  <c r="K192" i="111"/>
  <c r="K22" i="48"/>
  <c r="K196" i="111"/>
  <c r="K26" i="48"/>
  <c r="K200" i="111"/>
  <c r="K31" i="48"/>
  <c r="K205" i="111"/>
  <c r="K36" i="48"/>
  <c r="K210" i="111"/>
  <c r="K40" i="48"/>
  <c r="K214" i="111"/>
  <c r="K44" i="48"/>
  <c r="K218" i="111"/>
  <c r="K48" i="48"/>
  <c r="K222" i="111"/>
  <c r="K52" i="48"/>
  <c r="K226" i="111"/>
  <c r="K57" i="48"/>
  <c r="K231" i="111"/>
  <c r="K61" i="48"/>
  <c r="K235" i="111"/>
  <c r="K69" i="48"/>
  <c r="K243" i="111"/>
  <c r="J77" i="48"/>
  <c r="K251" i="111"/>
  <c r="J86" i="48"/>
  <c r="K260" i="111"/>
  <c r="J90" i="48"/>
  <c r="K264" i="111"/>
  <c r="J94" i="48"/>
  <c r="K268" i="111"/>
  <c r="J99" i="48"/>
  <c r="K273" i="111"/>
  <c r="J103" i="48"/>
  <c r="K277" i="111"/>
  <c r="J117" i="48"/>
  <c r="K291" i="111"/>
  <c r="J122" i="48"/>
  <c r="K296" i="111"/>
  <c r="K132" i="48"/>
  <c r="E26" i="48" s="1"/>
  <c r="K306" i="111"/>
  <c r="K139" i="48"/>
  <c r="K313" i="111"/>
  <c r="K21" i="49"/>
  <c r="L195" i="111"/>
  <c r="K25" i="49"/>
  <c r="L199" i="111"/>
  <c r="K30" i="49"/>
  <c r="L204" i="111"/>
  <c r="K34" i="49"/>
  <c r="L208" i="111"/>
  <c r="K39" i="49"/>
  <c r="L213" i="111"/>
  <c r="K47" i="49"/>
  <c r="L221" i="111"/>
  <c r="K51" i="49"/>
  <c r="L225" i="111"/>
  <c r="K60" i="49"/>
  <c r="L234" i="111"/>
  <c r="J68" i="49"/>
  <c r="L242" i="111"/>
  <c r="K116" i="49"/>
  <c r="L290" i="111"/>
  <c r="K121" i="49"/>
  <c r="L295" i="111"/>
  <c r="K125" i="49"/>
  <c r="L299" i="111"/>
  <c r="K130" i="49"/>
  <c r="E25" i="49" s="1"/>
  <c r="L304" i="111"/>
  <c r="K137" i="49"/>
  <c r="L311" i="111"/>
  <c r="K20" i="50"/>
  <c r="M194" i="111"/>
  <c r="K24" i="50"/>
  <c r="M198" i="111"/>
  <c r="K29" i="50"/>
  <c r="M203" i="111"/>
  <c r="K33" i="50"/>
  <c r="M207" i="111"/>
  <c r="K38" i="50"/>
  <c r="M212" i="111"/>
  <c r="K42" i="50"/>
  <c r="M216" i="111"/>
  <c r="K46" i="50"/>
  <c r="M220" i="111"/>
  <c r="K50" i="50"/>
  <c r="M224" i="111"/>
  <c r="K55" i="50"/>
  <c r="M229" i="111"/>
  <c r="K59" i="50"/>
  <c r="M233" i="111"/>
  <c r="K79" i="50"/>
  <c r="M253" i="111"/>
  <c r="K84" i="50"/>
  <c r="M258" i="111"/>
  <c r="K88" i="50"/>
  <c r="M262" i="111"/>
  <c r="K92" i="50"/>
  <c r="M266" i="111"/>
  <c r="K97" i="50"/>
  <c r="M271" i="111"/>
  <c r="K105" i="50"/>
  <c r="M279" i="111"/>
  <c r="K110" i="50"/>
  <c r="M284" i="111"/>
  <c r="K115" i="50"/>
  <c r="M289" i="111"/>
  <c r="K119" i="50"/>
  <c r="M293" i="111"/>
  <c r="K128" i="50"/>
  <c r="M302" i="111"/>
  <c r="K141" i="50"/>
  <c r="M315" i="111"/>
  <c r="K19" i="51"/>
  <c r="N193" i="111"/>
  <c r="K23" i="51"/>
  <c r="N197" i="111"/>
  <c r="K28" i="51"/>
  <c r="N202" i="111"/>
  <c r="K32" i="51"/>
  <c r="N206" i="111"/>
  <c r="K41" i="51"/>
  <c r="N215" i="111"/>
  <c r="K45" i="51"/>
  <c r="N219" i="111"/>
  <c r="K49" i="51"/>
  <c r="N223" i="111"/>
  <c r="K54" i="51"/>
  <c r="N228" i="111"/>
  <c r="K58" i="51"/>
  <c r="N232" i="111"/>
  <c r="K62" i="51"/>
  <c r="N236" i="111"/>
  <c r="K66" i="51"/>
  <c r="N240" i="111"/>
  <c r="K70" i="51"/>
  <c r="N244" i="111"/>
  <c r="K74" i="51"/>
  <c r="N248" i="111"/>
  <c r="K78" i="51"/>
  <c r="N252" i="111"/>
  <c r="K83" i="51"/>
  <c r="N257" i="111"/>
  <c r="K87" i="51"/>
  <c r="N261" i="111"/>
  <c r="K91" i="51"/>
  <c r="N265" i="111"/>
  <c r="K100" i="51"/>
  <c r="N274" i="111"/>
  <c r="K104" i="51"/>
  <c r="N278" i="111"/>
  <c r="K109" i="51"/>
  <c r="N283" i="111"/>
  <c r="K114" i="51"/>
  <c r="N288" i="111"/>
  <c r="K118" i="51"/>
  <c r="N292" i="111"/>
  <c r="K123" i="51"/>
  <c r="N297" i="111"/>
  <c r="K127" i="51"/>
  <c r="N301" i="111"/>
  <c r="K140" i="51"/>
  <c r="N314" i="111"/>
  <c r="K18" i="52"/>
  <c r="O192" i="111"/>
  <c r="K22" i="52"/>
  <c r="O196" i="111"/>
  <c r="K31" i="52"/>
  <c r="O205" i="111"/>
  <c r="K36" i="52"/>
  <c r="O210" i="111"/>
  <c r="K40" i="52"/>
  <c r="O214" i="111"/>
  <c r="K44" i="52"/>
  <c r="O218" i="111"/>
  <c r="K48" i="52"/>
  <c r="O222" i="111"/>
  <c r="K52" i="52"/>
  <c r="O226" i="111"/>
  <c r="K57" i="52"/>
  <c r="O231" i="111"/>
  <c r="K61" i="52"/>
  <c r="O235" i="111"/>
  <c r="K69" i="52"/>
  <c r="O243" i="111"/>
  <c r="J77" i="52"/>
  <c r="O251" i="111"/>
  <c r="K86" i="52"/>
  <c r="O260" i="111"/>
  <c r="K90" i="52"/>
  <c r="O264" i="111"/>
  <c r="K99" i="52"/>
  <c r="O273" i="111"/>
  <c r="K103" i="52"/>
  <c r="O277" i="111"/>
  <c r="K108" i="52"/>
  <c r="O282" i="111"/>
  <c r="K113" i="52"/>
  <c r="O287" i="111"/>
  <c r="K117" i="52"/>
  <c r="O291" i="111"/>
  <c r="K122" i="52"/>
  <c r="O296" i="111"/>
  <c r="K132" i="52"/>
  <c r="E26" i="52" s="1"/>
  <c r="O306" i="111"/>
  <c r="K139" i="52"/>
  <c r="O313" i="111"/>
  <c r="K17" i="53"/>
  <c r="P191" i="111"/>
  <c r="K21" i="53"/>
  <c r="P195" i="111"/>
  <c r="K25" i="53"/>
  <c r="P199" i="111"/>
  <c r="K30" i="53"/>
  <c r="P204" i="111"/>
  <c r="K34" i="53"/>
  <c r="P208" i="111"/>
  <c r="K39" i="53"/>
  <c r="P213" i="111"/>
  <c r="K51" i="53"/>
  <c r="P225" i="111"/>
  <c r="K56" i="53"/>
  <c r="P230" i="111"/>
  <c r="K60" i="53"/>
  <c r="P234" i="111"/>
  <c r="J68" i="53"/>
  <c r="P242" i="111"/>
  <c r="K121" i="53"/>
  <c r="P295" i="111"/>
  <c r="K125" i="53"/>
  <c r="P299" i="111"/>
  <c r="K130" i="53"/>
  <c r="E25" i="53" s="1"/>
  <c r="P304" i="111"/>
  <c r="K137" i="53"/>
  <c r="P311" i="111"/>
  <c r="J20" i="54"/>
  <c r="Q194" i="111"/>
  <c r="J24" i="54"/>
  <c r="Q198" i="111"/>
  <c r="J29" i="54"/>
  <c r="Q203" i="111"/>
  <c r="J33" i="54"/>
  <c r="Q207" i="111"/>
  <c r="J42" i="54"/>
  <c r="Q216" i="111"/>
  <c r="J46" i="54"/>
  <c r="Q220" i="111"/>
  <c r="J50" i="54"/>
  <c r="Q224" i="111"/>
  <c r="J55" i="54"/>
  <c r="Q229" i="111"/>
  <c r="J59" i="54"/>
  <c r="Q233" i="111"/>
  <c r="K75" i="54"/>
  <c r="Q249" i="111"/>
  <c r="K79" i="54"/>
  <c r="Q253" i="111"/>
  <c r="K84" i="54"/>
  <c r="Q258" i="111"/>
  <c r="K88" i="54"/>
  <c r="Q262" i="111"/>
  <c r="K92" i="54"/>
  <c r="Q266" i="111"/>
  <c r="K97" i="54"/>
  <c r="Q271" i="111"/>
  <c r="K105" i="54"/>
  <c r="Q279" i="111"/>
  <c r="K110" i="54"/>
  <c r="Q284" i="111"/>
  <c r="K128" i="54"/>
  <c r="Q302" i="111"/>
  <c r="K141" i="54"/>
  <c r="Q315" i="111"/>
  <c r="C47" i="54"/>
  <c r="Q170" i="111" s="1"/>
  <c r="Q179" i="111"/>
  <c r="Q356" i="111" s="1"/>
  <c r="K19" i="55"/>
  <c r="R193" i="111"/>
  <c r="K28" i="55"/>
  <c r="R202" i="111"/>
  <c r="K32" i="55"/>
  <c r="R206" i="111"/>
  <c r="K37" i="55"/>
  <c r="R211" i="111"/>
  <c r="K41" i="55"/>
  <c r="R215" i="111"/>
  <c r="K45" i="55"/>
  <c r="R219" i="111"/>
  <c r="K49" i="55"/>
  <c r="R223" i="111"/>
  <c r="K54" i="55"/>
  <c r="R228" i="111"/>
  <c r="K58" i="55"/>
  <c r="R232" i="111"/>
  <c r="K62" i="55"/>
  <c r="R236" i="111"/>
  <c r="J66" i="55"/>
  <c r="R240" i="111"/>
  <c r="J70" i="55"/>
  <c r="R244" i="111"/>
  <c r="K74" i="55"/>
  <c r="R248" i="111"/>
  <c r="K78" i="55"/>
  <c r="R252" i="111"/>
  <c r="K87" i="55"/>
  <c r="R261" i="111"/>
  <c r="K100" i="55"/>
  <c r="R274" i="111"/>
  <c r="K104" i="55"/>
  <c r="R278" i="111"/>
  <c r="K109" i="55"/>
  <c r="R283" i="111"/>
  <c r="K114" i="55"/>
  <c r="R288" i="111"/>
  <c r="K118" i="55"/>
  <c r="R292" i="111"/>
  <c r="K123" i="55"/>
  <c r="R297" i="111"/>
  <c r="K127" i="55"/>
  <c r="R301" i="111"/>
  <c r="K134" i="55"/>
  <c r="E27" i="55" s="1"/>
  <c r="R308" i="111"/>
  <c r="K140" i="55"/>
  <c r="R314" i="111"/>
  <c r="R187" i="111"/>
  <c r="K65" i="56"/>
  <c r="S239" i="111"/>
  <c r="K73" i="56"/>
  <c r="S247" i="111"/>
  <c r="K81" i="56"/>
  <c r="S255" i="111"/>
  <c r="K86" i="56"/>
  <c r="S260" i="111"/>
  <c r="J90" i="56"/>
  <c r="S264" i="111"/>
  <c r="J99" i="56"/>
  <c r="S273" i="111"/>
  <c r="J103" i="56"/>
  <c r="S277" i="111"/>
  <c r="J113" i="56"/>
  <c r="S287" i="111"/>
  <c r="J117" i="56"/>
  <c r="S291" i="111"/>
  <c r="J122" i="56"/>
  <c r="S296" i="111"/>
  <c r="J126" i="56"/>
  <c r="S300" i="111"/>
  <c r="J132" i="56"/>
  <c r="D26" i="56" s="1"/>
  <c r="S306" i="111"/>
  <c r="K125" i="57"/>
  <c r="T299" i="111"/>
  <c r="K130" i="57"/>
  <c r="E25" i="57" s="1"/>
  <c r="T304" i="111"/>
  <c r="K137" i="57"/>
  <c r="T311" i="111"/>
  <c r="J20" i="58"/>
  <c r="U194" i="111"/>
  <c r="J24" i="58"/>
  <c r="U198" i="111"/>
  <c r="J29" i="58"/>
  <c r="U203" i="111"/>
  <c r="J33" i="58"/>
  <c r="U207" i="111"/>
  <c r="J38" i="58"/>
  <c r="U212" i="111"/>
  <c r="J42" i="58"/>
  <c r="U216" i="111"/>
  <c r="J46" i="58"/>
  <c r="U220" i="111"/>
  <c r="J50" i="58"/>
  <c r="U224" i="111"/>
  <c r="J55" i="58"/>
  <c r="U229" i="111"/>
  <c r="J59" i="58"/>
  <c r="U233" i="111"/>
  <c r="K75" i="58"/>
  <c r="U249" i="111"/>
  <c r="K79" i="58"/>
  <c r="U253" i="111"/>
  <c r="K84" i="58"/>
  <c r="U258" i="111"/>
  <c r="K88" i="58"/>
  <c r="U262" i="111"/>
  <c r="K92" i="58"/>
  <c r="U266" i="111"/>
  <c r="K97" i="58"/>
  <c r="U271" i="111"/>
  <c r="K101" i="58"/>
  <c r="U275" i="111"/>
  <c r="K105" i="58"/>
  <c r="U279" i="111"/>
  <c r="K110" i="58"/>
  <c r="U284" i="111"/>
  <c r="K115" i="58"/>
  <c r="U289" i="111"/>
  <c r="K119" i="58"/>
  <c r="U293" i="111"/>
  <c r="K128" i="58"/>
  <c r="U302" i="111"/>
  <c r="K141" i="58"/>
  <c r="U315" i="111"/>
  <c r="K19" i="59"/>
  <c r="V193" i="111"/>
  <c r="K28" i="59"/>
  <c r="V202" i="111"/>
  <c r="K32" i="59"/>
  <c r="V206" i="111"/>
  <c r="K41" i="59"/>
  <c r="V215" i="111"/>
  <c r="K45" i="59"/>
  <c r="V219" i="111"/>
  <c r="K49" i="59"/>
  <c r="V223" i="111"/>
  <c r="K54" i="59"/>
  <c r="V228" i="111"/>
  <c r="K58" i="59"/>
  <c r="V232" i="111"/>
  <c r="K62" i="59"/>
  <c r="V236" i="111"/>
  <c r="J66" i="59"/>
  <c r="V240" i="111"/>
  <c r="K70" i="59"/>
  <c r="V244" i="111"/>
  <c r="J74" i="59"/>
  <c r="V248" i="111"/>
  <c r="K78" i="59"/>
  <c r="V252" i="111"/>
  <c r="K83" i="59"/>
  <c r="V257" i="111"/>
  <c r="J87" i="59"/>
  <c r="V261" i="111"/>
  <c r="J91" i="59"/>
  <c r="V265" i="111"/>
  <c r="J100" i="59"/>
  <c r="V274" i="111"/>
  <c r="J104" i="59"/>
  <c r="V278" i="111"/>
  <c r="J109" i="59"/>
  <c r="V283" i="111"/>
  <c r="J114" i="59"/>
  <c r="V288" i="111"/>
  <c r="J118" i="59"/>
  <c r="V292" i="111"/>
  <c r="J123" i="59"/>
  <c r="V297" i="111"/>
  <c r="J127" i="59"/>
  <c r="V301" i="111"/>
  <c r="K140" i="59"/>
  <c r="V314" i="111"/>
  <c r="K18" i="60"/>
  <c r="W192" i="111"/>
  <c r="K22" i="60"/>
  <c r="W196" i="111"/>
  <c r="K26" i="60"/>
  <c r="W200" i="111"/>
  <c r="K31" i="60"/>
  <c r="W205" i="111"/>
  <c r="K36" i="60"/>
  <c r="W210" i="111"/>
  <c r="K40" i="60"/>
  <c r="W214" i="111"/>
  <c r="K44" i="60"/>
  <c r="W218" i="111"/>
  <c r="K48" i="60"/>
  <c r="W222" i="111"/>
  <c r="K52" i="60"/>
  <c r="W226" i="111"/>
  <c r="K57" i="60"/>
  <c r="W231" i="111"/>
  <c r="K61" i="60"/>
  <c r="W235" i="111"/>
  <c r="K65" i="60"/>
  <c r="W239" i="111"/>
  <c r="K73" i="60"/>
  <c r="W247" i="111"/>
  <c r="K81" i="60"/>
  <c r="W255" i="111"/>
  <c r="K86" i="60"/>
  <c r="W260" i="111"/>
  <c r="J90" i="60"/>
  <c r="W264" i="111"/>
  <c r="J99" i="60"/>
  <c r="W273" i="111"/>
  <c r="J103" i="60"/>
  <c r="W277" i="111"/>
  <c r="J113" i="60"/>
  <c r="W287" i="111"/>
  <c r="J117" i="60"/>
  <c r="W291" i="111"/>
  <c r="J122" i="60"/>
  <c r="W296" i="111"/>
  <c r="K126" i="60"/>
  <c r="W300" i="111"/>
  <c r="J132" i="60"/>
  <c r="D26" i="60" s="1"/>
  <c r="W306" i="111"/>
  <c r="K139" i="60"/>
  <c r="W313" i="111"/>
  <c r="K121" i="61"/>
  <c r="X295" i="111"/>
  <c r="K125" i="61"/>
  <c r="X299" i="111"/>
  <c r="K130" i="61"/>
  <c r="E25" i="61" s="1"/>
  <c r="X304" i="111"/>
  <c r="K137" i="61"/>
  <c r="X311" i="111"/>
  <c r="K20" i="62"/>
  <c r="Y194" i="111"/>
  <c r="K24" i="62"/>
  <c r="Y198" i="111"/>
  <c r="K29" i="62"/>
  <c r="Y203" i="111"/>
  <c r="K33" i="62"/>
  <c r="Y207" i="111"/>
  <c r="K38" i="62"/>
  <c r="Y212" i="111"/>
  <c r="K42" i="62"/>
  <c r="Y216" i="111"/>
  <c r="K46" i="62"/>
  <c r="Y220" i="111"/>
  <c r="K50" i="62"/>
  <c r="Y224" i="111"/>
  <c r="K55" i="62"/>
  <c r="Y229" i="111"/>
  <c r="K59" i="62"/>
  <c r="Y233" i="111"/>
  <c r="K141" i="62"/>
  <c r="Y315" i="111"/>
  <c r="K19" i="63"/>
  <c r="Z193" i="111"/>
  <c r="K23" i="63"/>
  <c r="Z197" i="111"/>
  <c r="K28" i="63"/>
  <c r="Z202" i="111"/>
  <c r="K32" i="63"/>
  <c r="Z206" i="111"/>
  <c r="K41" i="63"/>
  <c r="Z215" i="111"/>
  <c r="K45" i="63"/>
  <c r="Z219" i="111"/>
  <c r="K49" i="63"/>
  <c r="Z223" i="111"/>
  <c r="K54" i="63"/>
  <c r="Z228" i="111"/>
  <c r="K58" i="63"/>
  <c r="Z232" i="111"/>
  <c r="K62" i="63"/>
  <c r="Z236" i="111"/>
  <c r="K66" i="63"/>
  <c r="Z240" i="111"/>
  <c r="J70" i="63"/>
  <c r="Z244" i="111"/>
  <c r="J74" i="63"/>
  <c r="Z248" i="111"/>
  <c r="J78" i="63"/>
  <c r="Z252" i="111"/>
  <c r="K83" i="63"/>
  <c r="Z257" i="111"/>
  <c r="K87" i="63"/>
  <c r="Z261" i="111"/>
  <c r="K100" i="63"/>
  <c r="Z274" i="111"/>
  <c r="K104" i="63"/>
  <c r="Z278" i="111"/>
  <c r="K109" i="63"/>
  <c r="Z283" i="111"/>
  <c r="K114" i="63"/>
  <c r="Z288" i="111"/>
  <c r="K118" i="63"/>
  <c r="Z292" i="111"/>
  <c r="K123" i="63"/>
  <c r="Z297" i="111"/>
  <c r="K127" i="63"/>
  <c r="Z301" i="111"/>
  <c r="K140" i="63"/>
  <c r="Z314" i="111"/>
  <c r="K18" i="64"/>
  <c r="AA192" i="111"/>
  <c r="K22" i="64"/>
  <c r="AA196" i="111"/>
  <c r="K26" i="64"/>
  <c r="AA200" i="111"/>
  <c r="K31" i="64"/>
  <c r="AA205" i="111"/>
  <c r="K36" i="64"/>
  <c r="AA210" i="111"/>
  <c r="K40" i="64"/>
  <c r="AA214" i="111"/>
  <c r="K44" i="64"/>
  <c r="AA218" i="111"/>
  <c r="K48" i="64"/>
  <c r="AA222" i="111"/>
  <c r="K52" i="64"/>
  <c r="AA226" i="111"/>
  <c r="K57" i="64"/>
  <c r="AA231" i="111"/>
  <c r="K61" i="64"/>
  <c r="AA235" i="111"/>
  <c r="K65" i="64"/>
  <c r="AA239" i="111"/>
  <c r="K86" i="64"/>
  <c r="AA260" i="111"/>
  <c r="K90" i="64"/>
  <c r="AA264" i="111"/>
  <c r="K99" i="64"/>
  <c r="AA273" i="111"/>
  <c r="K103" i="64"/>
  <c r="AA277" i="111"/>
  <c r="K108" i="64"/>
  <c r="AA282" i="111"/>
  <c r="K117" i="64"/>
  <c r="AA291" i="111"/>
  <c r="K122" i="64"/>
  <c r="AA296" i="111"/>
  <c r="K126" i="64"/>
  <c r="AA300" i="111"/>
  <c r="K132" i="64"/>
  <c r="E26" i="64" s="1"/>
  <c r="AA306" i="111"/>
  <c r="K139" i="64"/>
  <c r="AA313" i="111"/>
  <c r="K137" i="65"/>
  <c r="AB311" i="111"/>
  <c r="K20" i="66"/>
  <c r="AC194" i="111"/>
  <c r="K24" i="66"/>
  <c r="AC198" i="111"/>
  <c r="K29" i="66"/>
  <c r="AC203" i="111"/>
  <c r="K33" i="66"/>
  <c r="AC207" i="111"/>
  <c r="K38" i="66"/>
  <c r="AC212" i="111"/>
  <c r="K42" i="66"/>
  <c r="AC216" i="111"/>
  <c r="K46" i="66"/>
  <c r="AC220" i="111"/>
  <c r="K50" i="66"/>
  <c r="AC224" i="111"/>
  <c r="K55" i="66"/>
  <c r="AC229" i="111"/>
  <c r="K59" i="66"/>
  <c r="AC233" i="111"/>
  <c r="K75" i="66"/>
  <c r="AC249" i="111"/>
  <c r="K79" i="66"/>
  <c r="AC253" i="111"/>
  <c r="K84" i="66"/>
  <c r="AC258" i="111"/>
  <c r="K88" i="66"/>
  <c r="AC262" i="111"/>
  <c r="K92" i="66"/>
  <c r="AC266" i="111"/>
  <c r="K97" i="66"/>
  <c r="AC271" i="111"/>
  <c r="K101" i="66"/>
  <c r="AC275" i="111"/>
  <c r="K105" i="66"/>
  <c r="AC279" i="111"/>
  <c r="K110" i="66"/>
  <c r="AC284" i="111"/>
  <c r="K124" i="66"/>
  <c r="AC298" i="111"/>
  <c r="K128" i="66"/>
  <c r="AC302" i="111"/>
  <c r="K141" i="66"/>
  <c r="AC315" i="111"/>
  <c r="C47" i="66"/>
  <c r="AC170" i="111" s="1"/>
  <c r="AC179" i="111"/>
  <c r="AC356" i="111" s="1"/>
  <c r="K19" i="67"/>
  <c r="AD193" i="111"/>
  <c r="J28" i="67"/>
  <c r="AD202" i="111"/>
  <c r="K32" i="67"/>
  <c r="AD206" i="111"/>
  <c r="K37" i="67"/>
  <c r="AD211" i="111"/>
  <c r="K41" i="67"/>
  <c r="AD215" i="111"/>
  <c r="J45" i="67"/>
  <c r="AD219" i="111"/>
  <c r="K49" i="67"/>
  <c r="AD223" i="111"/>
  <c r="K54" i="67"/>
  <c r="AD228" i="111"/>
  <c r="K58" i="67"/>
  <c r="AD232" i="111"/>
  <c r="J62" i="67"/>
  <c r="AD236" i="111"/>
  <c r="K66" i="67"/>
  <c r="AD240" i="111"/>
  <c r="J70" i="67"/>
  <c r="AD244" i="111"/>
  <c r="K74" i="67"/>
  <c r="AD248" i="111"/>
  <c r="J78" i="67"/>
  <c r="AD252" i="111"/>
  <c r="K83" i="67"/>
  <c r="AD257" i="111"/>
  <c r="K87" i="67"/>
  <c r="AD261" i="111"/>
  <c r="K91" i="67"/>
  <c r="AD265" i="111"/>
  <c r="K100" i="67"/>
  <c r="AD274" i="111"/>
  <c r="K104" i="67"/>
  <c r="AD278" i="111"/>
  <c r="K109" i="67"/>
  <c r="AD283" i="111"/>
  <c r="K114" i="67"/>
  <c r="AD288" i="111"/>
  <c r="K118" i="67"/>
  <c r="AD292" i="111"/>
  <c r="K123" i="67"/>
  <c r="AD297" i="111"/>
  <c r="K127" i="67"/>
  <c r="AD301" i="111"/>
  <c r="K140" i="67"/>
  <c r="AD314" i="111"/>
  <c r="K65" i="68"/>
  <c r="AE239" i="111"/>
  <c r="K69" i="68"/>
  <c r="AE243" i="111"/>
  <c r="K86" i="68"/>
  <c r="AE260" i="111"/>
  <c r="K90" i="68"/>
  <c r="AE264" i="111"/>
  <c r="K94" i="68"/>
  <c r="AE268" i="111"/>
  <c r="K99" i="68"/>
  <c r="AE273" i="111"/>
  <c r="K103" i="68"/>
  <c r="AE277" i="111"/>
  <c r="K113" i="68"/>
  <c r="AE287" i="111"/>
  <c r="K117" i="68"/>
  <c r="AE291" i="111"/>
  <c r="K122" i="68"/>
  <c r="AE296" i="111"/>
  <c r="K126" i="68"/>
  <c r="AE300" i="111"/>
  <c r="K132" i="68"/>
  <c r="E26" i="68" s="1"/>
  <c r="AE306" i="111"/>
  <c r="K139" i="68"/>
  <c r="AE313" i="111"/>
  <c r="K17" i="69"/>
  <c r="AF191" i="111"/>
  <c r="K21" i="69"/>
  <c r="AF195" i="111"/>
  <c r="K25" i="69"/>
  <c r="AF199" i="111"/>
  <c r="K30" i="69"/>
  <c r="AF204" i="111"/>
  <c r="K34" i="69"/>
  <c r="AF208" i="111"/>
  <c r="K51" i="69"/>
  <c r="AF225" i="111"/>
  <c r="K56" i="69"/>
  <c r="AF230" i="111"/>
  <c r="K60" i="69"/>
  <c r="AF234" i="111"/>
  <c r="J68" i="69"/>
  <c r="AF242" i="111"/>
  <c r="K121" i="69"/>
  <c r="AF295" i="111"/>
  <c r="K125" i="69"/>
  <c r="AF299" i="111"/>
  <c r="K130" i="69"/>
  <c r="E25" i="69" s="1"/>
  <c r="AF304" i="111"/>
  <c r="K137" i="69"/>
  <c r="AF311" i="111"/>
  <c r="K20" i="70"/>
  <c r="AG194" i="111"/>
  <c r="K24" i="70"/>
  <c r="AG198" i="111"/>
  <c r="K29" i="70"/>
  <c r="AG203" i="111"/>
  <c r="K33" i="70"/>
  <c r="AG207" i="111"/>
  <c r="K38" i="70"/>
  <c r="AG212" i="111"/>
  <c r="K42" i="70"/>
  <c r="AG216" i="111"/>
  <c r="K46" i="70"/>
  <c r="AG220" i="111"/>
  <c r="J50" i="70"/>
  <c r="AG224" i="111"/>
  <c r="K55" i="70"/>
  <c r="AG229" i="111"/>
  <c r="K59" i="70"/>
  <c r="AG233" i="111"/>
  <c r="K63" i="70"/>
  <c r="AG237" i="111"/>
  <c r="AN237" i="111" s="1"/>
  <c r="AO237" i="111" s="1"/>
  <c r="K141" i="70"/>
  <c r="AG315" i="111"/>
  <c r="J66" i="71"/>
  <c r="AH240" i="111"/>
  <c r="K70" i="71"/>
  <c r="AH244" i="111"/>
  <c r="J74" i="71"/>
  <c r="AH248" i="111"/>
  <c r="K78" i="71"/>
  <c r="AH252" i="111"/>
  <c r="K83" i="71"/>
  <c r="AH257" i="111"/>
  <c r="K87" i="71"/>
  <c r="AH261" i="111"/>
  <c r="K100" i="71"/>
  <c r="AH274" i="111"/>
  <c r="K104" i="71"/>
  <c r="AH278" i="111"/>
  <c r="K109" i="71"/>
  <c r="AH283" i="111"/>
  <c r="K114" i="71"/>
  <c r="AH288" i="111"/>
  <c r="K118" i="71"/>
  <c r="AH292" i="111"/>
  <c r="K123" i="71"/>
  <c r="AH297" i="111"/>
  <c r="K127" i="71"/>
  <c r="AH301" i="111"/>
  <c r="K140" i="71"/>
  <c r="AH314" i="111"/>
  <c r="AH187" i="111"/>
  <c r="J18" i="72"/>
  <c r="AI192" i="111"/>
  <c r="J22" i="72"/>
  <c r="AI196" i="111"/>
  <c r="J26" i="72"/>
  <c r="AI200" i="111"/>
  <c r="J31" i="72"/>
  <c r="AI205" i="111"/>
  <c r="J36" i="72"/>
  <c r="AI210" i="111"/>
  <c r="J40" i="72"/>
  <c r="AI214" i="111"/>
  <c r="J44" i="72"/>
  <c r="AI218" i="111"/>
  <c r="J48" i="72"/>
  <c r="AI222" i="111"/>
  <c r="J52" i="72"/>
  <c r="AI226" i="111"/>
  <c r="J57" i="72"/>
  <c r="AI231" i="111"/>
  <c r="J61" i="72"/>
  <c r="AI235" i="111"/>
  <c r="K69" i="72"/>
  <c r="AI243" i="111"/>
  <c r="K77" i="72"/>
  <c r="AI251" i="111"/>
  <c r="K86" i="72"/>
  <c r="AI260" i="111"/>
  <c r="K94" i="72"/>
  <c r="AI268" i="111"/>
  <c r="J103" i="72"/>
  <c r="AI277" i="111"/>
  <c r="J117" i="72"/>
  <c r="AI291" i="111"/>
  <c r="K21" i="73"/>
  <c r="AJ195" i="111"/>
  <c r="K25" i="73"/>
  <c r="AJ199" i="111"/>
  <c r="K30" i="73"/>
  <c r="AJ204" i="111"/>
  <c r="K34" i="73"/>
  <c r="AJ208" i="111"/>
  <c r="K39" i="73"/>
  <c r="AJ213" i="111"/>
  <c r="K47" i="73"/>
  <c r="AJ221" i="111"/>
  <c r="K51" i="73"/>
  <c r="AJ225" i="111"/>
  <c r="K56" i="73"/>
  <c r="AJ230" i="111"/>
  <c r="K60" i="73"/>
  <c r="AJ234" i="111"/>
  <c r="K125" i="73"/>
  <c r="AJ299" i="111"/>
  <c r="K130" i="73"/>
  <c r="E25" i="73" s="1"/>
  <c r="AJ304" i="111"/>
  <c r="K137" i="73"/>
  <c r="AJ311" i="111"/>
  <c r="K75" i="74"/>
  <c r="AK249" i="111"/>
  <c r="K84" i="74"/>
  <c r="AK258" i="111"/>
  <c r="K88" i="74"/>
  <c r="AK262" i="111"/>
  <c r="K92" i="74"/>
  <c r="AK266" i="111"/>
  <c r="K97" i="74"/>
  <c r="AK271" i="111"/>
  <c r="K101" i="74"/>
  <c r="AK275" i="111"/>
  <c r="K105" i="74"/>
  <c r="AK279" i="111"/>
  <c r="K110" i="74"/>
  <c r="AK284" i="111"/>
  <c r="K115" i="74"/>
  <c r="AK289" i="111"/>
  <c r="K124" i="74"/>
  <c r="AK298" i="111"/>
  <c r="K128" i="74"/>
  <c r="AK302" i="111"/>
  <c r="K141" i="74"/>
  <c r="AK315" i="111"/>
  <c r="AL175" i="111"/>
  <c r="AN175" i="111"/>
  <c r="AO175" i="111" s="1"/>
  <c r="AM175" i="111"/>
  <c r="N356" i="111"/>
  <c r="N341" i="111"/>
  <c r="R356" i="111"/>
  <c r="R341" i="111"/>
  <c r="AH356" i="111"/>
  <c r="AH341" i="111"/>
  <c r="B360" i="111"/>
  <c r="B345" i="111"/>
  <c r="AL183" i="111"/>
  <c r="AN183" i="111"/>
  <c r="AO183" i="111" s="1"/>
  <c r="F360" i="111"/>
  <c r="F345" i="111"/>
  <c r="J360" i="111"/>
  <c r="J345" i="111"/>
  <c r="N360" i="111"/>
  <c r="N345" i="111"/>
  <c r="R360" i="111"/>
  <c r="R345" i="111"/>
  <c r="Z360" i="111"/>
  <c r="Z345" i="111"/>
  <c r="AD360" i="111"/>
  <c r="AD345" i="111"/>
  <c r="AH360" i="111"/>
  <c r="AH345" i="111"/>
  <c r="AM183" i="111"/>
  <c r="AL176" i="111"/>
  <c r="AN176" i="111"/>
  <c r="AO176" i="111" s="1"/>
  <c r="AM176" i="111"/>
  <c r="AL180" i="111"/>
  <c r="AN180" i="111"/>
  <c r="AO180" i="111" s="1"/>
  <c r="AM180" i="111"/>
  <c r="AL184" i="111"/>
  <c r="AN184" i="111"/>
  <c r="AO184" i="111" s="1"/>
  <c r="R361" i="111"/>
  <c r="R346" i="111"/>
  <c r="AM184" i="111"/>
  <c r="AN241" i="111"/>
  <c r="AO241" i="111" s="1"/>
  <c r="AL241" i="111"/>
  <c r="AM241" i="111"/>
  <c r="AL173" i="111"/>
  <c r="AN173" i="111"/>
  <c r="AO173" i="111" s="1"/>
  <c r="Z350" i="111"/>
  <c r="Z335" i="111"/>
  <c r="AM173" i="111"/>
  <c r="AL177" i="111"/>
  <c r="AN177" i="111"/>
  <c r="AO177" i="111" s="1"/>
  <c r="AM177" i="111"/>
  <c r="AL181" i="111"/>
  <c r="AN181" i="111"/>
  <c r="AO181" i="111" s="1"/>
  <c r="N358" i="111"/>
  <c r="N343" i="111"/>
  <c r="R358" i="111"/>
  <c r="R343" i="111"/>
  <c r="Z358" i="111"/>
  <c r="Z343" i="111"/>
  <c r="AM181" i="111"/>
  <c r="AL185" i="111"/>
  <c r="AN185" i="111"/>
  <c r="AO185" i="111" s="1"/>
  <c r="N347" i="111"/>
  <c r="N362" i="111"/>
  <c r="V362" i="111"/>
  <c r="V347" i="111"/>
  <c r="AH362" i="111"/>
  <c r="AH347" i="111"/>
  <c r="AM185" i="111"/>
  <c r="J187" i="111"/>
  <c r="B351" i="111"/>
  <c r="B336" i="111"/>
  <c r="AL174" i="111"/>
  <c r="AN174" i="111"/>
  <c r="AO174" i="111" s="1"/>
  <c r="F351" i="111"/>
  <c r="F336" i="111"/>
  <c r="J336" i="111"/>
  <c r="J351" i="111"/>
  <c r="N351" i="111"/>
  <c r="N336" i="111"/>
  <c r="R351" i="111"/>
  <c r="R336" i="111"/>
  <c r="V351" i="111"/>
  <c r="V336" i="111"/>
  <c r="Z351" i="111"/>
  <c r="Z336" i="111"/>
  <c r="AD336" i="111"/>
  <c r="AD351" i="111"/>
  <c r="AH351" i="111"/>
  <c r="AH336" i="111"/>
  <c r="AM174" i="111"/>
  <c r="AL178" i="111"/>
  <c r="AN178" i="111"/>
  <c r="AO178" i="111" s="1"/>
  <c r="N355" i="111"/>
  <c r="N340" i="111"/>
  <c r="V355" i="111"/>
  <c r="V340" i="111"/>
  <c r="Z340" i="111"/>
  <c r="Z355" i="111"/>
  <c r="AH355" i="111"/>
  <c r="AH340" i="111"/>
  <c r="AM178" i="111"/>
  <c r="B359" i="111"/>
  <c r="B344" i="111"/>
  <c r="AL182" i="111"/>
  <c r="AN182" i="111"/>
  <c r="AO182" i="111" s="1"/>
  <c r="F359" i="111"/>
  <c r="F344" i="111"/>
  <c r="J359" i="111"/>
  <c r="J344" i="111"/>
  <c r="N359" i="111"/>
  <c r="N344" i="111"/>
  <c r="R359" i="111"/>
  <c r="R344" i="111"/>
  <c r="V359" i="111"/>
  <c r="V344" i="111"/>
  <c r="Z359" i="111"/>
  <c r="Z344" i="111"/>
  <c r="AD359" i="111"/>
  <c r="AD344" i="111"/>
  <c r="AH359" i="111"/>
  <c r="AH344" i="111"/>
  <c r="AM182" i="111"/>
  <c r="AL186" i="111"/>
  <c r="AN186" i="111"/>
  <c r="AO186" i="111" s="1"/>
  <c r="AM186" i="111"/>
  <c r="N187" i="111"/>
  <c r="G350" i="111"/>
  <c r="G335" i="111"/>
  <c r="S350" i="111"/>
  <c r="S335" i="111"/>
  <c r="AA350" i="111"/>
  <c r="AA335" i="111"/>
  <c r="AE350" i="111"/>
  <c r="AE335" i="111"/>
  <c r="C351" i="111"/>
  <c r="C336" i="111"/>
  <c r="G351" i="111"/>
  <c r="G336" i="111"/>
  <c r="K351" i="111"/>
  <c r="K336" i="111"/>
  <c r="O351" i="111"/>
  <c r="O336" i="111"/>
  <c r="S351" i="111"/>
  <c r="S336" i="111"/>
  <c r="W351" i="111"/>
  <c r="W336" i="111"/>
  <c r="AA351" i="111"/>
  <c r="AA336" i="111"/>
  <c r="AE351" i="111"/>
  <c r="AE336" i="111"/>
  <c r="AI351" i="111"/>
  <c r="AI336" i="111"/>
  <c r="G355" i="111"/>
  <c r="G340" i="111"/>
  <c r="O355" i="111"/>
  <c r="O340" i="111"/>
  <c r="S355" i="111"/>
  <c r="S340" i="111"/>
  <c r="W355" i="111"/>
  <c r="W340" i="111"/>
  <c r="AA355" i="111"/>
  <c r="AA340" i="111"/>
  <c r="AE355" i="111"/>
  <c r="AE340" i="111"/>
  <c r="AI355" i="111"/>
  <c r="AI340" i="111"/>
  <c r="O356" i="111"/>
  <c r="O341" i="111"/>
  <c r="G357" i="111"/>
  <c r="G342" i="111"/>
  <c r="S357" i="111"/>
  <c r="S342" i="111"/>
  <c r="S358" i="111"/>
  <c r="S343" i="111"/>
  <c r="AA358" i="111"/>
  <c r="AA343" i="111"/>
  <c r="AE358" i="111"/>
  <c r="AE343" i="111"/>
  <c r="AI358" i="111"/>
  <c r="AI343" i="111"/>
  <c r="C359" i="111"/>
  <c r="C344" i="111"/>
  <c r="G359" i="111"/>
  <c r="G344" i="111"/>
  <c r="K359" i="111"/>
  <c r="K344" i="111"/>
  <c r="O359" i="111"/>
  <c r="O344" i="111"/>
  <c r="S359" i="111"/>
  <c r="S344" i="111"/>
  <c r="W359" i="111"/>
  <c r="W344" i="111"/>
  <c r="AA359" i="111"/>
  <c r="AA344" i="111"/>
  <c r="AE359" i="111"/>
  <c r="AE344" i="111"/>
  <c r="AI359" i="111"/>
  <c r="AI344" i="111"/>
  <c r="C360" i="111"/>
  <c r="C345" i="111"/>
  <c r="G360" i="111"/>
  <c r="G345" i="111"/>
  <c r="K360" i="111"/>
  <c r="K345" i="111"/>
  <c r="O360" i="111"/>
  <c r="O345" i="111"/>
  <c r="S360" i="111"/>
  <c r="S345" i="111"/>
  <c r="W360" i="111"/>
  <c r="W345" i="111"/>
  <c r="AA360" i="111"/>
  <c r="AA345" i="111"/>
  <c r="AE360" i="111"/>
  <c r="AE345" i="111"/>
  <c r="AI360" i="111"/>
  <c r="AI345" i="111"/>
  <c r="O361" i="111"/>
  <c r="O346" i="111"/>
  <c r="AA362" i="111"/>
  <c r="AA347" i="111"/>
  <c r="AE362" i="111"/>
  <c r="AE347" i="111"/>
  <c r="AI347" i="111"/>
  <c r="AI362" i="111"/>
  <c r="G187" i="111"/>
  <c r="K187" i="111"/>
  <c r="O187" i="111"/>
  <c r="S187" i="111"/>
  <c r="W187" i="111"/>
  <c r="AA187" i="111"/>
  <c r="AE187" i="111"/>
  <c r="AI187" i="111"/>
  <c r="P350" i="111"/>
  <c r="P335" i="111"/>
  <c r="AF350" i="111"/>
  <c r="AF335" i="111"/>
  <c r="D336" i="111"/>
  <c r="D351" i="111"/>
  <c r="H351" i="111"/>
  <c r="H336" i="111"/>
  <c r="L351" i="111"/>
  <c r="L336" i="111"/>
  <c r="P351" i="111"/>
  <c r="P336" i="111"/>
  <c r="T336" i="111"/>
  <c r="T351" i="111"/>
  <c r="X351" i="111"/>
  <c r="X336" i="111"/>
  <c r="AB351" i="111"/>
  <c r="AB336" i="111"/>
  <c r="AF351" i="111"/>
  <c r="AF336" i="111"/>
  <c r="AJ336" i="111"/>
  <c r="AJ351" i="111"/>
  <c r="AB337" i="111"/>
  <c r="AB352" i="111"/>
  <c r="T340" i="111"/>
  <c r="T355" i="111"/>
  <c r="X355" i="111"/>
  <c r="X340" i="111"/>
  <c r="AB355" i="111"/>
  <c r="AB340" i="111"/>
  <c r="AJ355" i="111"/>
  <c r="AJ340" i="111"/>
  <c r="D356" i="111"/>
  <c r="X343" i="111"/>
  <c r="X358" i="111"/>
  <c r="AF358" i="111"/>
  <c r="AF343" i="111"/>
  <c r="AJ343" i="111"/>
  <c r="AJ358" i="111"/>
  <c r="D359" i="111"/>
  <c r="D344" i="111"/>
  <c r="H359" i="111"/>
  <c r="H344" i="111"/>
  <c r="L359" i="111"/>
  <c r="L344" i="111"/>
  <c r="P359" i="111"/>
  <c r="P344" i="111"/>
  <c r="T359" i="111"/>
  <c r="T344" i="111"/>
  <c r="X359" i="111"/>
  <c r="X344" i="111"/>
  <c r="AB359" i="111"/>
  <c r="AB344" i="111"/>
  <c r="AF344" i="111"/>
  <c r="AF359" i="111"/>
  <c r="AJ359" i="111"/>
  <c r="AJ344" i="111"/>
  <c r="D345" i="111"/>
  <c r="D360" i="111"/>
  <c r="H360" i="111"/>
  <c r="H345" i="111"/>
  <c r="L360" i="111"/>
  <c r="L345" i="111"/>
  <c r="P345" i="111"/>
  <c r="P360" i="111"/>
  <c r="T360" i="111"/>
  <c r="T345" i="111"/>
  <c r="X360" i="111"/>
  <c r="X345" i="111"/>
  <c r="AB345" i="111"/>
  <c r="AB360" i="111"/>
  <c r="AF360" i="111"/>
  <c r="AF345" i="111"/>
  <c r="AJ360" i="111"/>
  <c r="AJ345" i="111"/>
  <c r="X362" i="111"/>
  <c r="X347" i="111"/>
  <c r="H187" i="111"/>
  <c r="T187" i="111"/>
  <c r="AJ187" i="111"/>
  <c r="Q350" i="111"/>
  <c r="Q335" i="111"/>
  <c r="U335" i="111"/>
  <c r="U350" i="111"/>
  <c r="E336" i="111"/>
  <c r="E351" i="111"/>
  <c r="I336" i="111"/>
  <c r="I351" i="111"/>
  <c r="M351" i="111"/>
  <c r="M336" i="111"/>
  <c r="Q336" i="111"/>
  <c r="Q351" i="111"/>
  <c r="U336" i="111"/>
  <c r="U351" i="111"/>
  <c r="Y336" i="111"/>
  <c r="Y351" i="111"/>
  <c r="AC351" i="111"/>
  <c r="AC336" i="111"/>
  <c r="AG336" i="111"/>
  <c r="AG351" i="111"/>
  <c r="AK336" i="111"/>
  <c r="AK351" i="111"/>
  <c r="AC337" i="111"/>
  <c r="AC352" i="111"/>
  <c r="I355" i="111"/>
  <c r="I340" i="111"/>
  <c r="U340" i="111"/>
  <c r="U355" i="111"/>
  <c r="Y355" i="111"/>
  <c r="Y340" i="111"/>
  <c r="AC355" i="111"/>
  <c r="AC340" i="111"/>
  <c r="AG340" i="111"/>
  <c r="AG355" i="111"/>
  <c r="AK355" i="111"/>
  <c r="AK340" i="111"/>
  <c r="M342" i="111"/>
  <c r="M357" i="111"/>
  <c r="Y358" i="111"/>
  <c r="Y343" i="111"/>
  <c r="AG358" i="111"/>
  <c r="AG343" i="111"/>
  <c r="AK358" i="111"/>
  <c r="AK343" i="111"/>
  <c r="E359" i="111"/>
  <c r="E344" i="111"/>
  <c r="I344" i="111"/>
  <c r="I359" i="111"/>
  <c r="M359" i="111"/>
  <c r="M344" i="111"/>
  <c r="Q359" i="111"/>
  <c r="Q344" i="111"/>
  <c r="U359" i="111"/>
  <c r="U344" i="111"/>
  <c r="Y359" i="111"/>
  <c r="Y344" i="111"/>
  <c r="AC359" i="111"/>
  <c r="AC344" i="111"/>
  <c r="AG359" i="111"/>
  <c r="AG344" i="111"/>
  <c r="AK359" i="111"/>
  <c r="AK344" i="111"/>
  <c r="E360" i="111"/>
  <c r="E345" i="111"/>
  <c r="I360" i="111"/>
  <c r="I345" i="111"/>
  <c r="M345" i="111"/>
  <c r="M360" i="111"/>
  <c r="Q360" i="111"/>
  <c r="Q345" i="111"/>
  <c r="U360" i="111"/>
  <c r="U345" i="111"/>
  <c r="Y360" i="111"/>
  <c r="Y345" i="111"/>
  <c r="AC360" i="111"/>
  <c r="AC345" i="111"/>
  <c r="AG360" i="111"/>
  <c r="AG345" i="111"/>
  <c r="AK345" i="111"/>
  <c r="AK360" i="111"/>
  <c r="AG362" i="111"/>
  <c r="AG347" i="111"/>
  <c r="I187" i="111"/>
  <c r="M187" i="111"/>
  <c r="U187" i="111"/>
  <c r="Y187" i="111"/>
  <c r="AG187" i="111"/>
  <c r="AK187" i="111"/>
  <c r="AL330" i="111"/>
  <c r="AN330" i="111"/>
  <c r="AO330" i="111" s="1"/>
  <c r="AM330" i="111"/>
  <c r="AM319" i="111"/>
  <c r="AM321" i="111"/>
  <c r="AM323" i="111"/>
  <c r="AM326" i="111"/>
  <c r="AM331" i="111"/>
  <c r="AN319" i="111"/>
  <c r="AO319" i="111" s="1"/>
  <c r="AN321" i="111"/>
  <c r="AO321" i="111" s="1"/>
  <c r="AN323" i="111"/>
  <c r="AO323" i="111" s="1"/>
  <c r="AN326" i="111"/>
  <c r="AO326" i="111" s="1"/>
  <c r="AN331" i="111"/>
  <c r="AO331" i="111" s="1"/>
  <c r="AL269" i="111"/>
  <c r="AM269" i="111"/>
  <c r="AL286" i="111"/>
  <c r="AM286" i="111"/>
  <c r="AL318" i="111"/>
  <c r="AM318" i="111"/>
  <c r="AL320" i="111"/>
  <c r="AM320" i="111"/>
  <c r="AL322" i="111"/>
  <c r="AM322" i="111"/>
  <c r="AL324" i="111"/>
  <c r="AM324" i="111"/>
  <c r="AL327" i="111"/>
  <c r="AM327" i="111"/>
  <c r="AL329" i="111"/>
  <c r="AM329" i="111"/>
  <c r="AL328" i="111"/>
  <c r="AM328" i="111"/>
  <c r="AL332" i="111"/>
  <c r="AM332" i="111"/>
  <c r="K90" i="58"/>
  <c r="K94" i="58"/>
  <c r="K38" i="52"/>
  <c r="K113" i="74"/>
  <c r="K108" i="74"/>
  <c r="J70" i="74"/>
  <c r="K67" i="74"/>
  <c r="K39" i="74"/>
  <c r="K43" i="74"/>
  <c r="C47" i="74"/>
  <c r="AK170" i="111" s="1"/>
  <c r="K134" i="74"/>
  <c r="E27" i="74" s="1"/>
  <c r="K119" i="74"/>
  <c r="K95" i="74"/>
  <c r="K17" i="74"/>
  <c r="K78" i="74"/>
  <c r="K74" i="74"/>
  <c r="K18" i="74"/>
  <c r="K26" i="74"/>
  <c r="K36" i="74"/>
  <c r="K70" i="74"/>
  <c r="K83" i="74"/>
  <c r="J91" i="74"/>
  <c r="J94" i="74"/>
  <c r="J100" i="74"/>
  <c r="J103" i="74"/>
  <c r="J109" i="74"/>
  <c r="J113" i="74"/>
  <c r="J118" i="74"/>
  <c r="J122" i="74"/>
  <c r="J127" i="74"/>
  <c r="J132" i="74"/>
  <c r="D26" i="74" s="1"/>
  <c r="K22" i="74"/>
  <c r="K31" i="74"/>
  <c r="K40" i="74"/>
  <c r="K66" i="74"/>
  <c r="K87" i="74"/>
  <c r="J95" i="74"/>
  <c r="J99" i="74"/>
  <c r="J104" i="74"/>
  <c r="J108" i="74"/>
  <c r="J114" i="74"/>
  <c r="J117" i="74"/>
  <c r="J123" i="74"/>
  <c r="J126" i="74"/>
  <c r="J134" i="74"/>
  <c r="D27" i="74" s="1"/>
  <c r="B30" i="74"/>
  <c r="J17" i="74"/>
  <c r="J21" i="74"/>
  <c r="J25" i="74"/>
  <c r="J30" i="74"/>
  <c r="J34" i="74"/>
  <c r="J39" i="74"/>
  <c r="J43" i="74"/>
  <c r="J47" i="74"/>
  <c r="J51" i="74"/>
  <c r="J56" i="74"/>
  <c r="J60" i="74"/>
  <c r="J44" i="74"/>
  <c r="J48" i="74"/>
  <c r="J52" i="74"/>
  <c r="J57" i="74"/>
  <c r="J61" i="74"/>
  <c r="J69" i="74"/>
  <c r="J77" i="74"/>
  <c r="J86" i="74"/>
  <c r="K90" i="74"/>
  <c r="J20" i="74"/>
  <c r="J24" i="74"/>
  <c r="J29" i="74"/>
  <c r="J33" i="74"/>
  <c r="J38" i="74"/>
  <c r="J42" i="74"/>
  <c r="J46" i="74"/>
  <c r="J50" i="74"/>
  <c r="J55" i="74"/>
  <c r="J59" i="74"/>
  <c r="J63" i="74"/>
  <c r="K68" i="74"/>
  <c r="J71" i="74"/>
  <c r="K76" i="74"/>
  <c r="J79" i="74"/>
  <c r="K85" i="74"/>
  <c r="J90" i="74"/>
  <c r="J19" i="74"/>
  <c r="K20" i="74"/>
  <c r="J23" i="74"/>
  <c r="K24" i="74"/>
  <c r="J28" i="74"/>
  <c r="K29" i="74"/>
  <c r="J32" i="74"/>
  <c r="K33" i="74"/>
  <c r="J37" i="74"/>
  <c r="K38" i="74"/>
  <c r="J41" i="74"/>
  <c r="K42" i="74"/>
  <c r="J45" i="74"/>
  <c r="K46" i="74"/>
  <c r="J49" i="74"/>
  <c r="K50" i="74"/>
  <c r="J54" i="74"/>
  <c r="K55" i="74"/>
  <c r="J58" i="74"/>
  <c r="K59" i="74"/>
  <c r="J62" i="74"/>
  <c r="K63" i="74"/>
  <c r="J65" i="74"/>
  <c r="J68" i="74"/>
  <c r="K71" i="74"/>
  <c r="J73" i="74"/>
  <c r="J76" i="74"/>
  <c r="K79" i="74"/>
  <c r="J81" i="74"/>
  <c r="J85" i="74"/>
  <c r="I141" i="74"/>
  <c r="AK153" i="111" s="1"/>
  <c r="H142" i="74"/>
  <c r="K64" i="74"/>
  <c r="J67" i="74"/>
  <c r="K72" i="74"/>
  <c r="J75" i="74"/>
  <c r="K80" i="74"/>
  <c r="J84" i="74"/>
  <c r="K89" i="74"/>
  <c r="J89" i="74"/>
  <c r="K93" i="74"/>
  <c r="J93" i="74"/>
  <c r="K98" i="74"/>
  <c r="J98" i="74"/>
  <c r="K102" i="74"/>
  <c r="J102" i="74"/>
  <c r="K107" i="74"/>
  <c r="J107" i="74"/>
  <c r="K112" i="74"/>
  <c r="J112" i="74"/>
  <c r="K116" i="74"/>
  <c r="J116" i="74"/>
  <c r="K121" i="74"/>
  <c r="J121" i="74"/>
  <c r="K125" i="74"/>
  <c r="J125" i="74"/>
  <c r="K130" i="74"/>
  <c r="E25" i="74" s="1"/>
  <c r="J130" i="74"/>
  <c r="D25" i="74" s="1"/>
  <c r="I139" i="74"/>
  <c r="AK151" i="111" s="1"/>
  <c r="K136" i="74"/>
  <c r="E28" i="74" s="1"/>
  <c r="C42" i="74"/>
  <c r="AK165" i="111" s="1"/>
  <c r="C44" i="74"/>
  <c r="AK167" i="111" s="1"/>
  <c r="C46" i="74"/>
  <c r="AK169" i="111" s="1"/>
  <c r="J137" i="74"/>
  <c r="I140" i="74"/>
  <c r="AK152" i="111" s="1"/>
  <c r="J88" i="74"/>
  <c r="J92" i="74"/>
  <c r="J97" i="74"/>
  <c r="J101" i="74"/>
  <c r="J105" i="74"/>
  <c r="J110" i="74"/>
  <c r="J115" i="74"/>
  <c r="J119" i="74"/>
  <c r="J124" i="74"/>
  <c r="J128" i="74"/>
  <c r="J136" i="74"/>
  <c r="D28" i="74" s="1"/>
  <c r="C41" i="74"/>
  <c r="AK164" i="111" s="1"/>
  <c r="C43" i="74"/>
  <c r="AK166" i="111" s="1"/>
  <c r="C45" i="74"/>
  <c r="AK168" i="111" s="1"/>
  <c r="K90" i="69"/>
  <c r="K94" i="69"/>
  <c r="C47" i="73"/>
  <c r="AJ170" i="111" s="1"/>
  <c r="J113" i="73"/>
  <c r="K63" i="73"/>
  <c r="K43" i="73"/>
  <c r="K134" i="73"/>
  <c r="E27" i="73" s="1"/>
  <c r="K95" i="73"/>
  <c r="K17" i="73"/>
  <c r="J85" i="73"/>
  <c r="J78" i="73"/>
  <c r="K94" i="73"/>
  <c r="K113" i="73"/>
  <c r="J70" i="73"/>
  <c r="K86" i="73"/>
  <c r="K122" i="73"/>
  <c r="K103" i="73"/>
  <c r="K90" i="73"/>
  <c r="K108" i="73"/>
  <c r="K126" i="73"/>
  <c r="J134" i="73"/>
  <c r="D27" i="73" s="1"/>
  <c r="B30" i="73"/>
  <c r="J66" i="73"/>
  <c r="J83" i="73"/>
  <c r="K99" i="73"/>
  <c r="K117" i="73"/>
  <c r="J127" i="73"/>
  <c r="K132" i="73"/>
  <c r="E26" i="73" s="1"/>
  <c r="J18" i="73"/>
  <c r="J20" i="73"/>
  <c r="J22" i="73"/>
  <c r="J24" i="73"/>
  <c r="J26" i="73"/>
  <c r="J29" i="73"/>
  <c r="J31" i="73"/>
  <c r="J33" i="73"/>
  <c r="J36" i="73"/>
  <c r="J38" i="73"/>
  <c r="J40" i="73"/>
  <c r="J42" i="73"/>
  <c r="J44" i="73"/>
  <c r="J46" i="73"/>
  <c r="J48" i="73"/>
  <c r="J50" i="73"/>
  <c r="J52" i="73"/>
  <c r="J55" i="73"/>
  <c r="J57" i="73"/>
  <c r="J59" i="73"/>
  <c r="J61" i="73"/>
  <c r="J63" i="73"/>
  <c r="J74" i="73"/>
  <c r="J81" i="73"/>
  <c r="J87" i="73"/>
  <c r="J91" i="73"/>
  <c r="J95" i="73"/>
  <c r="J100" i="73"/>
  <c r="J104" i="73"/>
  <c r="J109" i="73"/>
  <c r="J114" i="73"/>
  <c r="J118" i="73"/>
  <c r="J123" i="73"/>
  <c r="K68" i="73"/>
  <c r="J71" i="73"/>
  <c r="K76" i="73"/>
  <c r="J79" i="73"/>
  <c r="K89" i="73"/>
  <c r="J89" i="73"/>
  <c r="K93" i="73"/>
  <c r="J93" i="73"/>
  <c r="K98" i="73"/>
  <c r="J98" i="73"/>
  <c r="K102" i="73"/>
  <c r="J102" i="73"/>
  <c r="K107" i="73"/>
  <c r="J107" i="73"/>
  <c r="K112" i="73"/>
  <c r="J112" i="73"/>
  <c r="K116" i="73"/>
  <c r="J116" i="73"/>
  <c r="K121" i="73"/>
  <c r="J121" i="73"/>
  <c r="I141" i="73"/>
  <c r="AJ153" i="111" s="1"/>
  <c r="J19" i="73"/>
  <c r="J23" i="73"/>
  <c r="J28" i="73"/>
  <c r="J32" i="73"/>
  <c r="J37" i="73"/>
  <c r="J41" i="73"/>
  <c r="J45" i="73"/>
  <c r="J49" i="73"/>
  <c r="J54" i="73"/>
  <c r="J58" i="73"/>
  <c r="J62" i="73"/>
  <c r="J65" i="73"/>
  <c r="J68" i="73"/>
  <c r="K71" i="73"/>
  <c r="J73" i="73"/>
  <c r="J76" i="73"/>
  <c r="K79" i="73"/>
  <c r="I139" i="73"/>
  <c r="AJ151" i="111" s="1"/>
  <c r="H142" i="73"/>
  <c r="K19" i="73"/>
  <c r="K23" i="73"/>
  <c r="K28" i="73"/>
  <c r="K32" i="73"/>
  <c r="K37" i="73"/>
  <c r="K41" i="73"/>
  <c r="K45" i="73"/>
  <c r="K49" i="73"/>
  <c r="K54" i="73"/>
  <c r="K58" i="73"/>
  <c r="K62" i="73"/>
  <c r="K64" i="73"/>
  <c r="K65" i="73"/>
  <c r="J67" i="73"/>
  <c r="K72" i="73"/>
  <c r="K73" i="73"/>
  <c r="J75" i="73"/>
  <c r="K80" i="73"/>
  <c r="J84" i="73"/>
  <c r="K84" i="73"/>
  <c r="J17" i="73"/>
  <c r="J21" i="73"/>
  <c r="J25" i="73"/>
  <c r="J30" i="73"/>
  <c r="J34" i="73"/>
  <c r="J39" i="73"/>
  <c r="J43" i="73"/>
  <c r="J47" i="73"/>
  <c r="J51" i="73"/>
  <c r="J56" i="73"/>
  <c r="J60" i="73"/>
  <c r="J64" i="73"/>
  <c r="K67" i="73"/>
  <c r="J69" i="73"/>
  <c r="J72" i="73"/>
  <c r="K75" i="73"/>
  <c r="J77" i="73"/>
  <c r="J80" i="73"/>
  <c r="K85" i="73"/>
  <c r="K88" i="73"/>
  <c r="K92" i="73"/>
  <c r="K97" i="73"/>
  <c r="K101" i="73"/>
  <c r="K105" i="73"/>
  <c r="K110" i="73"/>
  <c r="K115" i="73"/>
  <c r="K119" i="73"/>
  <c r="K124" i="73"/>
  <c r="K128" i="73"/>
  <c r="K136" i="73"/>
  <c r="C42" i="73"/>
  <c r="AJ165" i="111" s="1"/>
  <c r="C44" i="73"/>
  <c r="AJ167" i="111" s="1"/>
  <c r="C46" i="73"/>
  <c r="AJ169" i="111" s="1"/>
  <c r="J125" i="73"/>
  <c r="J130" i="73"/>
  <c r="D25" i="73" s="1"/>
  <c r="J137" i="73"/>
  <c r="I140" i="73"/>
  <c r="AJ152" i="111" s="1"/>
  <c r="J88" i="73"/>
  <c r="J92" i="73"/>
  <c r="J97" i="73"/>
  <c r="J101" i="73"/>
  <c r="J105" i="73"/>
  <c r="J110" i="73"/>
  <c r="J115" i="73"/>
  <c r="J119" i="73"/>
  <c r="J124" i="73"/>
  <c r="J128" i="73"/>
  <c r="J136" i="73"/>
  <c r="C41" i="73"/>
  <c r="AJ164" i="111" s="1"/>
  <c r="C43" i="73"/>
  <c r="AJ166" i="111" s="1"/>
  <c r="C45" i="73"/>
  <c r="AJ168" i="111" s="1"/>
  <c r="J64" i="55"/>
  <c r="J43" i="72"/>
  <c r="J113" i="72"/>
  <c r="J108" i="72"/>
  <c r="K17" i="72"/>
  <c r="K95" i="72"/>
  <c r="J134" i="72"/>
  <c r="D27" i="72" s="1"/>
  <c r="K63" i="72"/>
  <c r="K119" i="72"/>
  <c r="C47" i="72"/>
  <c r="AI170" i="111" s="1"/>
  <c r="B30" i="72"/>
  <c r="J78" i="72"/>
  <c r="K83" i="72"/>
  <c r="K74" i="72"/>
  <c r="J95" i="72"/>
  <c r="K25" i="72"/>
  <c r="K34" i="72"/>
  <c r="K43" i="72"/>
  <c r="K51" i="72"/>
  <c r="K60" i="72"/>
  <c r="J66" i="72"/>
  <c r="K134" i="72"/>
  <c r="E27" i="72" s="1"/>
  <c r="K21" i="72"/>
  <c r="K39" i="72"/>
  <c r="K56" i="72"/>
  <c r="K87" i="72"/>
  <c r="J127" i="72"/>
  <c r="J20" i="72"/>
  <c r="J24" i="72"/>
  <c r="J29" i="72"/>
  <c r="J33" i="72"/>
  <c r="J38" i="72"/>
  <c r="J42" i="72"/>
  <c r="J46" i="72"/>
  <c r="J50" i="72"/>
  <c r="J55" i="72"/>
  <c r="J59" i="72"/>
  <c r="J63" i="72"/>
  <c r="J70" i="72"/>
  <c r="J91" i="72"/>
  <c r="J123" i="72"/>
  <c r="J100" i="72"/>
  <c r="J104" i="72"/>
  <c r="J109" i="72"/>
  <c r="J114" i="72"/>
  <c r="J118" i="72"/>
  <c r="J71" i="72"/>
  <c r="J79" i="72"/>
  <c r="J88" i="72"/>
  <c r="J97" i="72"/>
  <c r="K102" i="72"/>
  <c r="J102" i="72"/>
  <c r="K107" i="72"/>
  <c r="J107" i="72"/>
  <c r="K112" i="72"/>
  <c r="J112" i="72"/>
  <c r="K116" i="72"/>
  <c r="J116" i="72"/>
  <c r="K126" i="72"/>
  <c r="J126" i="72"/>
  <c r="I141" i="72"/>
  <c r="AI153" i="111" s="1"/>
  <c r="K141" i="72"/>
  <c r="J19" i="72"/>
  <c r="J23" i="72"/>
  <c r="J28" i="72"/>
  <c r="J32" i="72"/>
  <c r="J37" i="72"/>
  <c r="J41" i="72"/>
  <c r="J45" i="72"/>
  <c r="J49" i="72"/>
  <c r="J54" i="72"/>
  <c r="J58" i="72"/>
  <c r="J62" i="72"/>
  <c r="J65" i="72"/>
  <c r="J68" i="72"/>
  <c r="K71" i="72"/>
  <c r="J73" i="72"/>
  <c r="J76" i="72"/>
  <c r="K79" i="72"/>
  <c r="J81" i="72"/>
  <c r="J85" i="72"/>
  <c r="K88" i="72"/>
  <c r="J90" i="72"/>
  <c r="J93" i="72"/>
  <c r="K97" i="72"/>
  <c r="J99" i="72"/>
  <c r="K103" i="72"/>
  <c r="K108" i="72"/>
  <c r="K113" i="72"/>
  <c r="K117" i="72"/>
  <c r="K122" i="72"/>
  <c r="J122" i="72"/>
  <c r="H142" i="72"/>
  <c r="K19" i="72"/>
  <c r="K23" i="72"/>
  <c r="K28" i="72"/>
  <c r="K32" i="72"/>
  <c r="K37" i="72"/>
  <c r="K41" i="72"/>
  <c r="K45" i="72"/>
  <c r="K49" i="72"/>
  <c r="K54" i="72"/>
  <c r="K58" i="72"/>
  <c r="K62" i="72"/>
  <c r="K65" i="72"/>
  <c r="J67" i="72"/>
  <c r="K73" i="72"/>
  <c r="J75" i="72"/>
  <c r="K81" i="72"/>
  <c r="J84" i="72"/>
  <c r="K90" i="72"/>
  <c r="J92" i="72"/>
  <c r="K99" i="72"/>
  <c r="I139" i="72"/>
  <c r="AI151" i="111" s="1"/>
  <c r="K139" i="72"/>
  <c r="J17" i="72"/>
  <c r="K18" i="72"/>
  <c r="K22" i="72"/>
  <c r="K26" i="72"/>
  <c r="J30" i="72"/>
  <c r="K31" i="72"/>
  <c r="K36" i="72"/>
  <c r="K40" i="72"/>
  <c r="K44" i="72"/>
  <c r="J47" i="72"/>
  <c r="K48" i="72"/>
  <c r="K52" i="72"/>
  <c r="K57" i="72"/>
  <c r="K61" i="72"/>
  <c r="J64" i="72"/>
  <c r="K67" i="72"/>
  <c r="J69" i="72"/>
  <c r="J72" i="72"/>
  <c r="K75" i="72"/>
  <c r="J77" i="72"/>
  <c r="J80" i="72"/>
  <c r="K84" i="72"/>
  <c r="J86" i="72"/>
  <c r="J89" i="72"/>
  <c r="K92" i="72"/>
  <c r="J94" i="72"/>
  <c r="J98" i="72"/>
  <c r="K132" i="72"/>
  <c r="E26" i="72" s="1"/>
  <c r="J132" i="72"/>
  <c r="D26" i="72" s="1"/>
  <c r="C42" i="72"/>
  <c r="AI165" i="111" s="1"/>
  <c r="C44" i="72"/>
  <c r="AI167" i="111" s="1"/>
  <c r="C46" i="72"/>
  <c r="AI169" i="111" s="1"/>
  <c r="J121" i="72"/>
  <c r="J125" i="72"/>
  <c r="J130" i="72"/>
  <c r="D25" i="72" s="1"/>
  <c r="J137" i="72"/>
  <c r="I140" i="72"/>
  <c r="AI152" i="111" s="1"/>
  <c r="J101" i="72"/>
  <c r="J105" i="72"/>
  <c r="J110" i="72"/>
  <c r="J115" i="72"/>
  <c r="J119" i="72"/>
  <c r="J124" i="72"/>
  <c r="J128" i="72"/>
  <c r="J136" i="72"/>
  <c r="C41" i="72"/>
  <c r="AI164" i="111" s="1"/>
  <c r="C43" i="72"/>
  <c r="AI166" i="111" s="1"/>
  <c r="C45" i="72"/>
  <c r="AI168" i="111" s="1"/>
  <c r="K94" i="47"/>
  <c r="K63" i="71"/>
  <c r="K67" i="71"/>
  <c r="J43" i="71"/>
  <c r="K113" i="71"/>
  <c r="K115" i="71"/>
  <c r="K119" i="71"/>
  <c r="K134" i="71"/>
  <c r="E27" i="71" s="1"/>
  <c r="K17" i="71"/>
  <c r="J63" i="71"/>
  <c r="K43" i="71"/>
  <c r="K91" i="71"/>
  <c r="K95" i="71"/>
  <c r="J44" i="71"/>
  <c r="J26" i="71"/>
  <c r="J52" i="71"/>
  <c r="J36" i="71"/>
  <c r="J18" i="71"/>
  <c r="K25" i="71"/>
  <c r="J20" i="71"/>
  <c r="J29" i="71"/>
  <c r="K31" i="71"/>
  <c r="J38" i="71"/>
  <c r="J46" i="71"/>
  <c r="K48" i="71"/>
  <c r="J55" i="71"/>
  <c r="J61" i="71"/>
  <c r="K66" i="71"/>
  <c r="K74" i="71"/>
  <c r="J83" i="71"/>
  <c r="J86" i="71"/>
  <c r="J91" i="71"/>
  <c r="J94" i="71"/>
  <c r="J100" i="71"/>
  <c r="J103" i="71"/>
  <c r="J109" i="71"/>
  <c r="J113" i="71"/>
  <c r="J118" i="71"/>
  <c r="J122" i="71"/>
  <c r="J127" i="71"/>
  <c r="J132" i="71"/>
  <c r="D26" i="71" s="1"/>
  <c r="J21" i="71"/>
  <c r="J30" i="71"/>
  <c r="J39" i="71"/>
  <c r="J47" i="71"/>
  <c r="J56" i="71"/>
  <c r="J70" i="71"/>
  <c r="J78" i="71"/>
  <c r="J81" i="71"/>
  <c r="J87" i="71"/>
  <c r="J90" i="71"/>
  <c r="J95" i="71"/>
  <c r="J99" i="71"/>
  <c r="J104" i="71"/>
  <c r="J108" i="71"/>
  <c r="J114" i="71"/>
  <c r="J117" i="71"/>
  <c r="J123" i="71"/>
  <c r="J126" i="71"/>
  <c r="J134" i="71"/>
  <c r="D27" i="71" s="1"/>
  <c r="B30" i="71"/>
  <c r="J33" i="71"/>
  <c r="J50" i="71"/>
  <c r="J60" i="71"/>
  <c r="J17" i="71"/>
  <c r="J22" i="71"/>
  <c r="J24" i="71"/>
  <c r="J34" i="71"/>
  <c r="J40" i="71"/>
  <c r="J42" i="71"/>
  <c r="J51" i="71"/>
  <c r="J57" i="71"/>
  <c r="J59" i="71"/>
  <c r="J69" i="71"/>
  <c r="K68" i="71"/>
  <c r="J71" i="71"/>
  <c r="K73" i="71"/>
  <c r="K77" i="71"/>
  <c r="J19" i="71"/>
  <c r="J23" i="71"/>
  <c r="J28" i="71"/>
  <c r="J32" i="71"/>
  <c r="J37" i="71"/>
  <c r="J41" i="71"/>
  <c r="J45" i="71"/>
  <c r="J49" i="71"/>
  <c r="J54" i="71"/>
  <c r="J58" i="71"/>
  <c r="J62" i="71"/>
  <c r="J65" i="71"/>
  <c r="J68" i="71"/>
  <c r="K71" i="71"/>
  <c r="J73" i="71"/>
  <c r="J77" i="71"/>
  <c r="H142" i="71"/>
  <c r="K19" i="71"/>
  <c r="K23" i="71"/>
  <c r="K28" i="71"/>
  <c r="K32" i="71"/>
  <c r="K37" i="71"/>
  <c r="K41" i="71"/>
  <c r="K45" i="71"/>
  <c r="K49" i="71"/>
  <c r="K54" i="71"/>
  <c r="K58" i="71"/>
  <c r="K62" i="71"/>
  <c r="K64" i="71"/>
  <c r="K65" i="71"/>
  <c r="J67" i="71"/>
  <c r="K72" i="71"/>
  <c r="I141" i="71"/>
  <c r="AH153" i="111" s="1"/>
  <c r="K76" i="71"/>
  <c r="J76" i="71"/>
  <c r="K80" i="71"/>
  <c r="J80" i="71"/>
  <c r="K85" i="71"/>
  <c r="J85" i="71"/>
  <c r="K89" i="71"/>
  <c r="J89" i="71"/>
  <c r="K93" i="71"/>
  <c r="J93" i="71"/>
  <c r="K98" i="71"/>
  <c r="J98" i="71"/>
  <c r="K102" i="71"/>
  <c r="J102" i="71"/>
  <c r="K107" i="71"/>
  <c r="J107" i="71"/>
  <c r="K112" i="71"/>
  <c r="J112" i="71"/>
  <c r="K116" i="71"/>
  <c r="J116" i="71"/>
  <c r="K121" i="71"/>
  <c r="J121" i="71"/>
  <c r="I139" i="71"/>
  <c r="AH151" i="111" s="1"/>
  <c r="K136" i="71"/>
  <c r="E28" i="71" s="1"/>
  <c r="C42" i="71"/>
  <c r="AH165" i="111" s="1"/>
  <c r="C44" i="71"/>
  <c r="AH167" i="111" s="1"/>
  <c r="C46" i="71"/>
  <c r="AH169" i="111" s="1"/>
  <c r="J125" i="71"/>
  <c r="J130" i="71"/>
  <c r="D25" i="71" s="1"/>
  <c r="J137" i="71"/>
  <c r="I140" i="71"/>
  <c r="AH152" i="111" s="1"/>
  <c r="J75" i="71"/>
  <c r="J79" i="71"/>
  <c r="J84" i="71"/>
  <c r="J88" i="71"/>
  <c r="J92" i="71"/>
  <c r="J97" i="71"/>
  <c r="J101" i="71"/>
  <c r="J105" i="71"/>
  <c r="J110" i="71"/>
  <c r="J115" i="71"/>
  <c r="J119" i="71"/>
  <c r="J124" i="71"/>
  <c r="J128" i="71"/>
  <c r="J136" i="71"/>
  <c r="C41" i="71"/>
  <c r="AH164" i="111" s="1"/>
  <c r="C43" i="71"/>
  <c r="AH166" i="111" s="1"/>
  <c r="C45" i="71"/>
  <c r="AH168" i="111" s="1"/>
  <c r="J94" i="56"/>
  <c r="C47" i="70"/>
  <c r="AG170" i="111" s="1"/>
  <c r="K108" i="70"/>
  <c r="K134" i="70"/>
  <c r="E27" i="70" s="1"/>
  <c r="K43" i="70"/>
  <c r="K47" i="70"/>
  <c r="K91" i="70"/>
  <c r="K95" i="70"/>
  <c r="K17" i="70"/>
  <c r="J42" i="70"/>
  <c r="K104" i="70"/>
  <c r="J89" i="70"/>
  <c r="K90" i="70"/>
  <c r="K94" i="70"/>
  <c r="J70" i="70"/>
  <c r="J33" i="70"/>
  <c r="J55" i="70"/>
  <c r="J118" i="70"/>
  <c r="K50" i="70"/>
  <c r="J100" i="70"/>
  <c r="J29" i="70"/>
  <c r="J46" i="70"/>
  <c r="J74" i="70"/>
  <c r="J90" i="70"/>
  <c r="J114" i="70"/>
  <c r="J126" i="70"/>
  <c r="J137" i="70"/>
  <c r="J38" i="70"/>
  <c r="J63" i="70"/>
  <c r="J87" i="70"/>
  <c r="J95" i="70"/>
  <c r="J108" i="70"/>
  <c r="J123" i="70"/>
  <c r="J125" i="70"/>
  <c r="J134" i="70"/>
  <c r="D27" i="70" s="1"/>
  <c r="J17" i="70"/>
  <c r="J21" i="70"/>
  <c r="J25" i="70"/>
  <c r="J30" i="70"/>
  <c r="J34" i="70"/>
  <c r="J39" i="70"/>
  <c r="J43" i="70"/>
  <c r="J83" i="70"/>
  <c r="J91" i="70"/>
  <c r="J113" i="70"/>
  <c r="J117" i="70"/>
  <c r="J122" i="70"/>
  <c r="J127" i="70"/>
  <c r="J130" i="70"/>
  <c r="D25" i="70" s="1"/>
  <c r="B30" i="70"/>
  <c r="J20" i="70"/>
  <c r="J24" i="70"/>
  <c r="J59" i="70"/>
  <c r="J66" i="70"/>
  <c r="J78" i="70"/>
  <c r="J94" i="70"/>
  <c r="J99" i="70"/>
  <c r="J103" i="70"/>
  <c r="J109" i="70"/>
  <c r="J132" i="70"/>
  <c r="D26" i="70" s="1"/>
  <c r="K68" i="70"/>
  <c r="J71" i="70"/>
  <c r="K76" i="70"/>
  <c r="J79" i="70"/>
  <c r="K85" i="70"/>
  <c r="J88" i="70"/>
  <c r="K98" i="70"/>
  <c r="J101" i="70"/>
  <c r="K101" i="70"/>
  <c r="K116" i="70"/>
  <c r="J119" i="70"/>
  <c r="K119" i="70"/>
  <c r="K140" i="70"/>
  <c r="I140" i="70"/>
  <c r="AG152" i="111" s="1"/>
  <c r="J19" i="70"/>
  <c r="J23" i="70"/>
  <c r="J28" i="70"/>
  <c r="J32" i="70"/>
  <c r="J37" i="70"/>
  <c r="J41" i="70"/>
  <c r="J45" i="70"/>
  <c r="J49" i="70"/>
  <c r="J54" i="70"/>
  <c r="J58" i="70"/>
  <c r="J62" i="70"/>
  <c r="J65" i="70"/>
  <c r="J68" i="70"/>
  <c r="K71" i="70"/>
  <c r="J73" i="70"/>
  <c r="J76" i="70"/>
  <c r="K79" i="70"/>
  <c r="J81" i="70"/>
  <c r="J85" i="70"/>
  <c r="K88" i="70"/>
  <c r="J98" i="70"/>
  <c r="K102" i="70"/>
  <c r="J105" i="70"/>
  <c r="K105" i="70"/>
  <c r="J116" i="70"/>
  <c r="K121" i="70"/>
  <c r="J124" i="70"/>
  <c r="K124" i="70"/>
  <c r="I141" i="70"/>
  <c r="AG153" i="111" s="1"/>
  <c r="J18" i="70"/>
  <c r="K19" i="70"/>
  <c r="J22" i="70"/>
  <c r="K23" i="70"/>
  <c r="J26" i="70"/>
  <c r="K28" i="70"/>
  <c r="J31" i="70"/>
  <c r="K32" i="70"/>
  <c r="J36" i="70"/>
  <c r="K37" i="70"/>
  <c r="J40" i="70"/>
  <c r="K41" i="70"/>
  <c r="J44" i="70"/>
  <c r="K45" i="70"/>
  <c r="J48" i="70"/>
  <c r="K49" i="70"/>
  <c r="J52" i="70"/>
  <c r="K54" i="70"/>
  <c r="J57" i="70"/>
  <c r="K58" i="70"/>
  <c r="J61" i="70"/>
  <c r="K62" i="70"/>
  <c r="K64" i="70"/>
  <c r="K65" i="70"/>
  <c r="J67" i="70"/>
  <c r="K72" i="70"/>
  <c r="K73" i="70"/>
  <c r="J75" i="70"/>
  <c r="K80" i="70"/>
  <c r="K81" i="70"/>
  <c r="J84" i="70"/>
  <c r="K89" i="70"/>
  <c r="J92" i="70"/>
  <c r="K92" i="70"/>
  <c r="J102" i="70"/>
  <c r="K107" i="70"/>
  <c r="J110" i="70"/>
  <c r="K110" i="70"/>
  <c r="J121" i="70"/>
  <c r="J128" i="70"/>
  <c r="K128" i="70"/>
  <c r="I139" i="70"/>
  <c r="AG151" i="111" s="1"/>
  <c r="K18" i="70"/>
  <c r="K22" i="70"/>
  <c r="K26" i="70"/>
  <c r="K31" i="70"/>
  <c r="K36" i="70"/>
  <c r="K40" i="70"/>
  <c r="K44" i="70"/>
  <c r="J47" i="70"/>
  <c r="K48" i="70"/>
  <c r="J51" i="70"/>
  <c r="K52" i="70"/>
  <c r="J56" i="70"/>
  <c r="K57" i="70"/>
  <c r="J60" i="70"/>
  <c r="K61" i="70"/>
  <c r="J64" i="70"/>
  <c r="K67" i="70"/>
  <c r="J69" i="70"/>
  <c r="J72" i="70"/>
  <c r="K75" i="70"/>
  <c r="J77" i="70"/>
  <c r="J80" i="70"/>
  <c r="K84" i="70"/>
  <c r="J86" i="70"/>
  <c r="K93" i="70"/>
  <c r="J97" i="70"/>
  <c r="K97" i="70"/>
  <c r="K112" i="70"/>
  <c r="J115" i="70"/>
  <c r="K115" i="70"/>
  <c r="J136" i="70"/>
  <c r="K136" i="70"/>
  <c r="H142" i="70"/>
  <c r="C42" i="70"/>
  <c r="AG165" i="111" s="1"/>
  <c r="C44" i="70"/>
  <c r="AG167" i="111" s="1"/>
  <c r="C46" i="70"/>
  <c r="AG169" i="111" s="1"/>
  <c r="C41" i="70"/>
  <c r="AG164" i="111" s="1"/>
  <c r="C43" i="70"/>
  <c r="AG166" i="111" s="1"/>
  <c r="C45" i="70"/>
  <c r="AG168" i="111" s="1"/>
  <c r="K94" i="61"/>
  <c r="K90" i="61"/>
  <c r="K94" i="63"/>
  <c r="K38" i="59"/>
  <c r="K90" i="55"/>
  <c r="K94" i="55"/>
  <c r="K37" i="69"/>
  <c r="K41" i="69"/>
  <c r="K39" i="69"/>
  <c r="K43" i="69"/>
  <c r="K47" i="69"/>
  <c r="J134" i="69"/>
  <c r="D27" i="69" s="1"/>
  <c r="K63" i="69"/>
  <c r="K71" i="69"/>
  <c r="K115" i="69"/>
  <c r="K119" i="69"/>
  <c r="J91" i="69"/>
  <c r="J95" i="69"/>
  <c r="J117" i="69"/>
  <c r="K74" i="69"/>
  <c r="J81" i="69"/>
  <c r="J99" i="69"/>
  <c r="J70" i="69"/>
  <c r="J86" i="69"/>
  <c r="J103" i="69"/>
  <c r="J122" i="69"/>
  <c r="J90" i="69"/>
  <c r="J108" i="69"/>
  <c r="J126" i="69"/>
  <c r="K66" i="69"/>
  <c r="J94" i="69"/>
  <c r="J113" i="69"/>
  <c r="J132" i="69"/>
  <c r="D26" i="69" s="1"/>
  <c r="B30" i="69"/>
  <c r="J19" i="69"/>
  <c r="J23" i="69"/>
  <c r="J28" i="69"/>
  <c r="J32" i="69"/>
  <c r="J37" i="69"/>
  <c r="J41" i="69"/>
  <c r="J45" i="69"/>
  <c r="J49" i="69"/>
  <c r="J54" i="69"/>
  <c r="J58" i="69"/>
  <c r="J62" i="69"/>
  <c r="K78" i="69"/>
  <c r="K83" i="69"/>
  <c r="K87" i="69"/>
  <c r="K91" i="69"/>
  <c r="K95" i="69"/>
  <c r="K100" i="69"/>
  <c r="K104" i="69"/>
  <c r="K109" i="69"/>
  <c r="K114" i="69"/>
  <c r="K118" i="69"/>
  <c r="K123" i="69"/>
  <c r="K127" i="69"/>
  <c r="K134" i="69"/>
  <c r="E27" i="69" s="1"/>
  <c r="J20" i="69"/>
  <c r="J24" i="69"/>
  <c r="J29" i="69"/>
  <c r="J33" i="69"/>
  <c r="J38" i="69"/>
  <c r="J42" i="69"/>
  <c r="J46" i="69"/>
  <c r="J50" i="69"/>
  <c r="J55" i="69"/>
  <c r="J59" i="69"/>
  <c r="J63" i="69"/>
  <c r="J65" i="69"/>
  <c r="J73" i="69"/>
  <c r="K77" i="69"/>
  <c r="H142" i="69"/>
  <c r="J18" i="69"/>
  <c r="J22" i="69"/>
  <c r="J26" i="69"/>
  <c r="J31" i="69"/>
  <c r="J36" i="69"/>
  <c r="J40" i="69"/>
  <c r="J44" i="69"/>
  <c r="J48" i="69"/>
  <c r="J52" i="69"/>
  <c r="J57" i="69"/>
  <c r="J61" i="69"/>
  <c r="K64" i="69"/>
  <c r="J67" i="69"/>
  <c r="K72" i="69"/>
  <c r="J77" i="69"/>
  <c r="J17" i="69"/>
  <c r="K18" i="69"/>
  <c r="J21" i="69"/>
  <c r="K22" i="69"/>
  <c r="J25" i="69"/>
  <c r="K26" i="69"/>
  <c r="J30" i="69"/>
  <c r="K31" i="69"/>
  <c r="J34" i="69"/>
  <c r="K36" i="69"/>
  <c r="J39" i="69"/>
  <c r="K40" i="69"/>
  <c r="J43" i="69"/>
  <c r="K44" i="69"/>
  <c r="J47" i="69"/>
  <c r="K48" i="69"/>
  <c r="J51" i="69"/>
  <c r="K52" i="69"/>
  <c r="J56" i="69"/>
  <c r="K57" i="69"/>
  <c r="J60" i="69"/>
  <c r="K61" i="69"/>
  <c r="J64" i="69"/>
  <c r="K67" i="69"/>
  <c r="J69" i="69"/>
  <c r="J72" i="69"/>
  <c r="I141" i="69"/>
  <c r="AF153" i="111" s="1"/>
  <c r="K68" i="69"/>
  <c r="J71" i="69"/>
  <c r="K76" i="69"/>
  <c r="J76" i="69"/>
  <c r="K80" i="69"/>
  <c r="J80" i="69"/>
  <c r="K85" i="69"/>
  <c r="J85" i="69"/>
  <c r="K89" i="69"/>
  <c r="J89" i="69"/>
  <c r="K93" i="69"/>
  <c r="J93" i="69"/>
  <c r="K98" i="69"/>
  <c r="J98" i="69"/>
  <c r="K102" i="69"/>
  <c r="J102" i="69"/>
  <c r="K107" i="69"/>
  <c r="J107" i="69"/>
  <c r="K112" i="69"/>
  <c r="J112" i="69"/>
  <c r="K116" i="69"/>
  <c r="J116" i="69"/>
  <c r="I139" i="69"/>
  <c r="AF151" i="111" s="1"/>
  <c r="K136" i="69"/>
  <c r="C42" i="69"/>
  <c r="AF165" i="111" s="1"/>
  <c r="C44" i="69"/>
  <c r="AF167" i="111" s="1"/>
  <c r="C46" i="69"/>
  <c r="AF169" i="111" s="1"/>
  <c r="J121" i="69"/>
  <c r="J125" i="69"/>
  <c r="J130" i="69"/>
  <c r="D25" i="69" s="1"/>
  <c r="J137" i="69"/>
  <c r="I140" i="69"/>
  <c r="AF152" i="111" s="1"/>
  <c r="J75" i="69"/>
  <c r="J79" i="69"/>
  <c r="J84" i="69"/>
  <c r="J88" i="69"/>
  <c r="J92" i="69"/>
  <c r="J97" i="69"/>
  <c r="J101" i="69"/>
  <c r="J105" i="69"/>
  <c r="J110" i="69"/>
  <c r="J115" i="69"/>
  <c r="J119" i="69"/>
  <c r="J124" i="69"/>
  <c r="J128" i="69"/>
  <c r="J136" i="69"/>
  <c r="C41" i="69"/>
  <c r="AF164" i="111" s="1"/>
  <c r="C43" i="69"/>
  <c r="AF166" i="111" s="1"/>
  <c r="C45" i="69"/>
  <c r="AF168" i="111" s="1"/>
  <c r="K38" i="53"/>
  <c r="K94" i="53"/>
  <c r="J94" i="62"/>
  <c r="K38" i="47"/>
  <c r="K126" i="52"/>
  <c r="K26" i="52"/>
  <c r="C47" i="68"/>
  <c r="AE170" i="111" s="1"/>
  <c r="K73" i="68"/>
  <c r="K63" i="68"/>
  <c r="K71" i="68"/>
  <c r="K108" i="68"/>
  <c r="K134" i="68"/>
  <c r="E27" i="68" s="1"/>
  <c r="K119" i="68"/>
  <c r="B30" i="68"/>
  <c r="K24" i="68"/>
  <c r="J74" i="68"/>
  <c r="J23" i="68"/>
  <c r="J59" i="68"/>
  <c r="J62" i="68"/>
  <c r="J91" i="68"/>
  <c r="J94" i="68"/>
  <c r="J109" i="68"/>
  <c r="J113" i="68"/>
  <c r="J123" i="68"/>
  <c r="J126" i="68"/>
  <c r="J134" i="68"/>
  <c r="D27" i="68" s="1"/>
  <c r="J66" i="68"/>
  <c r="J83" i="68"/>
  <c r="K95" i="68"/>
  <c r="J86" i="68"/>
  <c r="J100" i="68"/>
  <c r="J103" i="68"/>
  <c r="J118" i="68"/>
  <c r="J122" i="68"/>
  <c r="J127" i="68"/>
  <c r="J132" i="68"/>
  <c r="D26" i="68" s="1"/>
  <c r="J20" i="68"/>
  <c r="J28" i="68"/>
  <c r="J33" i="68"/>
  <c r="J37" i="68"/>
  <c r="J42" i="68"/>
  <c r="J45" i="68"/>
  <c r="J50" i="68"/>
  <c r="J54" i="68"/>
  <c r="J65" i="68"/>
  <c r="K78" i="68"/>
  <c r="J19" i="68"/>
  <c r="J29" i="68"/>
  <c r="J32" i="68"/>
  <c r="J38" i="68"/>
  <c r="J41" i="68"/>
  <c r="J46" i="68"/>
  <c r="J49" i="68"/>
  <c r="J55" i="68"/>
  <c r="J58" i="68"/>
  <c r="J63" i="68"/>
  <c r="J70" i="68"/>
  <c r="J73" i="68"/>
  <c r="J87" i="68"/>
  <c r="J90" i="68"/>
  <c r="J95" i="68"/>
  <c r="J99" i="68"/>
  <c r="J104" i="68"/>
  <c r="J108" i="68"/>
  <c r="J114" i="68"/>
  <c r="J117" i="68"/>
  <c r="K77" i="68"/>
  <c r="K81" i="68"/>
  <c r="H142" i="68"/>
  <c r="J18" i="68"/>
  <c r="J22" i="68"/>
  <c r="J26" i="68"/>
  <c r="J31" i="68"/>
  <c r="J36" i="68"/>
  <c r="J40" i="68"/>
  <c r="J44" i="68"/>
  <c r="J48" i="68"/>
  <c r="J52" i="68"/>
  <c r="J57" i="68"/>
  <c r="J61" i="68"/>
  <c r="K64" i="68"/>
  <c r="J67" i="68"/>
  <c r="K72" i="68"/>
  <c r="J77" i="68"/>
  <c r="J81" i="68"/>
  <c r="J17" i="68"/>
  <c r="K18" i="68"/>
  <c r="J21" i="68"/>
  <c r="K22" i="68"/>
  <c r="J25" i="68"/>
  <c r="K26" i="68"/>
  <c r="J30" i="68"/>
  <c r="K31" i="68"/>
  <c r="J34" i="68"/>
  <c r="K36" i="68"/>
  <c r="J39" i="68"/>
  <c r="K40" i="68"/>
  <c r="J43" i="68"/>
  <c r="K44" i="68"/>
  <c r="J47" i="68"/>
  <c r="K48" i="68"/>
  <c r="J51" i="68"/>
  <c r="K52" i="68"/>
  <c r="J56" i="68"/>
  <c r="K57" i="68"/>
  <c r="J60" i="68"/>
  <c r="K61" i="68"/>
  <c r="J64" i="68"/>
  <c r="K67" i="68"/>
  <c r="J69" i="68"/>
  <c r="J72" i="68"/>
  <c r="I141" i="68"/>
  <c r="AE153" i="111" s="1"/>
  <c r="K68" i="68"/>
  <c r="J71" i="68"/>
  <c r="K76" i="68"/>
  <c r="J76" i="68"/>
  <c r="K80" i="68"/>
  <c r="J80" i="68"/>
  <c r="K85" i="68"/>
  <c r="J85" i="68"/>
  <c r="K89" i="68"/>
  <c r="J89" i="68"/>
  <c r="K93" i="68"/>
  <c r="J93" i="68"/>
  <c r="K98" i="68"/>
  <c r="J98" i="68"/>
  <c r="K102" i="68"/>
  <c r="J102" i="68"/>
  <c r="K107" i="68"/>
  <c r="J107" i="68"/>
  <c r="K112" i="68"/>
  <c r="J112" i="68"/>
  <c r="K116" i="68"/>
  <c r="J116" i="68"/>
  <c r="I139" i="68"/>
  <c r="AE151" i="111" s="1"/>
  <c r="K136" i="68"/>
  <c r="C42" i="68"/>
  <c r="AE165" i="111" s="1"/>
  <c r="C44" i="68"/>
  <c r="AE167" i="111" s="1"/>
  <c r="C46" i="68"/>
  <c r="AE169" i="111" s="1"/>
  <c r="J121" i="68"/>
  <c r="J125" i="68"/>
  <c r="J130" i="68"/>
  <c r="D25" i="68" s="1"/>
  <c r="J137" i="68"/>
  <c r="I140" i="68"/>
  <c r="AE152" i="111" s="1"/>
  <c r="J75" i="68"/>
  <c r="J79" i="68"/>
  <c r="J84" i="68"/>
  <c r="J88" i="68"/>
  <c r="J92" i="68"/>
  <c r="J97" i="68"/>
  <c r="J101" i="68"/>
  <c r="J105" i="68"/>
  <c r="J110" i="68"/>
  <c r="J115" i="68"/>
  <c r="J119" i="68"/>
  <c r="J124" i="68"/>
  <c r="J128" i="68"/>
  <c r="J136" i="68"/>
  <c r="C41" i="68"/>
  <c r="AE164" i="111" s="1"/>
  <c r="C43" i="68"/>
  <c r="AE166" i="111" s="1"/>
  <c r="C45" i="68"/>
  <c r="AE168" i="111" s="1"/>
  <c r="K126" i="67"/>
  <c r="K94" i="52"/>
  <c r="K94" i="50"/>
  <c r="K104" i="47"/>
  <c r="K94" i="64"/>
  <c r="J38" i="54"/>
  <c r="J94" i="60"/>
  <c r="K126" i="48"/>
  <c r="J90" i="59"/>
  <c r="J94" i="59"/>
  <c r="K73" i="67"/>
  <c r="K94" i="46"/>
  <c r="K63" i="67"/>
  <c r="K71" i="67"/>
  <c r="K115" i="67"/>
  <c r="K119" i="67"/>
  <c r="K134" i="67"/>
  <c r="E27" i="67" s="1"/>
  <c r="K99" i="67"/>
  <c r="K23" i="67"/>
  <c r="K95" i="67"/>
  <c r="J42" i="67"/>
  <c r="J132" i="67"/>
  <c r="D26" i="67" s="1"/>
  <c r="J59" i="67"/>
  <c r="J33" i="67"/>
  <c r="J52" i="67"/>
  <c r="J19" i="67"/>
  <c r="J37" i="67"/>
  <c r="J54" i="67"/>
  <c r="J18" i="67"/>
  <c r="J24" i="67"/>
  <c r="J36" i="67"/>
  <c r="J50" i="67"/>
  <c r="K28" i="67"/>
  <c r="K45" i="67"/>
  <c r="K62" i="67"/>
  <c r="J26" i="67"/>
  <c r="J44" i="67"/>
  <c r="J61" i="67"/>
  <c r="J66" i="67"/>
  <c r="J74" i="67"/>
  <c r="J83" i="67"/>
  <c r="J86" i="67"/>
  <c r="J91" i="67"/>
  <c r="J94" i="67"/>
  <c r="J100" i="67"/>
  <c r="J103" i="67"/>
  <c r="J109" i="67"/>
  <c r="J113" i="67"/>
  <c r="J118" i="67"/>
  <c r="J122" i="67"/>
  <c r="J127" i="67"/>
  <c r="K70" i="67"/>
  <c r="K78" i="67"/>
  <c r="J87" i="67"/>
  <c r="J90" i="67"/>
  <c r="J95" i="67"/>
  <c r="J99" i="67"/>
  <c r="J104" i="67"/>
  <c r="J108" i="67"/>
  <c r="J114" i="67"/>
  <c r="J117" i="67"/>
  <c r="J123" i="67"/>
  <c r="J126" i="67"/>
  <c r="J134" i="67"/>
  <c r="D27" i="67" s="1"/>
  <c r="B30" i="67"/>
  <c r="J20" i="67"/>
  <c r="J22" i="67"/>
  <c r="J32" i="67"/>
  <c r="J38" i="67"/>
  <c r="J40" i="67"/>
  <c r="J49" i="67"/>
  <c r="J55" i="67"/>
  <c r="J57" i="67"/>
  <c r="J23" i="67"/>
  <c r="J29" i="67"/>
  <c r="J31" i="67"/>
  <c r="J41" i="67"/>
  <c r="J46" i="67"/>
  <c r="J48" i="67"/>
  <c r="J58" i="67"/>
  <c r="J63" i="67"/>
  <c r="J65" i="67"/>
  <c r="J73" i="67"/>
  <c r="H142" i="67"/>
  <c r="K64" i="67"/>
  <c r="J67" i="67"/>
  <c r="K72" i="67"/>
  <c r="J75" i="67"/>
  <c r="K77" i="67"/>
  <c r="K81" i="67"/>
  <c r="J17" i="67"/>
  <c r="J21" i="67"/>
  <c r="J25" i="67"/>
  <c r="J30" i="67"/>
  <c r="J34" i="67"/>
  <c r="J39" i="67"/>
  <c r="J43" i="67"/>
  <c r="J47" i="67"/>
  <c r="J51" i="67"/>
  <c r="J56" i="67"/>
  <c r="J60" i="67"/>
  <c r="J64" i="67"/>
  <c r="K67" i="67"/>
  <c r="J69" i="67"/>
  <c r="J72" i="67"/>
  <c r="K75" i="67"/>
  <c r="J77" i="67"/>
  <c r="J81" i="67"/>
  <c r="K17" i="67"/>
  <c r="K21" i="67"/>
  <c r="K25" i="67"/>
  <c r="K30" i="67"/>
  <c r="K34" i="67"/>
  <c r="K39" i="67"/>
  <c r="K43" i="67"/>
  <c r="K47" i="67"/>
  <c r="K51" i="67"/>
  <c r="K56" i="67"/>
  <c r="K60" i="67"/>
  <c r="K68" i="67"/>
  <c r="K69" i="67"/>
  <c r="J71" i="67"/>
  <c r="K76" i="67"/>
  <c r="I141" i="67"/>
  <c r="AD153" i="111" s="1"/>
  <c r="K80" i="67"/>
  <c r="J80" i="67"/>
  <c r="K85" i="67"/>
  <c r="J85" i="67"/>
  <c r="K89" i="67"/>
  <c r="J89" i="67"/>
  <c r="K93" i="67"/>
  <c r="J93" i="67"/>
  <c r="K98" i="67"/>
  <c r="J98" i="67"/>
  <c r="K102" i="67"/>
  <c r="J102" i="67"/>
  <c r="K107" i="67"/>
  <c r="J107" i="67"/>
  <c r="K112" i="67"/>
  <c r="J112" i="67"/>
  <c r="K116" i="67"/>
  <c r="J116" i="67"/>
  <c r="I139" i="67"/>
  <c r="AD151" i="111" s="1"/>
  <c r="K136" i="67"/>
  <c r="E28" i="67" s="1"/>
  <c r="C42" i="67"/>
  <c r="AD165" i="111" s="1"/>
  <c r="C44" i="67"/>
  <c r="AD167" i="111" s="1"/>
  <c r="C46" i="67"/>
  <c r="AD169" i="111" s="1"/>
  <c r="J121" i="67"/>
  <c r="J125" i="67"/>
  <c r="J130" i="67"/>
  <c r="D25" i="67" s="1"/>
  <c r="J137" i="67"/>
  <c r="I140" i="67"/>
  <c r="AD152" i="111" s="1"/>
  <c r="J79" i="67"/>
  <c r="J84" i="67"/>
  <c r="J88" i="67"/>
  <c r="J92" i="67"/>
  <c r="J97" i="67"/>
  <c r="J101" i="67"/>
  <c r="J105" i="67"/>
  <c r="J110" i="67"/>
  <c r="J115" i="67"/>
  <c r="J119" i="67"/>
  <c r="J124" i="67"/>
  <c r="J128" i="67"/>
  <c r="J136" i="67"/>
  <c r="C41" i="67"/>
  <c r="AD164" i="111" s="1"/>
  <c r="C43" i="67"/>
  <c r="AD166" i="111" s="1"/>
  <c r="C45" i="67"/>
  <c r="AD168" i="111" s="1"/>
  <c r="K126" i="53"/>
  <c r="K90" i="57"/>
  <c r="K94" i="57"/>
  <c r="K126" i="57"/>
  <c r="J100" i="49"/>
  <c r="K56" i="48"/>
  <c r="K126" i="58"/>
  <c r="K56" i="47"/>
  <c r="K63" i="66"/>
  <c r="K71" i="66"/>
  <c r="K134" i="66"/>
  <c r="E27" i="66" s="1"/>
  <c r="K113" i="66"/>
  <c r="K115" i="66"/>
  <c r="K119" i="66"/>
  <c r="K95" i="66"/>
  <c r="K17" i="66"/>
  <c r="K25" i="66"/>
  <c r="K136" i="66"/>
  <c r="J57" i="66"/>
  <c r="B30" i="66"/>
  <c r="J63" i="66"/>
  <c r="J66" i="66"/>
  <c r="J59" i="66"/>
  <c r="J61" i="66"/>
  <c r="K70" i="66"/>
  <c r="K78" i="66"/>
  <c r="K87" i="66"/>
  <c r="K74" i="66"/>
  <c r="K83" i="66"/>
  <c r="K18" i="66"/>
  <c r="K22" i="66"/>
  <c r="K26" i="66"/>
  <c r="K31" i="66"/>
  <c r="K36" i="66"/>
  <c r="K40" i="66"/>
  <c r="K44" i="66"/>
  <c r="K48" i="66"/>
  <c r="K52" i="66"/>
  <c r="J81" i="66"/>
  <c r="J86" i="66"/>
  <c r="J90" i="66"/>
  <c r="J94" i="66"/>
  <c r="J99" i="66"/>
  <c r="J103" i="66"/>
  <c r="J108" i="66"/>
  <c r="J113" i="66"/>
  <c r="J117" i="66"/>
  <c r="J122" i="66"/>
  <c r="J126" i="66"/>
  <c r="J132" i="66"/>
  <c r="D26" i="66" s="1"/>
  <c r="J91" i="66"/>
  <c r="J95" i="66"/>
  <c r="J100" i="66"/>
  <c r="J104" i="66"/>
  <c r="J109" i="66"/>
  <c r="J114" i="66"/>
  <c r="J118" i="66"/>
  <c r="J123" i="66"/>
  <c r="J127" i="66"/>
  <c r="J134" i="66"/>
  <c r="D27" i="66" s="1"/>
  <c r="J20" i="66"/>
  <c r="J24" i="66"/>
  <c r="J29" i="66"/>
  <c r="J33" i="66"/>
  <c r="J38" i="66"/>
  <c r="J42" i="66"/>
  <c r="J46" i="66"/>
  <c r="J50" i="66"/>
  <c r="J55" i="66"/>
  <c r="K68" i="66"/>
  <c r="J19" i="66"/>
  <c r="J23" i="66"/>
  <c r="J28" i="66"/>
  <c r="J32" i="66"/>
  <c r="J37" i="66"/>
  <c r="J41" i="66"/>
  <c r="J45" i="66"/>
  <c r="J49" i="66"/>
  <c r="J54" i="66"/>
  <c r="J58" i="66"/>
  <c r="J62" i="66"/>
  <c r="J65" i="66"/>
  <c r="J68" i="66"/>
  <c r="H142" i="66"/>
  <c r="K19" i="66"/>
  <c r="K23" i="66"/>
  <c r="K28" i="66"/>
  <c r="K32" i="66"/>
  <c r="K37" i="66"/>
  <c r="K41" i="66"/>
  <c r="K45" i="66"/>
  <c r="K49" i="66"/>
  <c r="K54" i="66"/>
  <c r="K58" i="66"/>
  <c r="K62" i="66"/>
  <c r="K64" i="66"/>
  <c r="K65" i="66"/>
  <c r="J67" i="66"/>
  <c r="K72" i="66"/>
  <c r="J72" i="66"/>
  <c r="K76" i="66"/>
  <c r="J76" i="66"/>
  <c r="K80" i="66"/>
  <c r="J80" i="66"/>
  <c r="K85" i="66"/>
  <c r="J85" i="66"/>
  <c r="K89" i="66"/>
  <c r="J89" i="66"/>
  <c r="K93" i="66"/>
  <c r="J93" i="66"/>
  <c r="K98" i="66"/>
  <c r="J98" i="66"/>
  <c r="K102" i="66"/>
  <c r="J102" i="66"/>
  <c r="K107" i="66"/>
  <c r="J107" i="66"/>
  <c r="K112" i="66"/>
  <c r="J112" i="66"/>
  <c r="I141" i="66"/>
  <c r="AC153" i="111" s="1"/>
  <c r="J17" i="66"/>
  <c r="J21" i="66"/>
  <c r="J25" i="66"/>
  <c r="J30" i="66"/>
  <c r="J34" i="66"/>
  <c r="J39" i="66"/>
  <c r="J43" i="66"/>
  <c r="J47" i="66"/>
  <c r="J51" i="66"/>
  <c r="J56" i="66"/>
  <c r="J60" i="66"/>
  <c r="J64" i="66"/>
  <c r="K67" i="66"/>
  <c r="J69" i="66"/>
  <c r="K73" i="66"/>
  <c r="K77" i="66"/>
  <c r="I139" i="66"/>
  <c r="AC151" i="111" s="1"/>
  <c r="C42" i="66"/>
  <c r="AC165" i="111" s="1"/>
  <c r="C44" i="66"/>
  <c r="AC167" i="111" s="1"/>
  <c r="C46" i="66"/>
  <c r="AC169" i="111" s="1"/>
  <c r="J116" i="66"/>
  <c r="J121" i="66"/>
  <c r="J125" i="66"/>
  <c r="J130" i="66"/>
  <c r="D25" i="66" s="1"/>
  <c r="J137" i="66"/>
  <c r="I140" i="66"/>
  <c r="AC152" i="111" s="1"/>
  <c r="J71" i="66"/>
  <c r="J75" i="66"/>
  <c r="J79" i="66"/>
  <c r="J84" i="66"/>
  <c r="J88" i="66"/>
  <c r="J92" i="66"/>
  <c r="J97" i="66"/>
  <c r="J101" i="66"/>
  <c r="J105" i="66"/>
  <c r="J110" i="66"/>
  <c r="J115" i="66"/>
  <c r="J119" i="66"/>
  <c r="J124" i="66"/>
  <c r="J128" i="66"/>
  <c r="J136" i="66"/>
  <c r="C41" i="66"/>
  <c r="AC164" i="111" s="1"/>
  <c r="C43" i="66"/>
  <c r="AC166" i="111" s="1"/>
  <c r="C45" i="66"/>
  <c r="AC168" i="111" s="1"/>
  <c r="K71" i="65"/>
  <c r="K115" i="65"/>
  <c r="K119" i="65"/>
  <c r="K134" i="65"/>
  <c r="E27" i="65" s="1"/>
  <c r="J95" i="65"/>
  <c r="K136" i="65"/>
  <c r="K95" i="65"/>
  <c r="K57" i="65"/>
  <c r="K26" i="65"/>
  <c r="J40" i="65"/>
  <c r="J48" i="65"/>
  <c r="K61" i="65"/>
  <c r="J66" i="65"/>
  <c r="J78" i="65"/>
  <c r="J87" i="65"/>
  <c r="K100" i="65"/>
  <c r="J114" i="65"/>
  <c r="J123" i="65"/>
  <c r="J22" i="65"/>
  <c r="J31" i="65"/>
  <c r="K44" i="65"/>
  <c r="J70" i="65"/>
  <c r="K83" i="65"/>
  <c r="J104" i="65"/>
  <c r="K118" i="65"/>
  <c r="B30" i="65"/>
  <c r="J18" i="65"/>
  <c r="J36" i="65"/>
  <c r="J52" i="65"/>
  <c r="J74" i="65"/>
  <c r="J91" i="65"/>
  <c r="J109" i="65"/>
  <c r="J127" i="65"/>
  <c r="J134" i="65"/>
  <c r="D27" i="65" s="1"/>
  <c r="J132" i="65"/>
  <c r="D26" i="65" s="1"/>
  <c r="H142" i="65"/>
  <c r="K64" i="65"/>
  <c r="J67" i="65"/>
  <c r="K72" i="65"/>
  <c r="J72" i="65"/>
  <c r="K76" i="65"/>
  <c r="J76" i="65"/>
  <c r="K80" i="65"/>
  <c r="J80" i="65"/>
  <c r="K85" i="65"/>
  <c r="J85" i="65"/>
  <c r="K89" i="65"/>
  <c r="J89" i="65"/>
  <c r="K93" i="65"/>
  <c r="J93" i="65"/>
  <c r="K98" i="65"/>
  <c r="J98" i="65"/>
  <c r="K102" i="65"/>
  <c r="J102" i="65"/>
  <c r="K107" i="65"/>
  <c r="J107" i="65"/>
  <c r="K112" i="65"/>
  <c r="J112" i="65"/>
  <c r="K116" i="65"/>
  <c r="J116" i="65"/>
  <c r="K121" i="65"/>
  <c r="J121" i="65"/>
  <c r="K125" i="65"/>
  <c r="J125" i="65"/>
  <c r="K130" i="65"/>
  <c r="E25" i="65" s="1"/>
  <c r="J130" i="65"/>
  <c r="D25" i="65" s="1"/>
  <c r="I141" i="65"/>
  <c r="AB153" i="111" s="1"/>
  <c r="J17" i="65"/>
  <c r="J21" i="65"/>
  <c r="J25" i="65"/>
  <c r="J30" i="65"/>
  <c r="J34" i="65"/>
  <c r="J39" i="65"/>
  <c r="J43" i="65"/>
  <c r="J47" i="65"/>
  <c r="J51" i="65"/>
  <c r="J56" i="65"/>
  <c r="J60" i="65"/>
  <c r="J64" i="65"/>
  <c r="K67" i="65"/>
  <c r="J69" i="65"/>
  <c r="K73" i="65"/>
  <c r="K77" i="65"/>
  <c r="K81" i="65"/>
  <c r="K86" i="65"/>
  <c r="K90" i="65"/>
  <c r="K94" i="65"/>
  <c r="K99" i="65"/>
  <c r="K103" i="65"/>
  <c r="K108" i="65"/>
  <c r="K113" i="65"/>
  <c r="K117" i="65"/>
  <c r="K122" i="65"/>
  <c r="K126" i="65"/>
  <c r="I139" i="65"/>
  <c r="AB151" i="111" s="1"/>
  <c r="K17" i="65"/>
  <c r="J20" i="65"/>
  <c r="K21" i="65"/>
  <c r="J24" i="65"/>
  <c r="K25" i="65"/>
  <c r="J29" i="65"/>
  <c r="K30" i="65"/>
  <c r="J33" i="65"/>
  <c r="K34" i="65"/>
  <c r="J38" i="65"/>
  <c r="K39" i="65"/>
  <c r="J42" i="65"/>
  <c r="K43" i="65"/>
  <c r="J46" i="65"/>
  <c r="K47" i="65"/>
  <c r="J50" i="65"/>
  <c r="K51" i="65"/>
  <c r="J55" i="65"/>
  <c r="K56" i="65"/>
  <c r="J59" i="65"/>
  <c r="K60" i="65"/>
  <c r="J63" i="65"/>
  <c r="K68" i="65"/>
  <c r="K69" i="65"/>
  <c r="J73" i="65"/>
  <c r="J77" i="65"/>
  <c r="J81" i="65"/>
  <c r="J86" i="65"/>
  <c r="J90" i="65"/>
  <c r="J94" i="65"/>
  <c r="J99" i="65"/>
  <c r="J103" i="65"/>
  <c r="J108" i="65"/>
  <c r="J113" i="65"/>
  <c r="J117" i="65"/>
  <c r="J122" i="65"/>
  <c r="J126" i="65"/>
  <c r="J19" i="65"/>
  <c r="K20" i="65"/>
  <c r="J23" i="65"/>
  <c r="K24" i="65"/>
  <c r="J28" i="65"/>
  <c r="K29" i="65"/>
  <c r="J32" i="65"/>
  <c r="K33" i="65"/>
  <c r="J37" i="65"/>
  <c r="K38" i="65"/>
  <c r="J41" i="65"/>
  <c r="K42" i="65"/>
  <c r="J45" i="65"/>
  <c r="K46" i="65"/>
  <c r="J49" i="65"/>
  <c r="K50" i="65"/>
  <c r="J54" i="65"/>
  <c r="K55" i="65"/>
  <c r="J58" i="65"/>
  <c r="K59" i="65"/>
  <c r="J62" i="65"/>
  <c r="K63" i="65"/>
  <c r="J65" i="65"/>
  <c r="J68" i="65"/>
  <c r="C42" i="65"/>
  <c r="AB165" i="111" s="1"/>
  <c r="C44" i="65"/>
  <c r="AB167" i="111" s="1"/>
  <c r="C46" i="65"/>
  <c r="AB169" i="111" s="1"/>
  <c r="J137" i="65"/>
  <c r="I140" i="65"/>
  <c r="AB152" i="111" s="1"/>
  <c r="J71" i="65"/>
  <c r="J75" i="65"/>
  <c r="J79" i="65"/>
  <c r="J84" i="65"/>
  <c r="J88" i="65"/>
  <c r="J92" i="65"/>
  <c r="J97" i="65"/>
  <c r="J101" i="65"/>
  <c r="J105" i="65"/>
  <c r="J110" i="65"/>
  <c r="J115" i="65"/>
  <c r="J119" i="65"/>
  <c r="J124" i="65"/>
  <c r="J128" i="65"/>
  <c r="J136" i="65"/>
  <c r="C41" i="65"/>
  <c r="AB164" i="111" s="1"/>
  <c r="C43" i="65"/>
  <c r="AB166" i="111" s="1"/>
  <c r="C45" i="65"/>
  <c r="AB168" i="111" s="1"/>
  <c r="K126" i="54"/>
  <c r="K100" i="48"/>
  <c r="K73" i="64"/>
  <c r="K134" i="64"/>
  <c r="E27" i="64" s="1"/>
  <c r="K63" i="64"/>
  <c r="K71" i="64"/>
  <c r="K113" i="64"/>
  <c r="K115" i="64"/>
  <c r="K119" i="64"/>
  <c r="K37" i="64"/>
  <c r="J52" i="64"/>
  <c r="K91" i="64"/>
  <c r="K95" i="64"/>
  <c r="J36" i="64"/>
  <c r="J132" i="64"/>
  <c r="D26" i="64" s="1"/>
  <c r="J59" i="64"/>
  <c r="J42" i="64"/>
  <c r="J18" i="64"/>
  <c r="J24" i="64"/>
  <c r="J33" i="64"/>
  <c r="J50" i="64"/>
  <c r="J19" i="64"/>
  <c r="J37" i="64"/>
  <c r="J54" i="64"/>
  <c r="J127" i="64"/>
  <c r="K28" i="64"/>
  <c r="K45" i="64"/>
  <c r="K62" i="64"/>
  <c r="J26" i="64"/>
  <c r="J44" i="64"/>
  <c r="J61" i="64"/>
  <c r="J66" i="64"/>
  <c r="J74" i="64"/>
  <c r="J83" i="64"/>
  <c r="J86" i="64"/>
  <c r="J91" i="64"/>
  <c r="J94" i="64"/>
  <c r="J100" i="64"/>
  <c r="J103" i="64"/>
  <c r="J109" i="64"/>
  <c r="J113" i="64"/>
  <c r="J118" i="64"/>
  <c r="J122" i="64"/>
  <c r="K70" i="64"/>
  <c r="K78" i="64"/>
  <c r="J87" i="64"/>
  <c r="J90" i="64"/>
  <c r="J95" i="64"/>
  <c r="J99" i="64"/>
  <c r="J104" i="64"/>
  <c r="J108" i="64"/>
  <c r="J114" i="64"/>
  <c r="J117" i="64"/>
  <c r="J123" i="64"/>
  <c r="J126" i="64"/>
  <c r="J134" i="64"/>
  <c r="D27" i="64" s="1"/>
  <c r="B30" i="64"/>
  <c r="J20" i="64"/>
  <c r="J22" i="64"/>
  <c r="J32" i="64"/>
  <c r="J38" i="64"/>
  <c r="J40" i="64"/>
  <c r="J49" i="64"/>
  <c r="J55" i="64"/>
  <c r="J57" i="64"/>
  <c r="J23" i="64"/>
  <c r="J29" i="64"/>
  <c r="J31" i="64"/>
  <c r="J41" i="64"/>
  <c r="J46" i="64"/>
  <c r="J48" i="64"/>
  <c r="J58" i="64"/>
  <c r="J63" i="64"/>
  <c r="J65" i="64"/>
  <c r="J73" i="64"/>
  <c r="H142" i="64"/>
  <c r="K64" i="64"/>
  <c r="J67" i="64"/>
  <c r="K72" i="64"/>
  <c r="J75" i="64"/>
  <c r="K77" i="64"/>
  <c r="K81" i="64"/>
  <c r="J17" i="64"/>
  <c r="J21" i="64"/>
  <c r="J25" i="64"/>
  <c r="J30" i="64"/>
  <c r="J34" i="64"/>
  <c r="J39" i="64"/>
  <c r="J43" i="64"/>
  <c r="J47" i="64"/>
  <c r="J51" i="64"/>
  <c r="J56" i="64"/>
  <c r="J60" i="64"/>
  <c r="J64" i="64"/>
  <c r="K67" i="64"/>
  <c r="J69" i="64"/>
  <c r="J72" i="64"/>
  <c r="K75" i="64"/>
  <c r="J77" i="64"/>
  <c r="J81" i="64"/>
  <c r="K17" i="64"/>
  <c r="K21" i="64"/>
  <c r="K25" i="64"/>
  <c r="K30" i="64"/>
  <c r="K34" i="64"/>
  <c r="K39" i="64"/>
  <c r="K43" i="64"/>
  <c r="K47" i="64"/>
  <c r="K51" i="64"/>
  <c r="K56" i="64"/>
  <c r="K60" i="64"/>
  <c r="K68" i="64"/>
  <c r="K69" i="64"/>
  <c r="J71" i="64"/>
  <c r="K76" i="64"/>
  <c r="I141" i="64"/>
  <c r="AA153" i="111" s="1"/>
  <c r="K80" i="64"/>
  <c r="J80" i="64"/>
  <c r="K85" i="64"/>
  <c r="J85" i="64"/>
  <c r="K89" i="64"/>
  <c r="J89" i="64"/>
  <c r="K93" i="64"/>
  <c r="J93" i="64"/>
  <c r="K98" i="64"/>
  <c r="J98" i="64"/>
  <c r="K102" i="64"/>
  <c r="J102" i="64"/>
  <c r="K107" i="64"/>
  <c r="J107" i="64"/>
  <c r="K112" i="64"/>
  <c r="J112" i="64"/>
  <c r="K116" i="64"/>
  <c r="J116" i="64"/>
  <c r="I139" i="64"/>
  <c r="AA151" i="111" s="1"/>
  <c r="K136" i="64"/>
  <c r="C42" i="64"/>
  <c r="AA165" i="111" s="1"/>
  <c r="C44" i="64"/>
  <c r="AA167" i="111" s="1"/>
  <c r="C46" i="64"/>
  <c r="AA169" i="111" s="1"/>
  <c r="J121" i="64"/>
  <c r="J125" i="64"/>
  <c r="J130" i="64"/>
  <c r="D25" i="64" s="1"/>
  <c r="J137" i="64"/>
  <c r="I140" i="64"/>
  <c r="AA152" i="111" s="1"/>
  <c r="J79" i="64"/>
  <c r="J84" i="64"/>
  <c r="J88" i="64"/>
  <c r="J92" i="64"/>
  <c r="J97" i="64"/>
  <c r="J101" i="64"/>
  <c r="J105" i="64"/>
  <c r="J110" i="64"/>
  <c r="J115" i="64"/>
  <c r="J119" i="64"/>
  <c r="J124" i="64"/>
  <c r="J128" i="64"/>
  <c r="J136" i="64"/>
  <c r="C41" i="64"/>
  <c r="AA164" i="111" s="1"/>
  <c r="C43" i="64"/>
  <c r="AA166" i="111" s="1"/>
  <c r="C45" i="64"/>
  <c r="AA168" i="111" s="1"/>
  <c r="K37" i="63"/>
  <c r="K39" i="63"/>
  <c r="K73" i="63"/>
  <c r="K63" i="63"/>
  <c r="K71" i="63"/>
  <c r="K113" i="63"/>
  <c r="K134" i="63"/>
  <c r="E27" i="63" s="1"/>
  <c r="K115" i="63"/>
  <c r="K119" i="63"/>
  <c r="K91" i="63"/>
  <c r="K95" i="63"/>
  <c r="B30" i="63"/>
  <c r="K70" i="63"/>
  <c r="J65" i="63"/>
  <c r="K74" i="63"/>
  <c r="J66" i="63"/>
  <c r="J20" i="63"/>
  <c r="J23" i="63"/>
  <c r="J29" i="63"/>
  <c r="J32" i="63"/>
  <c r="J38" i="63"/>
  <c r="J41" i="63"/>
  <c r="J46" i="63"/>
  <c r="J49" i="63"/>
  <c r="J55" i="63"/>
  <c r="J58" i="63"/>
  <c r="J63" i="63"/>
  <c r="J83" i="63"/>
  <c r="J86" i="63"/>
  <c r="J91" i="63"/>
  <c r="J94" i="63"/>
  <c r="J100" i="63"/>
  <c r="J103" i="63"/>
  <c r="J109" i="63"/>
  <c r="J113" i="63"/>
  <c r="J118" i="63"/>
  <c r="J122" i="63"/>
  <c r="J127" i="63"/>
  <c r="J132" i="63"/>
  <c r="D26" i="63" s="1"/>
  <c r="J19" i="63"/>
  <c r="J24" i="63"/>
  <c r="J28" i="63"/>
  <c r="J33" i="63"/>
  <c r="J37" i="63"/>
  <c r="J42" i="63"/>
  <c r="J45" i="63"/>
  <c r="J50" i="63"/>
  <c r="J54" i="63"/>
  <c r="J59" i="63"/>
  <c r="J62" i="63"/>
  <c r="J73" i="63"/>
  <c r="K78" i="63"/>
  <c r="J87" i="63"/>
  <c r="J90" i="63"/>
  <c r="J95" i="63"/>
  <c r="J99" i="63"/>
  <c r="J104" i="63"/>
  <c r="J108" i="63"/>
  <c r="J114" i="63"/>
  <c r="J117" i="63"/>
  <c r="J123" i="63"/>
  <c r="J126" i="63"/>
  <c r="J134" i="63"/>
  <c r="D27" i="63" s="1"/>
  <c r="K77" i="63"/>
  <c r="K81" i="63"/>
  <c r="H142" i="63"/>
  <c r="J18" i="63"/>
  <c r="J22" i="63"/>
  <c r="J26" i="63"/>
  <c r="J31" i="63"/>
  <c r="J36" i="63"/>
  <c r="J40" i="63"/>
  <c r="J44" i="63"/>
  <c r="J48" i="63"/>
  <c r="J52" i="63"/>
  <c r="J57" i="63"/>
  <c r="J61" i="63"/>
  <c r="K64" i="63"/>
  <c r="J67" i="63"/>
  <c r="K72" i="63"/>
  <c r="J77" i="63"/>
  <c r="J81" i="63"/>
  <c r="J17" i="63"/>
  <c r="K18" i="63"/>
  <c r="J21" i="63"/>
  <c r="K22" i="63"/>
  <c r="J25" i="63"/>
  <c r="K26" i="63"/>
  <c r="J30" i="63"/>
  <c r="K31" i="63"/>
  <c r="J34" i="63"/>
  <c r="K36" i="63"/>
  <c r="J39" i="63"/>
  <c r="K40" i="63"/>
  <c r="J43" i="63"/>
  <c r="K44" i="63"/>
  <c r="J47" i="63"/>
  <c r="K48" i="63"/>
  <c r="J51" i="63"/>
  <c r="K52" i="63"/>
  <c r="J56" i="63"/>
  <c r="K57" i="63"/>
  <c r="J60" i="63"/>
  <c r="K61" i="63"/>
  <c r="J64" i="63"/>
  <c r="K67" i="63"/>
  <c r="J69" i="63"/>
  <c r="J72" i="63"/>
  <c r="I141" i="63"/>
  <c r="Z153" i="111" s="1"/>
  <c r="K68" i="63"/>
  <c r="J71" i="63"/>
  <c r="K76" i="63"/>
  <c r="J76" i="63"/>
  <c r="K80" i="63"/>
  <c r="J80" i="63"/>
  <c r="K85" i="63"/>
  <c r="J85" i="63"/>
  <c r="K89" i="63"/>
  <c r="J89" i="63"/>
  <c r="K93" i="63"/>
  <c r="J93" i="63"/>
  <c r="K98" i="63"/>
  <c r="J98" i="63"/>
  <c r="K102" i="63"/>
  <c r="J102" i="63"/>
  <c r="K107" i="63"/>
  <c r="J107" i="63"/>
  <c r="K112" i="63"/>
  <c r="J112" i="63"/>
  <c r="K116" i="63"/>
  <c r="J116" i="63"/>
  <c r="I139" i="63"/>
  <c r="Z151" i="111" s="1"/>
  <c r="K136" i="63"/>
  <c r="E28" i="63" s="1"/>
  <c r="C42" i="63"/>
  <c r="Z165" i="111" s="1"/>
  <c r="C44" i="63"/>
  <c r="Z167" i="111" s="1"/>
  <c r="C46" i="63"/>
  <c r="Z169" i="111" s="1"/>
  <c r="J121" i="63"/>
  <c r="J125" i="63"/>
  <c r="J130" i="63"/>
  <c r="D25" i="63" s="1"/>
  <c r="J137" i="63"/>
  <c r="I140" i="63"/>
  <c r="Z152" i="111" s="1"/>
  <c r="J75" i="63"/>
  <c r="J79" i="63"/>
  <c r="J84" i="63"/>
  <c r="J88" i="63"/>
  <c r="J92" i="63"/>
  <c r="J97" i="63"/>
  <c r="J101" i="63"/>
  <c r="J105" i="63"/>
  <c r="J110" i="63"/>
  <c r="J115" i="63"/>
  <c r="J119" i="63"/>
  <c r="J124" i="63"/>
  <c r="J128" i="63"/>
  <c r="J136" i="63"/>
  <c r="C41" i="63"/>
  <c r="Z164" i="111" s="1"/>
  <c r="C43" i="63"/>
  <c r="Z166" i="111" s="1"/>
  <c r="C45" i="63"/>
  <c r="Z168" i="111" s="1"/>
  <c r="J108" i="62"/>
  <c r="C47" i="62"/>
  <c r="Y170" i="111" s="1"/>
  <c r="K63" i="62"/>
  <c r="K134" i="62"/>
  <c r="E27" i="62" s="1"/>
  <c r="K23" i="62"/>
  <c r="J83" i="62"/>
  <c r="K91" i="62"/>
  <c r="K95" i="62"/>
  <c r="K137" i="62"/>
  <c r="K139" i="62"/>
  <c r="K90" i="62"/>
  <c r="K126" i="62"/>
  <c r="K108" i="62"/>
  <c r="K83" i="62"/>
  <c r="J66" i="62"/>
  <c r="J87" i="62"/>
  <c r="K103" i="62"/>
  <c r="K122" i="62"/>
  <c r="J134" i="62"/>
  <c r="D27" i="62" s="1"/>
  <c r="B30" i="62"/>
  <c r="J78" i="62"/>
  <c r="K94" i="62"/>
  <c r="K113" i="62"/>
  <c r="K132" i="62"/>
  <c r="E26" i="62" s="1"/>
  <c r="J81" i="62"/>
  <c r="K99" i="62"/>
  <c r="K117" i="62"/>
  <c r="J74" i="62"/>
  <c r="J86" i="62"/>
  <c r="J91" i="62"/>
  <c r="J95" i="62"/>
  <c r="J100" i="62"/>
  <c r="J104" i="62"/>
  <c r="J109" i="62"/>
  <c r="J114" i="62"/>
  <c r="J118" i="62"/>
  <c r="J123" i="62"/>
  <c r="J127" i="62"/>
  <c r="J18" i="62"/>
  <c r="J20" i="62"/>
  <c r="J22" i="62"/>
  <c r="J24" i="62"/>
  <c r="J26" i="62"/>
  <c r="J29" i="62"/>
  <c r="J31" i="62"/>
  <c r="J33" i="62"/>
  <c r="J36" i="62"/>
  <c r="J38" i="62"/>
  <c r="J40" i="62"/>
  <c r="J42" i="62"/>
  <c r="J44" i="62"/>
  <c r="J46" i="62"/>
  <c r="J48" i="62"/>
  <c r="J50" i="62"/>
  <c r="J52" i="62"/>
  <c r="J55" i="62"/>
  <c r="J57" i="62"/>
  <c r="J59" i="62"/>
  <c r="J61" i="62"/>
  <c r="J63" i="62"/>
  <c r="J70" i="62"/>
  <c r="H142" i="62"/>
  <c r="K64" i="62"/>
  <c r="J67" i="62"/>
  <c r="K72" i="62"/>
  <c r="J75" i="62"/>
  <c r="K80" i="62"/>
  <c r="J84" i="62"/>
  <c r="K93" i="62"/>
  <c r="J93" i="62"/>
  <c r="K98" i="62"/>
  <c r="J98" i="62"/>
  <c r="K102" i="62"/>
  <c r="J102" i="62"/>
  <c r="K107" i="62"/>
  <c r="J107" i="62"/>
  <c r="K112" i="62"/>
  <c r="J112" i="62"/>
  <c r="K116" i="62"/>
  <c r="J116" i="62"/>
  <c r="K121" i="62"/>
  <c r="J121" i="62"/>
  <c r="K125" i="62"/>
  <c r="J125" i="62"/>
  <c r="I141" i="62"/>
  <c r="Y153" i="111" s="1"/>
  <c r="J17" i="62"/>
  <c r="J21" i="62"/>
  <c r="J25" i="62"/>
  <c r="J30" i="62"/>
  <c r="J34" i="62"/>
  <c r="J39" i="62"/>
  <c r="J43" i="62"/>
  <c r="J47" i="62"/>
  <c r="J51" i="62"/>
  <c r="J56" i="62"/>
  <c r="J60" i="62"/>
  <c r="J64" i="62"/>
  <c r="K67" i="62"/>
  <c r="J69" i="62"/>
  <c r="J72" i="62"/>
  <c r="K75" i="62"/>
  <c r="J77" i="62"/>
  <c r="J80" i="62"/>
  <c r="K84" i="62"/>
  <c r="I139" i="62"/>
  <c r="Y151" i="111" s="1"/>
  <c r="K17" i="62"/>
  <c r="K21" i="62"/>
  <c r="K25" i="62"/>
  <c r="K30" i="62"/>
  <c r="K34" i="62"/>
  <c r="K39" i="62"/>
  <c r="K43" i="62"/>
  <c r="K47" i="62"/>
  <c r="K51" i="62"/>
  <c r="K56" i="62"/>
  <c r="K60" i="62"/>
  <c r="K68" i="62"/>
  <c r="K69" i="62"/>
  <c r="J71" i="62"/>
  <c r="K76" i="62"/>
  <c r="K77" i="62"/>
  <c r="J79" i="62"/>
  <c r="K85" i="62"/>
  <c r="J88" i="62"/>
  <c r="K88" i="62"/>
  <c r="J19" i="62"/>
  <c r="J23" i="62"/>
  <c r="J28" i="62"/>
  <c r="J32" i="62"/>
  <c r="J37" i="62"/>
  <c r="J41" i="62"/>
  <c r="J45" i="62"/>
  <c r="J49" i="62"/>
  <c r="J54" i="62"/>
  <c r="J58" i="62"/>
  <c r="J62" i="62"/>
  <c r="J65" i="62"/>
  <c r="J68" i="62"/>
  <c r="K71" i="62"/>
  <c r="J73" i="62"/>
  <c r="J76" i="62"/>
  <c r="K79" i="62"/>
  <c r="K89" i="62"/>
  <c r="K92" i="62"/>
  <c r="K97" i="62"/>
  <c r="K101" i="62"/>
  <c r="K105" i="62"/>
  <c r="K110" i="62"/>
  <c r="K115" i="62"/>
  <c r="K119" i="62"/>
  <c r="K124" i="62"/>
  <c r="K128" i="62"/>
  <c r="K136" i="62"/>
  <c r="C42" i="62"/>
  <c r="Y165" i="111" s="1"/>
  <c r="C44" i="62"/>
  <c r="Y167" i="111" s="1"/>
  <c r="C46" i="62"/>
  <c r="Y169" i="111" s="1"/>
  <c r="J130" i="62"/>
  <c r="D25" i="62" s="1"/>
  <c r="J137" i="62"/>
  <c r="I140" i="62"/>
  <c r="Y152" i="111" s="1"/>
  <c r="J92" i="62"/>
  <c r="J97" i="62"/>
  <c r="J101" i="62"/>
  <c r="J105" i="62"/>
  <c r="J110" i="62"/>
  <c r="J115" i="62"/>
  <c r="J119" i="62"/>
  <c r="J124" i="62"/>
  <c r="J128" i="62"/>
  <c r="J136" i="62"/>
  <c r="C41" i="62"/>
  <c r="Y164" i="111" s="1"/>
  <c r="C43" i="62"/>
  <c r="Y166" i="111" s="1"/>
  <c r="C45" i="62"/>
  <c r="Y168" i="111" s="1"/>
  <c r="J94" i="51"/>
  <c r="K66" i="61"/>
  <c r="J63" i="61"/>
  <c r="K63" i="60"/>
  <c r="K71" i="60"/>
  <c r="K134" i="61"/>
  <c r="E27" i="61" s="1"/>
  <c r="J91" i="61"/>
  <c r="K95" i="61"/>
  <c r="K115" i="61"/>
  <c r="K119" i="61"/>
  <c r="J26" i="61"/>
  <c r="B30" i="61"/>
  <c r="J66" i="61"/>
  <c r="K78" i="61"/>
  <c r="K87" i="61"/>
  <c r="J44" i="61"/>
  <c r="K74" i="61"/>
  <c r="K83" i="61"/>
  <c r="K91" i="61"/>
  <c r="J31" i="61"/>
  <c r="J48" i="61"/>
  <c r="J70" i="61"/>
  <c r="J18" i="61"/>
  <c r="J36" i="61"/>
  <c r="J52" i="61"/>
  <c r="J22" i="61"/>
  <c r="J40" i="61"/>
  <c r="J57" i="61"/>
  <c r="J61" i="61"/>
  <c r="J86" i="61"/>
  <c r="J90" i="61"/>
  <c r="J94" i="61"/>
  <c r="J99" i="61"/>
  <c r="J103" i="61"/>
  <c r="J108" i="61"/>
  <c r="J113" i="61"/>
  <c r="J117" i="61"/>
  <c r="J122" i="61"/>
  <c r="J126" i="61"/>
  <c r="J132" i="61"/>
  <c r="D26" i="61" s="1"/>
  <c r="J95" i="61"/>
  <c r="J100" i="61"/>
  <c r="J104" i="61"/>
  <c r="J109" i="61"/>
  <c r="J114" i="61"/>
  <c r="J118" i="61"/>
  <c r="J123" i="61"/>
  <c r="J127" i="61"/>
  <c r="J134" i="61"/>
  <c r="D27" i="61" s="1"/>
  <c r="H142" i="61"/>
  <c r="K64" i="61"/>
  <c r="J67" i="61"/>
  <c r="K72" i="61"/>
  <c r="J17" i="61"/>
  <c r="J21" i="61"/>
  <c r="J25" i="61"/>
  <c r="J30" i="61"/>
  <c r="J34" i="61"/>
  <c r="J39" i="61"/>
  <c r="J43" i="61"/>
  <c r="J47" i="61"/>
  <c r="J51" i="61"/>
  <c r="J56" i="61"/>
  <c r="J60" i="61"/>
  <c r="J64" i="61"/>
  <c r="K67" i="61"/>
  <c r="J69" i="61"/>
  <c r="J72" i="61"/>
  <c r="K17" i="61"/>
  <c r="K21" i="61"/>
  <c r="K25" i="61"/>
  <c r="K30" i="61"/>
  <c r="K34" i="61"/>
  <c r="K39" i="61"/>
  <c r="K43" i="61"/>
  <c r="K47" i="61"/>
  <c r="K51" i="61"/>
  <c r="K56" i="61"/>
  <c r="K60" i="61"/>
  <c r="K68" i="61"/>
  <c r="K69" i="61"/>
  <c r="J71" i="61"/>
  <c r="K76" i="61"/>
  <c r="J76" i="61"/>
  <c r="K80" i="61"/>
  <c r="J80" i="61"/>
  <c r="K85" i="61"/>
  <c r="J85" i="61"/>
  <c r="K89" i="61"/>
  <c r="J89" i="61"/>
  <c r="K93" i="61"/>
  <c r="J93" i="61"/>
  <c r="K98" i="61"/>
  <c r="J98" i="61"/>
  <c r="K102" i="61"/>
  <c r="J102" i="61"/>
  <c r="K107" i="61"/>
  <c r="J107" i="61"/>
  <c r="K112" i="61"/>
  <c r="J112" i="61"/>
  <c r="K116" i="61"/>
  <c r="J116" i="61"/>
  <c r="I141" i="61"/>
  <c r="X153" i="111" s="1"/>
  <c r="J19" i="61"/>
  <c r="K20" i="61"/>
  <c r="J23" i="61"/>
  <c r="K24" i="61"/>
  <c r="J28" i="61"/>
  <c r="K29" i="61"/>
  <c r="J32" i="61"/>
  <c r="K33" i="61"/>
  <c r="J37" i="61"/>
  <c r="K38" i="61"/>
  <c r="J41" i="61"/>
  <c r="K42" i="61"/>
  <c r="J45" i="61"/>
  <c r="K46" i="61"/>
  <c r="J49" i="61"/>
  <c r="K50" i="61"/>
  <c r="J54" i="61"/>
  <c r="K55" i="61"/>
  <c r="J58" i="61"/>
  <c r="K59" i="61"/>
  <c r="J62" i="61"/>
  <c r="K63" i="61"/>
  <c r="J65" i="61"/>
  <c r="J68" i="61"/>
  <c r="K71" i="61"/>
  <c r="J73" i="61"/>
  <c r="K77" i="61"/>
  <c r="K81" i="61"/>
  <c r="I139" i="61"/>
  <c r="X151" i="111" s="1"/>
  <c r="C42" i="61"/>
  <c r="X165" i="111" s="1"/>
  <c r="C44" i="61"/>
  <c r="X167" i="111" s="1"/>
  <c r="C46" i="61"/>
  <c r="X169" i="111" s="1"/>
  <c r="J121" i="61"/>
  <c r="J125" i="61"/>
  <c r="J130" i="61"/>
  <c r="D25" i="61" s="1"/>
  <c r="J137" i="61"/>
  <c r="I140" i="61"/>
  <c r="X152" i="111" s="1"/>
  <c r="J75" i="61"/>
  <c r="J79" i="61"/>
  <c r="J84" i="61"/>
  <c r="J88" i="61"/>
  <c r="J92" i="61"/>
  <c r="J97" i="61"/>
  <c r="J101" i="61"/>
  <c r="J105" i="61"/>
  <c r="J110" i="61"/>
  <c r="J115" i="61"/>
  <c r="J119" i="61"/>
  <c r="J124" i="61"/>
  <c r="J128" i="61"/>
  <c r="J136" i="61"/>
  <c r="C41" i="61"/>
  <c r="X164" i="111" s="1"/>
  <c r="C43" i="61"/>
  <c r="X166" i="111" s="1"/>
  <c r="C45" i="61"/>
  <c r="X168" i="111" s="1"/>
  <c r="C47" i="60"/>
  <c r="W170" i="111" s="1"/>
  <c r="J134" i="60"/>
  <c r="D27" i="60" s="1"/>
  <c r="J108" i="60"/>
  <c r="J63" i="59"/>
  <c r="J37" i="60"/>
  <c r="K37" i="59"/>
  <c r="K95" i="60"/>
  <c r="J87" i="60"/>
  <c r="J32" i="60"/>
  <c r="J38" i="60"/>
  <c r="J40" i="60"/>
  <c r="J83" i="60"/>
  <c r="K132" i="60"/>
  <c r="E26" i="60" s="1"/>
  <c r="J57" i="60"/>
  <c r="K108" i="60"/>
  <c r="K33" i="60"/>
  <c r="J55" i="60"/>
  <c r="K117" i="60"/>
  <c r="J22" i="60"/>
  <c r="J49" i="60"/>
  <c r="K90" i="60"/>
  <c r="J126" i="60"/>
  <c r="J78" i="60"/>
  <c r="K99" i="60"/>
  <c r="K28" i="60"/>
  <c r="K70" i="60"/>
  <c r="K103" i="60"/>
  <c r="K122" i="60"/>
  <c r="J20" i="60"/>
  <c r="K62" i="60"/>
  <c r="K45" i="60"/>
  <c r="K50" i="60"/>
  <c r="K94" i="60"/>
  <c r="K113" i="60"/>
  <c r="K134" i="60"/>
  <c r="E27" i="60" s="1"/>
  <c r="B30" i="60"/>
  <c r="K19" i="60"/>
  <c r="J23" i="60"/>
  <c r="K24" i="60"/>
  <c r="J29" i="60"/>
  <c r="J31" i="60"/>
  <c r="K37" i="60"/>
  <c r="J41" i="60"/>
  <c r="K42" i="60"/>
  <c r="J46" i="60"/>
  <c r="J48" i="60"/>
  <c r="K54" i="60"/>
  <c r="J58" i="60"/>
  <c r="K59" i="60"/>
  <c r="J63" i="60"/>
  <c r="J65" i="60"/>
  <c r="K66" i="60"/>
  <c r="J73" i="60"/>
  <c r="K74" i="60"/>
  <c r="J81" i="60"/>
  <c r="J86" i="60"/>
  <c r="J91" i="60"/>
  <c r="J95" i="60"/>
  <c r="J100" i="60"/>
  <c r="J104" i="60"/>
  <c r="J109" i="60"/>
  <c r="J114" i="60"/>
  <c r="J118" i="60"/>
  <c r="J123" i="60"/>
  <c r="J127" i="60"/>
  <c r="J18" i="60"/>
  <c r="J36" i="60"/>
  <c r="J52" i="60"/>
  <c r="J26" i="60"/>
  <c r="J44" i="60"/>
  <c r="J61" i="60"/>
  <c r="H142" i="60"/>
  <c r="K64" i="60"/>
  <c r="J67" i="60"/>
  <c r="K72" i="60"/>
  <c r="J75" i="60"/>
  <c r="K80" i="60"/>
  <c r="J84" i="60"/>
  <c r="K84" i="60"/>
  <c r="I139" i="60"/>
  <c r="W151" i="111" s="1"/>
  <c r="J17" i="60"/>
  <c r="J21" i="60"/>
  <c r="J25" i="60"/>
  <c r="J30" i="60"/>
  <c r="J34" i="60"/>
  <c r="J39" i="60"/>
  <c r="J43" i="60"/>
  <c r="J47" i="60"/>
  <c r="J51" i="60"/>
  <c r="J56" i="60"/>
  <c r="J60" i="60"/>
  <c r="J64" i="60"/>
  <c r="K67" i="60"/>
  <c r="J69" i="60"/>
  <c r="J72" i="60"/>
  <c r="K75" i="60"/>
  <c r="J77" i="60"/>
  <c r="J80" i="60"/>
  <c r="K85" i="60"/>
  <c r="J88" i="60"/>
  <c r="K88" i="60"/>
  <c r="K17" i="60"/>
  <c r="K21" i="60"/>
  <c r="K25" i="60"/>
  <c r="K30" i="60"/>
  <c r="K34" i="60"/>
  <c r="K39" i="60"/>
  <c r="K43" i="60"/>
  <c r="K47" i="60"/>
  <c r="K51" i="60"/>
  <c r="K56" i="60"/>
  <c r="K60" i="60"/>
  <c r="K68" i="60"/>
  <c r="K69" i="60"/>
  <c r="J71" i="60"/>
  <c r="K76" i="60"/>
  <c r="K77" i="60"/>
  <c r="J79" i="60"/>
  <c r="J85" i="60"/>
  <c r="K89" i="60"/>
  <c r="K93" i="60"/>
  <c r="J93" i="60"/>
  <c r="K98" i="60"/>
  <c r="J98" i="60"/>
  <c r="K102" i="60"/>
  <c r="J102" i="60"/>
  <c r="K107" i="60"/>
  <c r="J107" i="60"/>
  <c r="K112" i="60"/>
  <c r="J112" i="60"/>
  <c r="K116" i="60"/>
  <c r="J116" i="60"/>
  <c r="K121" i="60"/>
  <c r="J121" i="60"/>
  <c r="K125" i="60"/>
  <c r="J125" i="60"/>
  <c r="I141" i="60"/>
  <c r="W153" i="111" s="1"/>
  <c r="K92" i="60"/>
  <c r="K97" i="60"/>
  <c r="K101" i="60"/>
  <c r="K105" i="60"/>
  <c r="K110" i="60"/>
  <c r="K115" i="60"/>
  <c r="K119" i="60"/>
  <c r="K124" i="60"/>
  <c r="K128" i="60"/>
  <c r="K136" i="60"/>
  <c r="C42" i="60"/>
  <c r="W165" i="111" s="1"/>
  <c r="C44" i="60"/>
  <c r="W167" i="111" s="1"/>
  <c r="C46" i="60"/>
  <c r="W169" i="111" s="1"/>
  <c r="J130" i="60"/>
  <c r="D25" i="60" s="1"/>
  <c r="J137" i="60"/>
  <c r="I140" i="60"/>
  <c r="W152" i="111" s="1"/>
  <c r="J92" i="60"/>
  <c r="J97" i="60"/>
  <c r="J101" i="60"/>
  <c r="J105" i="60"/>
  <c r="J110" i="60"/>
  <c r="J115" i="60"/>
  <c r="J119" i="60"/>
  <c r="J124" i="60"/>
  <c r="J128" i="60"/>
  <c r="J136" i="60"/>
  <c r="C41" i="60"/>
  <c r="W164" i="111" s="1"/>
  <c r="C43" i="60"/>
  <c r="W166" i="111" s="1"/>
  <c r="C45" i="60"/>
  <c r="W168" i="111" s="1"/>
  <c r="K94" i="43"/>
  <c r="K134" i="59"/>
  <c r="E27" i="59" s="1"/>
  <c r="J132" i="59"/>
  <c r="D26" i="59" s="1"/>
  <c r="K23" i="59"/>
  <c r="J95" i="59"/>
  <c r="J85" i="59"/>
  <c r="K99" i="59"/>
  <c r="J59" i="59"/>
  <c r="J83" i="59"/>
  <c r="K90" i="59"/>
  <c r="K126" i="59"/>
  <c r="K108" i="59"/>
  <c r="K74" i="59"/>
  <c r="K117" i="59"/>
  <c r="J57" i="59"/>
  <c r="K86" i="59"/>
  <c r="K103" i="59"/>
  <c r="K122" i="59"/>
  <c r="J134" i="59"/>
  <c r="D27" i="59" s="1"/>
  <c r="B30" i="59"/>
  <c r="J61" i="59"/>
  <c r="J70" i="59"/>
  <c r="J78" i="59"/>
  <c r="K94" i="59"/>
  <c r="K113" i="59"/>
  <c r="K132" i="59"/>
  <c r="E26" i="59" s="1"/>
  <c r="K66" i="59"/>
  <c r="K81" i="59"/>
  <c r="K87" i="59"/>
  <c r="K91" i="59"/>
  <c r="K95" i="59"/>
  <c r="K100" i="59"/>
  <c r="K104" i="59"/>
  <c r="K109" i="59"/>
  <c r="K114" i="59"/>
  <c r="K118" i="59"/>
  <c r="K123" i="59"/>
  <c r="K127" i="59"/>
  <c r="J18" i="59"/>
  <c r="J20" i="59"/>
  <c r="J22" i="59"/>
  <c r="J24" i="59"/>
  <c r="J26" i="59"/>
  <c r="J29" i="59"/>
  <c r="J31" i="59"/>
  <c r="J33" i="59"/>
  <c r="J36" i="59"/>
  <c r="J38" i="59"/>
  <c r="J40" i="59"/>
  <c r="J42" i="59"/>
  <c r="J44" i="59"/>
  <c r="J46" i="59"/>
  <c r="J48" i="59"/>
  <c r="J50" i="59"/>
  <c r="J52" i="59"/>
  <c r="J55" i="59"/>
  <c r="H142" i="59"/>
  <c r="K64" i="59"/>
  <c r="J67" i="59"/>
  <c r="K72" i="59"/>
  <c r="J75" i="59"/>
  <c r="K80" i="59"/>
  <c r="J84" i="59"/>
  <c r="K84" i="59"/>
  <c r="J17" i="59"/>
  <c r="J21" i="59"/>
  <c r="J25" i="59"/>
  <c r="J30" i="59"/>
  <c r="J34" i="59"/>
  <c r="J39" i="59"/>
  <c r="J43" i="59"/>
  <c r="J47" i="59"/>
  <c r="J51" i="59"/>
  <c r="J56" i="59"/>
  <c r="J60" i="59"/>
  <c r="J64" i="59"/>
  <c r="K67" i="59"/>
  <c r="J69" i="59"/>
  <c r="J72" i="59"/>
  <c r="K75" i="59"/>
  <c r="J77" i="59"/>
  <c r="J80" i="59"/>
  <c r="K85" i="59"/>
  <c r="K17" i="59"/>
  <c r="K21" i="59"/>
  <c r="K25" i="59"/>
  <c r="K30" i="59"/>
  <c r="K34" i="59"/>
  <c r="K39" i="59"/>
  <c r="K43" i="59"/>
  <c r="K47" i="59"/>
  <c r="K51" i="59"/>
  <c r="K56" i="59"/>
  <c r="K60" i="59"/>
  <c r="K68" i="59"/>
  <c r="K69" i="59"/>
  <c r="J71" i="59"/>
  <c r="K76" i="59"/>
  <c r="K77" i="59"/>
  <c r="J79" i="59"/>
  <c r="K89" i="59"/>
  <c r="J89" i="59"/>
  <c r="K93" i="59"/>
  <c r="J93" i="59"/>
  <c r="K98" i="59"/>
  <c r="J98" i="59"/>
  <c r="K102" i="59"/>
  <c r="J102" i="59"/>
  <c r="K107" i="59"/>
  <c r="J107" i="59"/>
  <c r="K112" i="59"/>
  <c r="J112" i="59"/>
  <c r="K116" i="59"/>
  <c r="J116" i="59"/>
  <c r="K121" i="59"/>
  <c r="J121" i="59"/>
  <c r="I141" i="59"/>
  <c r="V153" i="111" s="1"/>
  <c r="J19" i="59"/>
  <c r="J23" i="59"/>
  <c r="J28" i="59"/>
  <c r="J32" i="59"/>
  <c r="J37" i="59"/>
  <c r="J41" i="59"/>
  <c r="J45" i="59"/>
  <c r="J49" i="59"/>
  <c r="J54" i="59"/>
  <c r="J58" i="59"/>
  <c r="J62" i="59"/>
  <c r="K63" i="59"/>
  <c r="J65" i="59"/>
  <c r="J68" i="59"/>
  <c r="K71" i="59"/>
  <c r="J73" i="59"/>
  <c r="J76" i="59"/>
  <c r="K79" i="59"/>
  <c r="I139" i="59"/>
  <c r="V151" i="111" s="1"/>
  <c r="K88" i="59"/>
  <c r="K92" i="59"/>
  <c r="K97" i="59"/>
  <c r="K101" i="59"/>
  <c r="K105" i="59"/>
  <c r="K110" i="59"/>
  <c r="K115" i="59"/>
  <c r="K119" i="59"/>
  <c r="K124" i="59"/>
  <c r="K128" i="59"/>
  <c r="K136" i="59"/>
  <c r="E28" i="59" s="1"/>
  <c r="C42" i="59"/>
  <c r="V165" i="111" s="1"/>
  <c r="C44" i="59"/>
  <c r="V167" i="111" s="1"/>
  <c r="C46" i="59"/>
  <c r="V169" i="111" s="1"/>
  <c r="J125" i="59"/>
  <c r="J130" i="59"/>
  <c r="D25" i="59" s="1"/>
  <c r="J137" i="59"/>
  <c r="I140" i="59"/>
  <c r="V152" i="111" s="1"/>
  <c r="J88" i="59"/>
  <c r="J92" i="59"/>
  <c r="J97" i="59"/>
  <c r="J101" i="59"/>
  <c r="J105" i="59"/>
  <c r="J110" i="59"/>
  <c r="J115" i="59"/>
  <c r="J119" i="59"/>
  <c r="J124" i="59"/>
  <c r="J128" i="59"/>
  <c r="J136" i="59"/>
  <c r="C41" i="59"/>
  <c r="V164" i="111" s="1"/>
  <c r="C43" i="59"/>
  <c r="V166" i="111" s="1"/>
  <c r="C45" i="59"/>
  <c r="V168" i="111" s="1"/>
  <c r="K43" i="58"/>
  <c r="K38" i="48"/>
  <c r="C47" i="58"/>
  <c r="U170" i="111" s="1"/>
  <c r="K108" i="58"/>
  <c r="K113" i="58"/>
  <c r="J134" i="58"/>
  <c r="D27" i="58" s="1"/>
  <c r="J63" i="58"/>
  <c r="K71" i="58"/>
  <c r="J91" i="58"/>
  <c r="J95" i="58"/>
  <c r="K124" i="58"/>
  <c r="J32" i="58"/>
  <c r="J62" i="58"/>
  <c r="J78" i="58"/>
  <c r="J23" i="58"/>
  <c r="J41" i="58"/>
  <c r="J58" i="58"/>
  <c r="K74" i="58"/>
  <c r="J49" i="58"/>
  <c r="J70" i="58"/>
  <c r="J103" i="58"/>
  <c r="J122" i="58"/>
  <c r="K66" i="58"/>
  <c r="J99" i="58"/>
  <c r="J117" i="58"/>
  <c r="J86" i="58"/>
  <c r="J19" i="58"/>
  <c r="J28" i="58"/>
  <c r="J37" i="58"/>
  <c r="J45" i="58"/>
  <c r="J54" i="58"/>
  <c r="J90" i="58"/>
  <c r="J108" i="58"/>
  <c r="J126" i="58"/>
  <c r="J94" i="58"/>
  <c r="J113" i="58"/>
  <c r="J132" i="58"/>
  <c r="D26" i="58" s="1"/>
  <c r="B30" i="58"/>
  <c r="K20" i="58"/>
  <c r="K24" i="58"/>
  <c r="K29" i="58"/>
  <c r="K33" i="58"/>
  <c r="K38" i="58"/>
  <c r="K42" i="58"/>
  <c r="K46" i="58"/>
  <c r="K50" i="58"/>
  <c r="K55" i="58"/>
  <c r="K59" i="58"/>
  <c r="K63" i="58"/>
  <c r="K83" i="58"/>
  <c r="K87" i="58"/>
  <c r="K91" i="58"/>
  <c r="K95" i="58"/>
  <c r="K100" i="58"/>
  <c r="K104" i="58"/>
  <c r="K109" i="58"/>
  <c r="K114" i="58"/>
  <c r="K118" i="58"/>
  <c r="K123" i="58"/>
  <c r="K127" i="58"/>
  <c r="K134" i="58"/>
  <c r="E27" i="58" s="1"/>
  <c r="J65" i="58"/>
  <c r="J73" i="58"/>
  <c r="K77" i="58"/>
  <c r="K81" i="58"/>
  <c r="H142" i="58"/>
  <c r="J18" i="58"/>
  <c r="J22" i="58"/>
  <c r="J26" i="58"/>
  <c r="J31" i="58"/>
  <c r="J36" i="58"/>
  <c r="J40" i="58"/>
  <c r="J44" i="58"/>
  <c r="J48" i="58"/>
  <c r="J52" i="58"/>
  <c r="J57" i="58"/>
  <c r="J61" i="58"/>
  <c r="K64" i="58"/>
  <c r="J67" i="58"/>
  <c r="K72" i="58"/>
  <c r="J77" i="58"/>
  <c r="J81" i="58"/>
  <c r="J17" i="58"/>
  <c r="K18" i="58"/>
  <c r="J21" i="58"/>
  <c r="K22" i="58"/>
  <c r="J25" i="58"/>
  <c r="K26" i="58"/>
  <c r="J30" i="58"/>
  <c r="K31" i="58"/>
  <c r="J34" i="58"/>
  <c r="K36" i="58"/>
  <c r="J39" i="58"/>
  <c r="K40" i="58"/>
  <c r="J43" i="58"/>
  <c r="K44" i="58"/>
  <c r="J47" i="58"/>
  <c r="K48" i="58"/>
  <c r="J51" i="58"/>
  <c r="K52" i="58"/>
  <c r="J56" i="58"/>
  <c r="K57" i="58"/>
  <c r="J60" i="58"/>
  <c r="K61" i="58"/>
  <c r="J64" i="58"/>
  <c r="K67" i="58"/>
  <c r="J69" i="58"/>
  <c r="J72" i="58"/>
  <c r="I141" i="58"/>
  <c r="U153" i="111" s="1"/>
  <c r="K68" i="58"/>
  <c r="J71" i="58"/>
  <c r="K76" i="58"/>
  <c r="J76" i="58"/>
  <c r="K80" i="58"/>
  <c r="J80" i="58"/>
  <c r="K85" i="58"/>
  <c r="J85" i="58"/>
  <c r="K89" i="58"/>
  <c r="J89" i="58"/>
  <c r="K93" i="58"/>
  <c r="J93" i="58"/>
  <c r="K98" i="58"/>
  <c r="J98" i="58"/>
  <c r="K102" i="58"/>
  <c r="J102" i="58"/>
  <c r="K107" i="58"/>
  <c r="J107" i="58"/>
  <c r="K112" i="58"/>
  <c r="J112" i="58"/>
  <c r="K116" i="58"/>
  <c r="J116" i="58"/>
  <c r="I139" i="58"/>
  <c r="U151" i="111" s="1"/>
  <c r="K136" i="58"/>
  <c r="E28" i="58" s="1"/>
  <c r="C42" i="58"/>
  <c r="U165" i="111" s="1"/>
  <c r="C44" i="58"/>
  <c r="U167" i="111" s="1"/>
  <c r="C46" i="58"/>
  <c r="U169" i="111" s="1"/>
  <c r="J121" i="58"/>
  <c r="J125" i="58"/>
  <c r="J130" i="58"/>
  <c r="D25" i="58" s="1"/>
  <c r="J137" i="58"/>
  <c r="I140" i="58"/>
  <c r="U152" i="111" s="1"/>
  <c r="J75" i="58"/>
  <c r="J79" i="58"/>
  <c r="J84" i="58"/>
  <c r="J88" i="58"/>
  <c r="J92" i="58"/>
  <c r="J97" i="58"/>
  <c r="J101" i="58"/>
  <c r="J105" i="58"/>
  <c r="J110" i="58"/>
  <c r="J115" i="58"/>
  <c r="J119" i="58"/>
  <c r="J124" i="58"/>
  <c r="J128" i="58"/>
  <c r="J136" i="58"/>
  <c r="C41" i="58"/>
  <c r="U164" i="111" s="1"/>
  <c r="C43" i="58"/>
  <c r="U166" i="111" s="1"/>
  <c r="C45" i="58"/>
  <c r="U168" i="111" s="1"/>
  <c r="J63" i="57"/>
  <c r="K113" i="57"/>
  <c r="K134" i="57"/>
  <c r="E27" i="57" s="1"/>
  <c r="C47" i="57"/>
  <c r="T170" i="111" s="1"/>
  <c r="J109" i="57"/>
  <c r="K23" i="57"/>
  <c r="K91" i="57"/>
  <c r="K95" i="57"/>
  <c r="J113" i="57"/>
  <c r="K74" i="57"/>
  <c r="J86" i="57"/>
  <c r="J104" i="57"/>
  <c r="J95" i="57"/>
  <c r="J103" i="57"/>
  <c r="J123" i="57"/>
  <c r="J132" i="57"/>
  <c r="D26" i="57" s="1"/>
  <c r="J87" i="57"/>
  <c r="J94" i="57"/>
  <c r="K109" i="57"/>
  <c r="K66" i="57"/>
  <c r="J78" i="57"/>
  <c r="J114" i="57"/>
  <c r="J122" i="57"/>
  <c r="J134" i="57"/>
  <c r="D27" i="57" s="1"/>
  <c r="B30" i="57"/>
  <c r="J91" i="57"/>
  <c r="J99" i="57"/>
  <c r="J117" i="57"/>
  <c r="J127" i="57"/>
  <c r="J18" i="57"/>
  <c r="J22" i="57"/>
  <c r="J26" i="57"/>
  <c r="J31" i="57"/>
  <c r="J36" i="57"/>
  <c r="J40" i="57"/>
  <c r="J44" i="57"/>
  <c r="J48" i="57"/>
  <c r="J52" i="57"/>
  <c r="J57" i="57"/>
  <c r="J61" i="57"/>
  <c r="J70" i="57"/>
  <c r="J83" i="57"/>
  <c r="J90" i="57"/>
  <c r="J100" i="57"/>
  <c r="J108" i="57"/>
  <c r="J118" i="57"/>
  <c r="J126" i="57"/>
  <c r="H142" i="57"/>
  <c r="K64" i="57"/>
  <c r="J67" i="57"/>
  <c r="K72" i="57"/>
  <c r="J75" i="57"/>
  <c r="K80" i="57"/>
  <c r="K89" i="57"/>
  <c r="J89" i="57"/>
  <c r="K107" i="57"/>
  <c r="J107" i="57"/>
  <c r="J17" i="57"/>
  <c r="J21" i="57"/>
  <c r="J25" i="57"/>
  <c r="J30" i="57"/>
  <c r="J34" i="57"/>
  <c r="J39" i="57"/>
  <c r="J43" i="57"/>
  <c r="J47" i="57"/>
  <c r="J51" i="57"/>
  <c r="J56" i="57"/>
  <c r="J60" i="57"/>
  <c r="J64" i="57"/>
  <c r="K67" i="57"/>
  <c r="J69" i="57"/>
  <c r="J72" i="57"/>
  <c r="K75" i="57"/>
  <c r="J77" i="57"/>
  <c r="J80" i="57"/>
  <c r="K85" i="57"/>
  <c r="J85" i="57"/>
  <c r="K102" i="57"/>
  <c r="J102" i="57"/>
  <c r="K121" i="57"/>
  <c r="J121" i="57"/>
  <c r="K17" i="57"/>
  <c r="K21" i="57"/>
  <c r="K25" i="57"/>
  <c r="K30" i="57"/>
  <c r="K34" i="57"/>
  <c r="K39" i="57"/>
  <c r="K43" i="57"/>
  <c r="K47" i="57"/>
  <c r="K51" i="57"/>
  <c r="K56" i="57"/>
  <c r="K60" i="57"/>
  <c r="K68" i="57"/>
  <c r="K69" i="57"/>
  <c r="J71" i="57"/>
  <c r="K76" i="57"/>
  <c r="K77" i="57"/>
  <c r="J79" i="57"/>
  <c r="K98" i="57"/>
  <c r="J98" i="57"/>
  <c r="K116" i="57"/>
  <c r="J116" i="57"/>
  <c r="I141" i="57"/>
  <c r="T153" i="111" s="1"/>
  <c r="J19" i="57"/>
  <c r="K20" i="57"/>
  <c r="J23" i="57"/>
  <c r="K24" i="57"/>
  <c r="J28" i="57"/>
  <c r="K29" i="57"/>
  <c r="J32" i="57"/>
  <c r="K33" i="57"/>
  <c r="J37" i="57"/>
  <c r="K38" i="57"/>
  <c r="J41" i="57"/>
  <c r="K42" i="57"/>
  <c r="J45" i="57"/>
  <c r="K46" i="57"/>
  <c r="J49" i="57"/>
  <c r="K50" i="57"/>
  <c r="J54" i="57"/>
  <c r="K55" i="57"/>
  <c r="J58" i="57"/>
  <c r="K59" i="57"/>
  <c r="J62" i="57"/>
  <c r="K63" i="57"/>
  <c r="J65" i="57"/>
  <c r="J68" i="57"/>
  <c r="K71" i="57"/>
  <c r="J73" i="57"/>
  <c r="J76" i="57"/>
  <c r="K79" i="57"/>
  <c r="J81" i="57"/>
  <c r="K93" i="57"/>
  <c r="J93" i="57"/>
  <c r="K112" i="57"/>
  <c r="J112" i="57"/>
  <c r="I139" i="57"/>
  <c r="T151" i="111" s="1"/>
  <c r="K84" i="57"/>
  <c r="K88" i="57"/>
  <c r="K92" i="57"/>
  <c r="K97" i="57"/>
  <c r="K101" i="57"/>
  <c r="K105" i="57"/>
  <c r="K110" i="57"/>
  <c r="K115" i="57"/>
  <c r="K119" i="57"/>
  <c r="K124" i="57"/>
  <c r="K128" i="57"/>
  <c r="K136" i="57"/>
  <c r="C42" i="57"/>
  <c r="T165" i="111" s="1"/>
  <c r="C44" i="57"/>
  <c r="T167" i="111" s="1"/>
  <c r="C46" i="57"/>
  <c r="T169" i="111" s="1"/>
  <c r="J125" i="57"/>
  <c r="J130" i="57"/>
  <c r="D25" i="57" s="1"/>
  <c r="J137" i="57"/>
  <c r="I140" i="57"/>
  <c r="T152" i="111" s="1"/>
  <c r="J84" i="57"/>
  <c r="J88" i="57"/>
  <c r="J92" i="57"/>
  <c r="J97" i="57"/>
  <c r="J101" i="57"/>
  <c r="J105" i="57"/>
  <c r="J110" i="57"/>
  <c r="J115" i="57"/>
  <c r="J119" i="57"/>
  <c r="J124" i="57"/>
  <c r="J128" i="57"/>
  <c r="J136" i="57"/>
  <c r="C41" i="57"/>
  <c r="T164" i="111" s="1"/>
  <c r="C43" i="57"/>
  <c r="T166" i="111" s="1"/>
  <c r="C45" i="57"/>
  <c r="T168" i="111" s="1"/>
  <c r="J56" i="45"/>
  <c r="K43" i="56"/>
  <c r="K47" i="56"/>
  <c r="J63" i="56"/>
  <c r="K71" i="56"/>
  <c r="J108" i="56"/>
  <c r="K134" i="56"/>
  <c r="E27" i="56" s="1"/>
  <c r="C47" i="56"/>
  <c r="S170" i="111" s="1"/>
  <c r="K139" i="56"/>
  <c r="K91" i="56"/>
  <c r="K95" i="56"/>
  <c r="J70" i="56"/>
  <c r="K99" i="56"/>
  <c r="K117" i="56"/>
  <c r="B30" i="56"/>
  <c r="J87" i="56"/>
  <c r="J19" i="56"/>
  <c r="K24" i="56"/>
  <c r="J28" i="56"/>
  <c r="K33" i="56"/>
  <c r="J37" i="56"/>
  <c r="K42" i="56"/>
  <c r="J45" i="56"/>
  <c r="K50" i="56"/>
  <c r="J54" i="56"/>
  <c r="K59" i="56"/>
  <c r="J62" i="56"/>
  <c r="K103" i="56"/>
  <c r="K122" i="56"/>
  <c r="J134" i="56"/>
  <c r="D27" i="56" s="1"/>
  <c r="K78" i="56"/>
  <c r="K90" i="56"/>
  <c r="K108" i="56"/>
  <c r="K126" i="56"/>
  <c r="K20" i="56"/>
  <c r="J23" i="56"/>
  <c r="K29" i="56"/>
  <c r="J32" i="56"/>
  <c r="K38" i="56"/>
  <c r="J41" i="56"/>
  <c r="K46" i="56"/>
  <c r="J49" i="56"/>
  <c r="K55" i="56"/>
  <c r="J58" i="56"/>
  <c r="K63" i="56"/>
  <c r="J66" i="56"/>
  <c r="J74" i="56"/>
  <c r="K94" i="56"/>
  <c r="K113" i="56"/>
  <c r="K132" i="56"/>
  <c r="E26" i="56" s="1"/>
  <c r="J83" i="56"/>
  <c r="J73" i="56"/>
  <c r="J81" i="56"/>
  <c r="J86" i="56"/>
  <c r="J91" i="56"/>
  <c r="J95" i="56"/>
  <c r="J100" i="56"/>
  <c r="J104" i="56"/>
  <c r="J109" i="56"/>
  <c r="J114" i="56"/>
  <c r="J118" i="56"/>
  <c r="J123" i="56"/>
  <c r="J127" i="56"/>
  <c r="J65" i="56"/>
  <c r="K93" i="56"/>
  <c r="J93" i="56"/>
  <c r="K98" i="56"/>
  <c r="J98" i="56"/>
  <c r="K102" i="56"/>
  <c r="J102" i="56"/>
  <c r="K107" i="56"/>
  <c r="J107" i="56"/>
  <c r="K112" i="56"/>
  <c r="J112" i="56"/>
  <c r="K116" i="56"/>
  <c r="J116" i="56"/>
  <c r="K121" i="56"/>
  <c r="J121" i="56"/>
  <c r="K125" i="56"/>
  <c r="J125" i="56"/>
  <c r="I141" i="56"/>
  <c r="S153" i="111" s="1"/>
  <c r="H142" i="56"/>
  <c r="J18" i="56"/>
  <c r="J22" i="56"/>
  <c r="J26" i="56"/>
  <c r="J31" i="56"/>
  <c r="J36" i="56"/>
  <c r="J40" i="56"/>
  <c r="J44" i="56"/>
  <c r="J48" i="56"/>
  <c r="J52" i="56"/>
  <c r="J57" i="56"/>
  <c r="J61" i="56"/>
  <c r="K64" i="56"/>
  <c r="J67" i="56"/>
  <c r="K72" i="56"/>
  <c r="J75" i="56"/>
  <c r="K80" i="56"/>
  <c r="J84" i="56"/>
  <c r="K84" i="56"/>
  <c r="I139" i="56"/>
  <c r="S151" i="111" s="1"/>
  <c r="J17" i="56"/>
  <c r="K18" i="56"/>
  <c r="J21" i="56"/>
  <c r="K22" i="56"/>
  <c r="J25" i="56"/>
  <c r="K26" i="56"/>
  <c r="J30" i="56"/>
  <c r="K31" i="56"/>
  <c r="J34" i="56"/>
  <c r="K36" i="56"/>
  <c r="J39" i="56"/>
  <c r="K40" i="56"/>
  <c r="J43" i="56"/>
  <c r="K44" i="56"/>
  <c r="J47" i="56"/>
  <c r="K48" i="56"/>
  <c r="J51" i="56"/>
  <c r="K52" i="56"/>
  <c r="J56" i="56"/>
  <c r="K57" i="56"/>
  <c r="J60" i="56"/>
  <c r="K61" i="56"/>
  <c r="J64" i="56"/>
  <c r="K67" i="56"/>
  <c r="J69" i="56"/>
  <c r="J72" i="56"/>
  <c r="K75" i="56"/>
  <c r="J77" i="56"/>
  <c r="K85" i="56"/>
  <c r="J88" i="56"/>
  <c r="K88" i="56"/>
  <c r="K68" i="56"/>
  <c r="K69" i="56"/>
  <c r="J71" i="56"/>
  <c r="K76" i="56"/>
  <c r="K77" i="56"/>
  <c r="J79" i="56"/>
  <c r="J85" i="56"/>
  <c r="K89" i="56"/>
  <c r="K92" i="56"/>
  <c r="K97" i="56"/>
  <c r="K101" i="56"/>
  <c r="K105" i="56"/>
  <c r="K110" i="56"/>
  <c r="K115" i="56"/>
  <c r="K119" i="56"/>
  <c r="K124" i="56"/>
  <c r="K128" i="56"/>
  <c r="K136" i="56"/>
  <c r="C42" i="56"/>
  <c r="S165" i="111" s="1"/>
  <c r="C44" i="56"/>
  <c r="S167" i="111" s="1"/>
  <c r="C46" i="56"/>
  <c r="S169" i="111" s="1"/>
  <c r="J130" i="56"/>
  <c r="D25" i="56" s="1"/>
  <c r="J137" i="56"/>
  <c r="I140" i="56"/>
  <c r="S152" i="111" s="1"/>
  <c r="J92" i="56"/>
  <c r="J97" i="56"/>
  <c r="J101" i="56"/>
  <c r="J105" i="56"/>
  <c r="J110" i="56"/>
  <c r="J115" i="56"/>
  <c r="J119" i="56"/>
  <c r="J124" i="56"/>
  <c r="J128" i="56"/>
  <c r="J136" i="56"/>
  <c r="C41" i="56"/>
  <c r="S164" i="111" s="1"/>
  <c r="C43" i="56"/>
  <c r="S166" i="111" s="1"/>
  <c r="C45" i="56"/>
  <c r="S168" i="111" s="1"/>
  <c r="K126" i="46"/>
  <c r="J38" i="49"/>
  <c r="K94" i="54"/>
  <c r="K43" i="55"/>
  <c r="K47" i="55"/>
  <c r="K67" i="55"/>
  <c r="J100" i="50"/>
  <c r="K23" i="55"/>
  <c r="J83" i="55"/>
  <c r="J91" i="55"/>
  <c r="K17" i="55"/>
  <c r="K113" i="55"/>
  <c r="K71" i="55"/>
  <c r="K115" i="55"/>
  <c r="K119" i="55"/>
  <c r="K95" i="55"/>
  <c r="J94" i="55"/>
  <c r="J126" i="55"/>
  <c r="J87" i="55"/>
  <c r="K70" i="55"/>
  <c r="J134" i="55"/>
  <c r="D27" i="55" s="1"/>
  <c r="J69" i="55"/>
  <c r="K83" i="55"/>
  <c r="J95" i="55"/>
  <c r="J132" i="55"/>
  <c r="D26" i="55" s="1"/>
  <c r="K66" i="55"/>
  <c r="K91" i="55"/>
  <c r="J17" i="55"/>
  <c r="J22" i="55"/>
  <c r="J25" i="55"/>
  <c r="J31" i="55"/>
  <c r="J34" i="55"/>
  <c r="J40" i="55"/>
  <c r="J43" i="55"/>
  <c r="J48" i="55"/>
  <c r="J51" i="55"/>
  <c r="J57" i="55"/>
  <c r="J60" i="55"/>
  <c r="J78" i="55"/>
  <c r="J90" i="55"/>
  <c r="J100" i="55"/>
  <c r="J103" i="55"/>
  <c r="J109" i="55"/>
  <c r="J113" i="55"/>
  <c r="J118" i="55"/>
  <c r="J122" i="55"/>
  <c r="J127" i="55"/>
  <c r="J18" i="55"/>
  <c r="J21" i="55"/>
  <c r="J26" i="55"/>
  <c r="J30" i="55"/>
  <c r="J36" i="55"/>
  <c r="J39" i="55"/>
  <c r="J44" i="55"/>
  <c r="J47" i="55"/>
  <c r="J52" i="55"/>
  <c r="J56" i="55"/>
  <c r="J61" i="55"/>
  <c r="J99" i="55"/>
  <c r="J104" i="55"/>
  <c r="J108" i="55"/>
  <c r="J114" i="55"/>
  <c r="J117" i="55"/>
  <c r="J123" i="55"/>
  <c r="J74" i="55"/>
  <c r="K73" i="55"/>
  <c r="K77" i="55"/>
  <c r="K81" i="55"/>
  <c r="K86" i="55"/>
  <c r="J20" i="55"/>
  <c r="J24" i="55"/>
  <c r="J29" i="55"/>
  <c r="J33" i="55"/>
  <c r="J38" i="55"/>
  <c r="J42" i="55"/>
  <c r="J46" i="55"/>
  <c r="J50" i="55"/>
  <c r="J55" i="55"/>
  <c r="J59" i="55"/>
  <c r="J63" i="55"/>
  <c r="K68" i="55"/>
  <c r="J73" i="55"/>
  <c r="J77" i="55"/>
  <c r="J81" i="55"/>
  <c r="J86" i="55"/>
  <c r="B30" i="55"/>
  <c r="J19" i="55"/>
  <c r="K20" i="55"/>
  <c r="J23" i="55"/>
  <c r="K24" i="55"/>
  <c r="J28" i="55"/>
  <c r="K29" i="55"/>
  <c r="J32" i="55"/>
  <c r="K33" i="55"/>
  <c r="J37" i="55"/>
  <c r="K38" i="55"/>
  <c r="J41" i="55"/>
  <c r="K42" i="55"/>
  <c r="J45" i="55"/>
  <c r="K46" i="55"/>
  <c r="J49" i="55"/>
  <c r="K50" i="55"/>
  <c r="J54" i="55"/>
  <c r="K55" i="55"/>
  <c r="J58" i="55"/>
  <c r="K59" i="55"/>
  <c r="J62" i="55"/>
  <c r="K63" i="55"/>
  <c r="J65" i="55"/>
  <c r="J68" i="55"/>
  <c r="K137" i="55"/>
  <c r="J137" i="55"/>
  <c r="I141" i="55"/>
  <c r="R153" i="111" s="1"/>
  <c r="H142" i="55"/>
  <c r="K64" i="55"/>
  <c r="J67" i="55"/>
  <c r="K72" i="55"/>
  <c r="J72" i="55"/>
  <c r="K76" i="55"/>
  <c r="J76" i="55"/>
  <c r="K80" i="55"/>
  <c r="J80" i="55"/>
  <c r="K85" i="55"/>
  <c r="J85" i="55"/>
  <c r="K89" i="55"/>
  <c r="J89" i="55"/>
  <c r="K93" i="55"/>
  <c r="J93" i="55"/>
  <c r="K98" i="55"/>
  <c r="J98" i="55"/>
  <c r="K102" i="55"/>
  <c r="J102" i="55"/>
  <c r="K107" i="55"/>
  <c r="J107" i="55"/>
  <c r="K112" i="55"/>
  <c r="J112" i="55"/>
  <c r="K116" i="55"/>
  <c r="J116" i="55"/>
  <c r="K121" i="55"/>
  <c r="J121" i="55"/>
  <c r="K125" i="55"/>
  <c r="J125" i="55"/>
  <c r="K130" i="55"/>
  <c r="E25" i="55" s="1"/>
  <c r="J130" i="55"/>
  <c r="D25" i="55" s="1"/>
  <c r="I139" i="55"/>
  <c r="R151" i="111" s="1"/>
  <c r="K136" i="55"/>
  <c r="C42" i="55"/>
  <c r="R165" i="111" s="1"/>
  <c r="C44" i="55"/>
  <c r="R167" i="111" s="1"/>
  <c r="C46" i="55"/>
  <c r="R169" i="111" s="1"/>
  <c r="I140" i="55"/>
  <c r="R152" i="111" s="1"/>
  <c r="J71" i="55"/>
  <c r="J75" i="55"/>
  <c r="J79" i="55"/>
  <c r="J84" i="55"/>
  <c r="J88" i="55"/>
  <c r="J92" i="55"/>
  <c r="J97" i="55"/>
  <c r="J101" i="55"/>
  <c r="J105" i="55"/>
  <c r="J110" i="55"/>
  <c r="J115" i="55"/>
  <c r="J119" i="55"/>
  <c r="J124" i="55"/>
  <c r="J128" i="55"/>
  <c r="J136" i="55"/>
  <c r="C41" i="55"/>
  <c r="R164" i="111" s="1"/>
  <c r="C43" i="55"/>
  <c r="R166" i="111" s="1"/>
  <c r="C45" i="55"/>
  <c r="R168" i="111" s="1"/>
  <c r="K73" i="54"/>
  <c r="J63" i="54"/>
  <c r="K81" i="54"/>
  <c r="K113" i="54"/>
  <c r="K134" i="54"/>
  <c r="E27" i="54" s="1"/>
  <c r="K115" i="54"/>
  <c r="K119" i="54"/>
  <c r="K37" i="54"/>
  <c r="K63" i="53"/>
  <c r="K71" i="53"/>
  <c r="K101" i="54"/>
  <c r="K37" i="53"/>
  <c r="K43" i="53"/>
  <c r="K47" i="53"/>
  <c r="K91" i="54"/>
  <c r="J95" i="54"/>
  <c r="K124" i="54"/>
  <c r="K136" i="54"/>
  <c r="J127" i="54"/>
  <c r="J74" i="54"/>
  <c r="J91" i="54"/>
  <c r="J109" i="54"/>
  <c r="K78" i="54"/>
  <c r="K95" i="54"/>
  <c r="K114" i="54"/>
  <c r="J66" i="54"/>
  <c r="J83" i="54"/>
  <c r="K87" i="54"/>
  <c r="J100" i="54"/>
  <c r="K104" i="54"/>
  <c r="J118" i="54"/>
  <c r="J123" i="54"/>
  <c r="K18" i="54"/>
  <c r="K22" i="54"/>
  <c r="K26" i="54"/>
  <c r="K31" i="54"/>
  <c r="K36" i="54"/>
  <c r="K40" i="54"/>
  <c r="K44" i="54"/>
  <c r="K48" i="54"/>
  <c r="K52" i="54"/>
  <c r="K57" i="54"/>
  <c r="K61" i="54"/>
  <c r="K70" i="54"/>
  <c r="J81" i="54"/>
  <c r="J86" i="54"/>
  <c r="J90" i="54"/>
  <c r="J94" i="54"/>
  <c r="J99" i="54"/>
  <c r="J103" i="54"/>
  <c r="J108" i="54"/>
  <c r="J113" i="54"/>
  <c r="J117" i="54"/>
  <c r="J122" i="54"/>
  <c r="J126" i="54"/>
  <c r="J132" i="54"/>
  <c r="D26" i="54" s="1"/>
  <c r="B30" i="54"/>
  <c r="J134" i="54"/>
  <c r="D27" i="54" s="1"/>
  <c r="H142" i="54"/>
  <c r="K64" i="54"/>
  <c r="J67" i="54"/>
  <c r="K72" i="54"/>
  <c r="J17" i="54"/>
  <c r="J21" i="54"/>
  <c r="J25" i="54"/>
  <c r="J30" i="54"/>
  <c r="J34" i="54"/>
  <c r="J39" i="54"/>
  <c r="J43" i="54"/>
  <c r="J47" i="54"/>
  <c r="J51" i="54"/>
  <c r="J56" i="54"/>
  <c r="J60" i="54"/>
  <c r="J64" i="54"/>
  <c r="K67" i="54"/>
  <c r="J69" i="54"/>
  <c r="J72" i="54"/>
  <c r="K17" i="54"/>
  <c r="K21" i="54"/>
  <c r="K25" i="54"/>
  <c r="K30" i="54"/>
  <c r="K34" i="54"/>
  <c r="K39" i="54"/>
  <c r="K43" i="54"/>
  <c r="K47" i="54"/>
  <c r="K51" i="54"/>
  <c r="K56" i="54"/>
  <c r="K60" i="54"/>
  <c r="K68" i="54"/>
  <c r="K69" i="54"/>
  <c r="J71" i="54"/>
  <c r="K76" i="54"/>
  <c r="J76" i="54"/>
  <c r="K80" i="54"/>
  <c r="J80" i="54"/>
  <c r="K85" i="54"/>
  <c r="J85" i="54"/>
  <c r="K89" i="54"/>
  <c r="J89" i="54"/>
  <c r="K93" i="54"/>
  <c r="J93" i="54"/>
  <c r="K98" i="54"/>
  <c r="J98" i="54"/>
  <c r="K102" i="54"/>
  <c r="J102" i="54"/>
  <c r="K107" i="54"/>
  <c r="J107" i="54"/>
  <c r="K112" i="54"/>
  <c r="J112" i="54"/>
  <c r="K116" i="54"/>
  <c r="J116" i="54"/>
  <c r="I141" i="54"/>
  <c r="Q153" i="111" s="1"/>
  <c r="J19" i="54"/>
  <c r="K20" i="54"/>
  <c r="J23" i="54"/>
  <c r="K24" i="54"/>
  <c r="J28" i="54"/>
  <c r="K29" i="54"/>
  <c r="J32" i="54"/>
  <c r="K33" i="54"/>
  <c r="J37" i="54"/>
  <c r="K38" i="54"/>
  <c r="J41" i="54"/>
  <c r="K42" i="54"/>
  <c r="J45" i="54"/>
  <c r="K46" i="54"/>
  <c r="J49" i="54"/>
  <c r="K50" i="54"/>
  <c r="J54" i="54"/>
  <c r="K55" i="54"/>
  <c r="J58" i="54"/>
  <c r="K59" i="54"/>
  <c r="J62" i="54"/>
  <c r="K63" i="54"/>
  <c r="J65" i="54"/>
  <c r="J68" i="54"/>
  <c r="K71" i="54"/>
  <c r="J73" i="54"/>
  <c r="K77" i="54"/>
  <c r="I139" i="54"/>
  <c r="Q151" i="111" s="1"/>
  <c r="C42" i="54"/>
  <c r="Q165" i="111" s="1"/>
  <c r="C44" i="54"/>
  <c r="Q167" i="111" s="1"/>
  <c r="C46" i="54"/>
  <c r="Q169" i="111" s="1"/>
  <c r="J121" i="54"/>
  <c r="J125" i="54"/>
  <c r="J130" i="54"/>
  <c r="D25" i="54" s="1"/>
  <c r="J137" i="54"/>
  <c r="I140" i="54"/>
  <c r="Q152" i="111" s="1"/>
  <c r="J75" i="54"/>
  <c r="J79" i="54"/>
  <c r="J84" i="54"/>
  <c r="J88" i="54"/>
  <c r="J92" i="54"/>
  <c r="J97" i="54"/>
  <c r="J101" i="54"/>
  <c r="J105" i="54"/>
  <c r="J110" i="54"/>
  <c r="J115" i="54"/>
  <c r="J119" i="54"/>
  <c r="J124" i="54"/>
  <c r="J128" i="54"/>
  <c r="J136" i="54"/>
  <c r="C41" i="54"/>
  <c r="Q164" i="111" s="1"/>
  <c r="C43" i="54"/>
  <c r="Q166" i="111" s="1"/>
  <c r="C45" i="54"/>
  <c r="Q168" i="111" s="1"/>
  <c r="K73" i="53"/>
  <c r="K113" i="53"/>
  <c r="K134" i="53"/>
  <c r="E27" i="53" s="1"/>
  <c r="K115" i="53"/>
  <c r="K119" i="53"/>
  <c r="K91" i="53"/>
  <c r="K95" i="53"/>
  <c r="K124" i="53"/>
  <c r="K101" i="53"/>
  <c r="J65" i="53"/>
  <c r="J24" i="53"/>
  <c r="J32" i="53"/>
  <c r="J42" i="53"/>
  <c r="J83" i="53"/>
  <c r="J134" i="53"/>
  <c r="D27" i="53" s="1"/>
  <c r="B30" i="53"/>
  <c r="J66" i="53"/>
  <c r="J123" i="53"/>
  <c r="J126" i="53"/>
  <c r="J23" i="53"/>
  <c r="J33" i="53"/>
  <c r="J41" i="53"/>
  <c r="K78" i="53"/>
  <c r="J132" i="53"/>
  <c r="D26" i="53" s="1"/>
  <c r="K29" i="53"/>
  <c r="J20" i="53"/>
  <c r="J28" i="53"/>
  <c r="J38" i="53"/>
  <c r="J45" i="53"/>
  <c r="J50" i="53"/>
  <c r="J54" i="53"/>
  <c r="J59" i="53"/>
  <c r="J62" i="53"/>
  <c r="J74" i="53"/>
  <c r="J86" i="53"/>
  <c r="J91" i="53"/>
  <c r="J94" i="53"/>
  <c r="J100" i="53"/>
  <c r="J103" i="53"/>
  <c r="J109" i="53"/>
  <c r="J113" i="53"/>
  <c r="J118" i="53"/>
  <c r="J122" i="53"/>
  <c r="J127" i="53"/>
  <c r="J19" i="53"/>
  <c r="J37" i="53"/>
  <c r="J46" i="53"/>
  <c r="J49" i="53"/>
  <c r="J55" i="53"/>
  <c r="J58" i="53"/>
  <c r="J63" i="53"/>
  <c r="J70" i="53"/>
  <c r="J73" i="53"/>
  <c r="J87" i="53"/>
  <c r="J90" i="53"/>
  <c r="J95" i="53"/>
  <c r="J99" i="53"/>
  <c r="J104" i="53"/>
  <c r="J108" i="53"/>
  <c r="J114" i="53"/>
  <c r="J117" i="53"/>
  <c r="K77" i="53"/>
  <c r="K81" i="53"/>
  <c r="J73" i="52"/>
  <c r="J81" i="52"/>
  <c r="H142" i="53"/>
  <c r="J18" i="53"/>
  <c r="J22" i="53"/>
  <c r="J26" i="53"/>
  <c r="J31" i="53"/>
  <c r="J36" i="53"/>
  <c r="J40" i="53"/>
  <c r="J44" i="53"/>
  <c r="J48" i="53"/>
  <c r="J52" i="53"/>
  <c r="J57" i="53"/>
  <c r="J61" i="53"/>
  <c r="K64" i="53"/>
  <c r="J67" i="53"/>
  <c r="K72" i="53"/>
  <c r="J77" i="53"/>
  <c r="J81" i="53"/>
  <c r="J17" i="53"/>
  <c r="K18" i="53"/>
  <c r="J21" i="53"/>
  <c r="K22" i="53"/>
  <c r="J25" i="53"/>
  <c r="K26" i="53"/>
  <c r="J30" i="53"/>
  <c r="K31" i="53"/>
  <c r="J34" i="53"/>
  <c r="K36" i="53"/>
  <c r="J39" i="53"/>
  <c r="K40" i="53"/>
  <c r="J43" i="53"/>
  <c r="K44" i="53"/>
  <c r="J47" i="53"/>
  <c r="K48" i="53"/>
  <c r="J51" i="53"/>
  <c r="K52" i="53"/>
  <c r="J56" i="53"/>
  <c r="K57" i="53"/>
  <c r="J60" i="53"/>
  <c r="K61" i="53"/>
  <c r="J64" i="53"/>
  <c r="K67" i="53"/>
  <c r="J69" i="53"/>
  <c r="J72" i="53"/>
  <c r="I141" i="53"/>
  <c r="P153" i="111" s="1"/>
  <c r="K63" i="52"/>
  <c r="K68" i="53"/>
  <c r="J71" i="53"/>
  <c r="K76" i="53"/>
  <c r="J76" i="53"/>
  <c r="K80" i="53"/>
  <c r="J80" i="53"/>
  <c r="K85" i="53"/>
  <c r="J85" i="53"/>
  <c r="K89" i="53"/>
  <c r="J89" i="53"/>
  <c r="K93" i="53"/>
  <c r="J93" i="53"/>
  <c r="K98" i="53"/>
  <c r="J98" i="53"/>
  <c r="K102" i="53"/>
  <c r="J102" i="53"/>
  <c r="K107" i="53"/>
  <c r="J107" i="53"/>
  <c r="K112" i="53"/>
  <c r="J112" i="53"/>
  <c r="K116" i="53"/>
  <c r="J116" i="53"/>
  <c r="I139" i="53"/>
  <c r="P151" i="111" s="1"/>
  <c r="K136" i="53"/>
  <c r="C42" i="53"/>
  <c r="P165" i="111" s="1"/>
  <c r="C44" i="53"/>
  <c r="P167" i="111" s="1"/>
  <c r="C46" i="53"/>
  <c r="P169" i="111" s="1"/>
  <c r="J121" i="53"/>
  <c r="J125" i="53"/>
  <c r="J130" i="53"/>
  <c r="D25" i="53" s="1"/>
  <c r="J137" i="53"/>
  <c r="I140" i="53"/>
  <c r="P152" i="111" s="1"/>
  <c r="J75" i="53"/>
  <c r="J79" i="53"/>
  <c r="J84" i="53"/>
  <c r="J88" i="53"/>
  <c r="J92" i="53"/>
  <c r="J97" i="53"/>
  <c r="J101" i="53"/>
  <c r="J105" i="53"/>
  <c r="J110" i="53"/>
  <c r="J115" i="53"/>
  <c r="J119" i="53"/>
  <c r="J124" i="53"/>
  <c r="J128" i="53"/>
  <c r="J136" i="53"/>
  <c r="C41" i="53"/>
  <c r="P164" i="111" s="1"/>
  <c r="C43" i="53"/>
  <c r="P166" i="111" s="1"/>
  <c r="C45" i="53"/>
  <c r="P168" i="111" s="1"/>
  <c r="K115" i="52"/>
  <c r="K119" i="52"/>
  <c r="K56" i="49"/>
  <c r="K95" i="52"/>
  <c r="K136" i="52"/>
  <c r="K17" i="52"/>
  <c r="K25" i="52"/>
  <c r="B30" i="52"/>
  <c r="J18" i="52"/>
  <c r="J20" i="52"/>
  <c r="J22" i="52"/>
  <c r="J24" i="52"/>
  <c r="J26" i="52"/>
  <c r="J29" i="52"/>
  <c r="J31" i="52"/>
  <c r="J33" i="52"/>
  <c r="J36" i="52"/>
  <c r="J38" i="52"/>
  <c r="J40" i="52"/>
  <c r="J42" i="52"/>
  <c r="J44" i="52"/>
  <c r="J46" i="52"/>
  <c r="J48" i="52"/>
  <c r="J50" i="52"/>
  <c r="J52" i="52"/>
  <c r="J55" i="52"/>
  <c r="J57" i="52"/>
  <c r="J59" i="52"/>
  <c r="J61" i="52"/>
  <c r="J63" i="52"/>
  <c r="J66" i="52"/>
  <c r="K70" i="52"/>
  <c r="J86" i="52"/>
  <c r="J90" i="52"/>
  <c r="J94" i="52"/>
  <c r="J99" i="52"/>
  <c r="J103" i="52"/>
  <c r="J108" i="52"/>
  <c r="J113" i="52"/>
  <c r="J117" i="52"/>
  <c r="J122" i="52"/>
  <c r="J126" i="52"/>
  <c r="J132" i="52"/>
  <c r="D26" i="52" s="1"/>
  <c r="J74" i="52"/>
  <c r="J78" i="52"/>
  <c r="J83" i="52"/>
  <c r="J87" i="52"/>
  <c r="J91" i="52"/>
  <c r="J95" i="52"/>
  <c r="J100" i="52"/>
  <c r="J104" i="52"/>
  <c r="J109" i="52"/>
  <c r="J114" i="52"/>
  <c r="J118" i="52"/>
  <c r="J123" i="52"/>
  <c r="J127" i="52"/>
  <c r="J134" i="52"/>
  <c r="D27" i="52" s="1"/>
  <c r="K68" i="52"/>
  <c r="J71" i="52"/>
  <c r="J19" i="52"/>
  <c r="J23" i="52"/>
  <c r="J28" i="52"/>
  <c r="J32" i="52"/>
  <c r="J37" i="52"/>
  <c r="J41" i="52"/>
  <c r="J45" i="52"/>
  <c r="J49" i="52"/>
  <c r="J54" i="52"/>
  <c r="J58" i="52"/>
  <c r="J62" i="52"/>
  <c r="J65" i="52"/>
  <c r="J68" i="52"/>
  <c r="K71" i="52"/>
  <c r="H142" i="52"/>
  <c r="K19" i="52"/>
  <c r="K23" i="52"/>
  <c r="K28" i="52"/>
  <c r="K32" i="52"/>
  <c r="K37" i="52"/>
  <c r="K41" i="52"/>
  <c r="K45" i="52"/>
  <c r="K49" i="52"/>
  <c r="K54" i="52"/>
  <c r="K58" i="52"/>
  <c r="K62" i="52"/>
  <c r="K64" i="52"/>
  <c r="K65" i="52"/>
  <c r="J67" i="52"/>
  <c r="K72" i="52"/>
  <c r="J72" i="52"/>
  <c r="K76" i="52"/>
  <c r="J76" i="52"/>
  <c r="K80" i="52"/>
  <c r="J80" i="52"/>
  <c r="K85" i="52"/>
  <c r="J85" i="52"/>
  <c r="K89" i="52"/>
  <c r="J89" i="52"/>
  <c r="K93" i="52"/>
  <c r="J93" i="52"/>
  <c r="K98" i="52"/>
  <c r="J98" i="52"/>
  <c r="K102" i="52"/>
  <c r="J102" i="52"/>
  <c r="K107" i="52"/>
  <c r="E22" i="52" s="1"/>
  <c r="J107" i="52"/>
  <c r="K112" i="52"/>
  <c r="J112" i="52"/>
  <c r="K116" i="52"/>
  <c r="J116" i="52"/>
  <c r="K121" i="52"/>
  <c r="J121" i="52"/>
  <c r="I141" i="52"/>
  <c r="O153" i="111" s="1"/>
  <c r="J17" i="52"/>
  <c r="J21" i="52"/>
  <c r="J25" i="52"/>
  <c r="J30" i="52"/>
  <c r="J34" i="52"/>
  <c r="J39" i="52"/>
  <c r="J43" i="52"/>
  <c r="J47" i="52"/>
  <c r="J51" i="52"/>
  <c r="J56" i="52"/>
  <c r="J60" i="52"/>
  <c r="J64" i="52"/>
  <c r="K67" i="52"/>
  <c r="J69" i="52"/>
  <c r="K73" i="52"/>
  <c r="K77" i="52"/>
  <c r="K81" i="52"/>
  <c r="I139" i="52"/>
  <c r="O151" i="111" s="1"/>
  <c r="C42" i="52"/>
  <c r="O165" i="111" s="1"/>
  <c r="C44" i="52"/>
  <c r="O167" i="111" s="1"/>
  <c r="C46" i="52"/>
  <c r="O169" i="111" s="1"/>
  <c r="J125" i="52"/>
  <c r="J130" i="52"/>
  <c r="D25" i="52" s="1"/>
  <c r="J137" i="52"/>
  <c r="I140" i="52"/>
  <c r="O152" i="111" s="1"/>
  <c r="J75" i="52"/>
  <c r="J79" i="52"/>
  <c r="J84" i="52"/>
  <c r="J88" i="52"/>
  <c r="J92" i="52"/>
  <c r="J97" i="52"/>
  <c r="J101" i="52"/>
  <c r="J105" i="52"/>
  <c r="J110" i="52"/>
  <c r="J115" i="52"/>
  <c r="J119" i="52"/>
  <c r="J124" i="52"/>
  <c r="J128" i="52"/>
  <c r="J136" i="52"/>
  <c r="C41" i="52"/>
  <c r="O164" i="111" s="1"/>
  <c r="C43" i="52"/>
  <c r="O166" i="111" s="1"/>
  <c r="C45" i="52"/>
  <c r="O168" i="111" s="1"/>
  <c r="K73" i="51"/>
  <c r="K63" i="51"/>
  <c r="J38" i="43"/>
  <c r="K134" i="51"/>
  <c r="E27" i="51" s="1"/>
  <c r="K37" i="51"/>
  <c r="K126" i="43"/>
  <c r="K95" i="51"/>
  <c r="K17" i="51"/>
  <c r="K25" i="51"/>
  <c r="J89" i="51"/>
  <c r="J38" i="51"/>
  <c r="K46" i="51"/>
  <c r="K20" i="51"/>
  <c r="K117" i="51"/>
  <c r="J24" i="51"/>
  <c r="J59" i="51"/>
  <c r="J81" i="51"/>
  <c r="J29" i="51"/>
  <c r="J50" i="51"/>
  <c r="J63" i="51"/>
  <c r="J65" i="51"/>
  <c r="K90" i="51"/>
  <c r="J126" i="51"/>
  <c r="J42" i="51"/>
  <c r="J55" i="51"/>
  <c r="J83" i="51"/>
  <c r="K99" i="51"/>
  <c r="J33" i="51"/>
  <c r="K108" i="51"/>
  <c r="J132" i="51"/>
  <c r="D26" i="51" s="1"/>
  <c r="K94" i="51"/>
  <c r="K113" i="51"/>
  <c r="J73" i="51"/>
  <c r="J87" i="51"/>
  <c r="K103" i="51"/>
  <c r="K122" i="51"/>
  <c r="B30" i="51"/>
  <c r="J19" i="51"/>
  <c r="J23" i="51"/>
  <c r="J28" i="51"/>
  <c r="J32" i="51"/>
  <c r="J37" i="51"/>
  <c r="J41" i="51"/>
  <c r="J45" i="51"/>
  <c r="J49" i="51"/>
  <c r="J54" i="51"/>
  <c r="J58" i="51"/>
  <c r="J62" i="51"/>
  <c r="J66" i="51"/>
  <c r="J70" i="51"/>
  <c r="J74" i="51"/>
  <c r="J78" i="51"/>
  <c r="J86" i="51"/>
  <c r="J91" i="51"/>
  <c r="J95" i="51"/>
  <c r="J100" i="51"/>
  <c r="J104" i="51"/>
  <c r="J109" i="51"/>
  <c r="J114" i="51"/>
  <c r="J118" i="51"/>
  <c r="J123" i="51"/>
  <c r="J127" i="51"/>
  <c r="J134" i="51"/>
  <c r="D27" i="51" s="1"/>
  <c r="K93" i="51"/>
  <c r="J93" i="51"/>
  <c r="K98" i="51"/>
  <c r="J98" i="51"/>
  <c r="K102" i="51"/>
  <c r="J102" i="51"/>
  <c r="K107" i="51"/>
  <c r="J107" i="51"/>
  <c r="K112" i="51"/>
  <c r="J112" i="51"/>
  <c r="K116" i="51"/>
  <c r="J116" i="51"/>
  <c r="K121" i="51"/>
  <c r="J121" i="51"/>
  <c r="K125" i="51"/>
  <c r="J125" i="51"/>
  <c r="I141" i="51"/>
  <c r="N153" i="111" s="1"/>
  <c r="H142" i="51"/>
  <c r="J18" i="51"/>
  <c r="J22" i="51"/>
  <c r="J26" i="51"/>
  <c r="J31" i="51"/>
  <c r="J36" i="51"/>
  <c r="J40" i="51"/>
  <c r="J44" i="51"/>
  <c r="J48" i="51"/>
  <c r="J52" i="51"/>
  <c r="J57" i="51"/>
  <c r="J61" i="51"/>
  <c r="K64" i="51"/>
  <c r="J67" i="51"/>
  <c r="K72" i="51"/>
  <c r="J75" i="51"/>
  <c r="K80" i="51"/>
  <c r="J84" i="51"/>
  <c r="K84" i="51"/>
  <c r="I139" i="51"/>
  <c r="N151" i="111" s="1"/>
  <c r="J17" i="51"/>
  <c r="K18" i="51"/>
  <c r="J21" i="51"/>
  <c r="K22" i="51"/>
  <c r="J25" i="51"/>
  <c r="K26" i="51"/>
  <c r="J30" i="51"/>
  <c r="K31" i="51"/>
  <c r="J34" i="51"/>
  <c r="K36" i="51"/>
  <c r="J39" i="51"/>
  <c r="K40" i="51"/>
  <c r="J43" i="51"/>
  <c r="K44" i="51"/>
  <c r="J47" i="51"/>
  <c r="K48" i="51"/>
  <c r="J51" i="51"/>
  <c r="K52" i="51"/>
  <c r="J56" i="51"/>
  <c r="K57" i="51"/>
  <c r="J60" i="51"/>
  <c r="K61" i="51"/>
  <c r="J64" i="51"/>
  <c r="K67" i="51"/>
  <c r="J69" i="51"/>
  <c r="J72" i="51"/>
  <c r="K75" i="51"/>
  <c r="J77" i="51"/>
  <c r="K85" i="51"/>
  <c r="J88" i="51"/>
  <c r="K88" i="51"/>
  <c r="K63" i="50"/>
  <c r="K68" i="51"/>
  <c r="J71" i="51"/>
  <c r="K76" i="51"/>
  <c r="J79" i="51"/>
  <c r="K89" i="51"/>
  <c r="K92" i="51"/>
  <c r="K97" i="51"/>
  <c r="K101" i="51"/>
  <c r="K105" i="51"/>
  <c r="K110" i="51"/>
  <c r="K115" i="51"/>
  <c r="K119" i="51"/>
  <c r="K124" i="51"/>
  <c r="K128" i="51"/>
  <c r="K136" i="51"/>
  <c r="E28" i="51" s="1"/>
  <c r="C42" i="51"/>
  <c r="N165" i="111" s="1"/>
  <c r="C44" i="51"/>
  <c r="N167" i="111" s="1"/>
  <c r="C46" i="51"/>
  <c r="N169" i="111" s="1"/>
  <c r="J130" i="51"/>
  <c r="D25" i="51" s="1"/>
  <c r="J137" i="51"/>
  <c r="I140" i="51"/>
  <c r="N152" i="111" s="1"/>
  <c r="J92" i="51"/>
  <c r="J97" i="51"/>
  <c r="J101" i="51"/>
  <c r="J105" i="51"/>
  <c r="J110" i="51"/>
  <c r="J115" i="51"/>
  <c r="J119" i="51"/>
  <c r="J124" i="51"/>
  <c r="J128" i="51"/>
  <c r="J136" i="51"/>
  <c r="C41" i="51"/>
  <c r="N164" i="111" s="1"/>
  <c r="C43" i="51"/>
  <c r="N166" i="111" s="1"/>
  <c r="C45" i="51"/>
  <c r="N168" i="111" s="1"/>
  <c r="K71" i="50"/>
  <c r="K108" i="50"/>
  <c r="K43" i="50"/>
  <c r="C47" i="50"/>
  <c r="M170" i="111" s="1"/>
  <c r="J134" i="50"/>
  <c r="D27" i="50" s="1"/>
  <c r="K101" i="50"/>
  <c r="J95" i="50"/>
  <c r="K124" i="50"/>
  <c r="K17" i="50"/>
  <c r="J70" i="50"/>
  <c r="J99" i="50"/>
  <c r="J58" i="50"/>
  <c r="J94" i="50"/>
  <c r="J126" i="50"/>
  <c r="J23" i="50"/>
  <c r="J41" i="50"/>
  <c r="J74" i="50"/>
  <c r="J86" i="50"/>
  <c r="J108" i="50"/>
  <c r="J49" i="50"/>
  <c r="J90" i="50"/>
  <c r="J117" i="50"/>
  <c r="J28" i="50"/>
  <c r="J45" i="50"/>
  <c r="J62" i="50"/>
  <c r="J113" i="50"/>
  <c r="J132" i="50"/>
  <c r="D26" i="50" s="1"/>
  <c r="B30" i="50"/>
  <c r="J32" i="50"/>
  <c r="J66" i="50"/>
  <c r="J19" i="50"/>
  <c r="J37" i="50"/>
  <c r="J54" i="50"/>
  <c r="K78" i="50"/>
  <c r="J103" i="50"/>
  <c r="J122" i="50"/>
  <c r="J20" i="50"/>
  <c r="J24" i="50"/>
  <c r="J29" i="50"/>
  <c r="J33" i="50"/>
  <c r="J38" i="50"/>
  <c r="J42" i="50"/>
  <c r="J46" i="50"/>
  <c r="J50" i="50"/>
  <c r="J55" i="50"/>
  <c r="J59" i="50"/>
  <c r="J63" i="50"/>
  <c r="J65" i="50"/>
  <c r="J73" i="50"/>
  <c r="K83" i="50"/>
  <c r="K87" i="50"/>
  <c r="K91" i="50"/>
  <c r="K95" i="50"/>
  <c r="K100" i="50"/>
  <c r="K104" i="50"/>
  <c r="K109" i="50"/>
  <c r="K114" i="50"/>
  <c r="K118" i="50"/>
  <c r="K123" i="50"/>
  <c r="K127" i="50"/>
  <c r="K134" i="50"/>
  <c r="E27" i="50" s="1"/>
  <c r="K77" i="50"/>
  <c r="K81" i="50"/>
  <c r="H142" i="50"/>
  <c r="J18" i="50"/>
  <c r="J22" i="50"/>
  <c r="J26" i="50"/>
  <c r="J31" i="50"/>
  <c r="J36" i="50"/>
  <c r="J40" i="50"/>
  <c r="J44" i="50"/>
  <c r="J48" i="50"/>
  <c r="J52" i="50"/>
  <c r="J57" i="50"/>
  <c r="J61" i="50"/>
  <c r="K64" i="50"/>
  <c r="J67" i="50"/>
  <c r="K72" i="50"/>
  <c r="J75" i="50"/>
  <c r="J77" i="50"/>
  <c r="J81" i="50"/>
  <c r="J17" i="50"/>
  <c r="K18" i="50"/>
  <c r="J21" i="50"/>
  <c r="K22" i="50"/>
  <c r="J25" i="50"/>
  <c r="K26" i="50"/>
  <c r="J30" i="50"/>
  <c r="K31" i="50"/>
  <c r="J34" i="50"/>
  <c r="K36" i="50"/>
  <c r="J39" i="50"/>
  <c r="K40" i="50"/>
  <c r="J43" i="50"/>
  <c r="K44" i="50"/>
  <c r="J47" i="50"/>
  <c r="K48" i="50"/>
  <c r="J51" i="50"/>
  <c r="K52" i="50"/>
  <c r="J56" i="50"/>
  <c r="K57" i="50"/>
  <c r="J60" i="50"/>
  <c r="K61" i="50"/>
  <c r="J64" i="50"/>
  <c r="K67" i="50"/>
  <c r="J69" i="50"/>
  <c r="J72" i="50"/>
  <c r="K75" i="50"/>
  <c r="I141" i="50"/>
  <c r="M153" i="111" s="1"/>
  <c r="J63" i="49"/>
  <c r="K68" i="50"/>
  <c r="J71" i="50"/>
  <c r="K76" i="50"/>
  <c r="J76" i="50"/>
  <c r="K80" i="50"/>
  <c r="J80" i="50"/>
  <c r="K85" i="50"/>
  <c r="J85" i="50"/>
  <c r="K89" i="50"/>
  <c r="J89" i="50"/>
  <c r="K93" i="50"/>
  <c r="J93" i="50"/>
  <c r="K98" i="50"/>
  <c r="J98" i="50"/>
  <c r="K102" i="50"/>
  <c r="J102" i="50"/>
  <c r="K107" i="50"/>
  <c r="J107" i="50"/>
  <c r="K112" i="50"/>
  <c r="J112" i="50"/>
  <c r="K116" i="50"/>
  <c r="J116" i="50"/>
  <c r="I139" i="50"/>
  <c r="M151" i="111" s="1"/>
  <c r="K136" i="50"/>
  <c r="E28" i="50" s="1"/>
  <c r="C42" i="50"/>
  <c r="M165" i="111" s="1"/>
  <c r="C44" i="50"/>
  <c r="M167" i="111" s="1"/>
  <c r="C46" i="50"/>
  <c r="M169" i="111" s="1"/>
  <c r="J121" i="50"/>
  <c r="J125" i="50"/>
  <c r="J130" i="50"/>
  <c r="D25" i="50" s="1"/>
  <c r="J137" i="50"/>
  <c r="I140" i="50"/>
  <c r="M152" i="111" s="1"/>
  <c r="J79" i="50"/>
  <c r="J84" i="50"/>
  <c r="J88" i="50"/>
  <c r="J92" i="50"/>
  <c r="J97" i="50"/>
  <c r="J101" i="50"/>
  <c r="J105" i="50"/>
  <c r="J110" i="50"/>
  <c r="J115" i="50"/>
  <c r="J119" i="50"/>
  <c r="J124" i="50"/>
  <c r="J128" i="50"/>
  <c r="J136" i="50"/>
  <c r="C41" i="50"/>
  <c r="M164" i="111" s="1"/>
  <c r="C43" i="50"/>
  <c r="M166" i="111" s="1"/>
  <c r="C45" i="50"/>
  <c r="M168" i="111" s="1"/>
  <c r="K71" i="49"/>
  <c r="K43" i="49"/>
  <c r="J134" i="49"/>
  <c r="D27" i="49" s="1"/>
  <c r="K113" i="49"/>
  <c r="K119" i="49"/>
  <c r="K99" i="49"/>
  <c r="K101" i="49"/>
  <c r="K17" i="49"/>
  <c r="J95" i="49"/>
  <c r="J99" i="49"/>
  <c r="K124" i="49"/>
  <c r="K94" i="49"/>
  <c r="J117" i="49"/>
  <c r="J66" i="49"/>
  <c r="J23" i="49"/>
  <c r="J32" i="49"/>
  <c r="J41" i="49"/>
  <c r="J49" i="49"/>
  <c r="J58" i="49"/>
  <c r="J74" i="49"/>
  <c r="J94" i="49"/>
  <c r="J113" i="49"/>
  <c r="J132" i="49"/>
  <c r="D26" i="49" s="1"/>
  <c r="B30" i="49"/>
  <c r="J19" i="49"/>
  <c r="J28" i="49"/>
  <c r="J37" i="49"/>
  <c r="J45" i="49"/>
  <c r="J54" i="49"/>
  <c r="J62" i="49"/>
  <c r="J70" i="49"/>
  <c r="K78" i="49"/>
  <c r="J86" i="49"/>
  <c r="J103" i="49"/>
  <c r="J122" i="49"/>
  <c r="J90" i="49"/>
  <c r="J108" i="49"/>
  <c r="J126" i="49"/>
  <c r="K20" i="49"/>
  <c r="K24" i="49"/>
  <c r="K29" i="49"/>
  <c r="K33" i="49"/>
  <c r="K38" i="49"/>
  <c r="K42" i="49"/>
  <c r="K46" i="49"/>
  <c r="K50" i="49"/>
  <c r="K55" i="49"/>
  <c r="K59" i="49"/>
  <c r="K63" i="49"/>
  <c r="K83" i="49"/>
  <c r="K87" i="49"/>
  <c r="K91" i="49"/>
  <c r="K95" i="49"/>
  <c r="K100" i="49"/>
  <c r="K104" i="49"/>
  <c r="K109" i="49"/>
  <c r="K114" i="49"/>
  <c r="K118" i="49"/>
  <c r="K123" i="49"/>
  <c r="K127" i="49"/>
  <c r="K134" i="49"/>
  <c r="E27" i="49" s="1"/>
  <c r="J65" i="49"/>
  <c r="J73" i="49"/>
  <c r="K77" i="49"/>
  <c r="K81" i="49"/>
  <c r="H142" i="49"/>
  <c r="J18" i="49"/>
  <c r="J22" i="49"/>
  <c r="J26" i="49"/>
  <c r="J31" i="49"/>
  <c r="J36" i="49"/>
  <c r="J40" i="49"/>
  <c r="J44" i="49"/>
  <c r="J48" i="49"/>
  <c r="J52" i="49"/>
  <c r="J57" i="49"/>
  <c r="J61" i="49"/>
  <c r="K64" i="49"/>
  <c r="J67" i="49"/>
  <c r="K72" i="49"/>
  <c r="J77" i="49"/>
  <c r="J81" i="49"/>
  <c r="J17" i="49"/>
  <c r="K18" i="49"/>
  <c r="J21" i="49"/>
  <c r="K22" i="49"/>
  <c r="J25" i="49"/>
  <c r="K26" i="49"/>
  <c r="J30" i="49"/>
  <c r="K31" i="49"/>
  <c r="J34" i="49"/>
  <c r="K36" i="49"/>
  <c r="J39" i="49"/>
  <c r="K40" i="49"/>
  <c r="J43" i="49"/>
  <c r="K44" i="49"/>
  <c r="J47" i="49"/>
  <c r="K48" i="49"/>
  <c r="J51" i="49"/>
  <c r="K52" i="49"/>
  <c r="J56" i="49"/>
  <c r="K57" i="49"/>
  <c r="J60" i="49"/>
  <c r="K61" i="49"/>
  <c r="J64" i="49"/>
  <c r="K67" i="49"/>
  <c r="J69" i="49"/>
  <c r="J72" i="49"/>
  <c r="I141" i="49"/>
  <c r="L153" i="111" s="1"/>
  <c r="K68" i="49"/>
  <c r="J71" i="49"/>
  <c r="K76" i="49"/>
  <c r="J76" i="49"/>
  <c r="K80" i="49"/>
  <c r="J80" i="49"/>
  <c r="K85" i="49"/>
  <c r="J85" i="49"/>
  <c r="K89" i="49"/>
  <c r="J89" i="49"/>
  <c r="K93" i="49"/>
  <c r="J93" i="49"/>
  <c r="K98" i="49"/>
  <c r="J98" i="49"/>
  <c r="K102" i="49"/>
  <c r="J102" i="49"/>
  <c r="K107" i="49"/>
  <c r="J107" i="49"/>
  <c r="K112" i="49"/>
  <c r="J112" i="49"/>
  <c r="I139" i="49"/>
  <c r="L151" i="111" s="1"/>
  <c r="K136" i="49"/>
  <c r="C42" i="49"/>
  <c r="L165" i="111" s="1"/>
  <c r="C44" i="49"/>
  <c r="L167" i="111" s="1"/>
  <c r="C46" i="49"/>
  <c r="L169" i="111" s="1"/>
  <c r="J116" i="49"/>
  <c r="J121" i="49"/>
  <c r="J125" i="49"/>
  <c r="J130" i="49"/>
  <c r="D25" i="49" s="1"/>
  <c r="J137" i="49"/>
  <c r="I140" i="49"/>
  <c r="L152" i="111" s="1"/>
  <c r="J75" i="49"/>
  <c r="J79" i="49"/>
  <c r="J84" i="49"/>
  <c r="J88" i="49"/>
  <c r="J92" i="49"/>
  <c r="J97" i="49"/>
  <c r="J101" i="49"/>
  <c r="J105" i="49"/>
  <c r="J110" i="49"/>
  <c r="J115" i="49"/>
  <c r="J119" i="49"/>
  <c r="J124" i="49"/>
  <c r="J128" i="49"/>
  <c r="J136" i="49"/>
  <c r="C41" i="49"/>
  <c r="L164" i="111" s="1"/>
  <c r="C43" i="49"/>
  <c r="L166" i="111" s="1"/>
  <c r="C45" i="49"/>
  <c r="L168" i="111" s="1"/>
  <c r="C47" i="48"/>
  <c r="K170" i="111" s="1"/>
  <c r="K43" i="48"/>
  <c r="K63" i="48"/>
  <c r="J113" i="48"/>
  <c r="J108" i="48"/>
  <c r="K134" i="48"/>
  <c r="E27" i="48" s="1"/>
  <c r="K91" i="48"/>
  <c r="K95" i="48"/>
  <c r="K17" i="48"/>
  <c r="J59" i="48"/>
  <c r="J66" i="48"/>
  <c r="K90" i="48"/>
  <c r="K117" i="48"/>
  <c r="B30" i="48"/>
  <c r="J83" i="48"/>
  <c r="J126" i="48"/>
  <c r="K99" i="48"/>
  <c r="K70" i="48"/>
  <c r="K77" i="48"/>
  <c r="K108" i="48"/>
  <c r="J132" i="48"/>
  <c r="D26" i="48" s="1"/>
  <c r="J57" i="48"/>
  <c r="K94" i="48"/>
  <c r="K113" i="48"/>
  <c r="J55" i="48"/>
  <c r="J63" i="48"/>
  <c r="J52" i="48"/>
  <c r="J61" i="48"/>
  <c r="K86" i="48"/>
  <c r="K103" i="48"/>
  <c r="K122" i="48"/>
  <c r="J18" i="48"/>
  <c r="J20" i="48"/>
  <c r="J22" i="48"/>
  <c r="J24" i="48"/>
  <c r="J26" i="48"/>
  <c r="J29" i="48"/>
  <c r="J31" i="48"/>
  <c r="J33" i="48"/>
  <c r="J36" i="48"/>
  <c r="J38" i="48"/>
  <c r="J40" i="48"/>
  <c r="J42" i="48"/>
  <c r="J44" i="48"/>
  <c r="J46" i="48"/>
  <c r="J48" i="48"/>
  <c r="J50" i="48"/>
  <c r="J74" i="48"/>
  <c r="J78" i="48"/>
  <c r="J87" i="48"/>
  <c r="J91" i="48"/>
  <c r="J95" i="48"/>
  <c r="J100" i="48"/>
  <c r="J104" i="48"/>
  <c r="J109" i="48"/>
  <c r="J114" i="48"/>
  <c r="J118" i="48"/>
  <c r="J123" i="48"/>
  <c r="J127" i="48"/>
  <c r="J134" i="48"/>
  <c r="D27" i="48" s="1"/>
  <c r="K68" i="48"/>
  <c r="J71" i="48"/>
  <c r="K76" i="48"/>
  <c r="J79" i="48"/>
  <c r="K89" i="48"/>
  <c r="J89" i="48"/>
  <c r="K93" i="48"/>
  <c r="J93" i="48"/>
  <c r="K98" i="48"/>
  <c r="J98" i="48"/>
  <c r="K102" i="48"/>
  <c r="J102" i="48"/>
  <c r="K107" i="48"/>
  <c r="J107" i="48"/>
  <c r="K112" i="48"/>
  <c r="J112" i="48"/>
  <c r="K116" i="48"/>
  <c r="J116" i="48"/>
  <c r="K121" i="48"/>
  <c r="J121" i="48"/>
  <c r="I141" i="48"/>
  <c r="K153" i="111" s="1"/>
  <c r="J19" i="48"/>
  <c r="J23" i="48"/>
  <c r="J28" i="48"/>
  <c r="J32" i="48"/>
  <c r="J37" i="48"/>
  <c r="J41" i="48"/>
  <c r="J45" i="48"/>
  <c r="J49" i="48"/>
  <c r="J54" i="48"/>
  <c r="J58" i="48"/>
  <c r="J62" i="48"/>
  <c r="J65" i="48"/>
  <c r="J68" i="48"/>
  <c r="K71" i="48"/>
  <c r="J73" i="48"/>
  <c r="J76" i="48"/>
  <c r="K79" i="48"/>
  <c r="J81" i="48"/>
  <c r="I139" i="48"/>
  <c r="K151" i="111" s="1"/>
  <c r="H142" i="48"/>
  <c r="K19" i="48"/>
  <c r="K23" i="48"/>
  <c r="K28" i="48"/>
  <c r="K32" i="48"/>
  <c r="K37" i="48"/>
  <c r="K41" i="48"/>
  <c r="K45" i="48"/>
  <c r="K49" i="48"/>
  <c r="K54" i="48"/>
  <c r="K58" i="48"/>
  <c r="K62" i="48"/>
  <c r="K64" i="48"/>
  <c r="K65" i="48"/>
  <c r="J67" i="48"/>
  <c r="K72" i="48"/>
  <c r="K73" i="48"/>
  <c r="J75" i="48"/>
  <c r="K80" i="48"/>
  <c r="K81" i="48"/>
  <c r="J84" i="48"/>
  <c r="K84" i="48"/>
  <c r="J17" i="48"/>
  <c r="J21" i="48"/>
  <c r="J25" i="48"/>
  <c r="J30" i="48"/>
  <c r="J34" i="48"/>
  <c r="J39" i="48"/>
  <c r="J43" i="48"/>
  <c r="J47" i="48"/>
  <c r="J51" i="48"/>
  <c r="J56" i="48"/>
  <c r="J60" i="48"/>
  <c r="J64" i="48"/>
  <c r="K67" i="48"/>
  <c r="J69" i="48"/>
  <c r="J72" i="48"/>
  <c r="K75" i="48"/>
  <c r="K85" i="48"/>
  <c r="K88" i="48"/>
  <c r="K92" i="48"/>
  <c r="K97" i="48"/>
  <c r="K101" i="48"/>
  <c r="K105" i="48"/>
  <c r="K110" i="48"/>
  <c r="K115" i="48"/>
  <c r="K119" i="48"/>
  <c r="K124" i="48"/>
  <c r="K128" i="48"/>
  <c r="K136" i="48"/>
  <c r="C42" i="48"/>
  <c r="K165" i="111" s="1"/>
  <c r="C44" i="48"/>
  <c r="K167" i="111" s="1"/>
  <c r="C46" i="48"/>
  <c r="K169" i="111" s="1"/>
  <c r="J125" i="48"/>
  <c r="J130" i="48"/>
  <c r="D25" i="48" s="1"/>
  <c r="J137" i="48"/>
  <c r="I140" i="48"/>
  <c r="K152" i="111" s="1"/>
  <c r="J88" i="48"/>
  <c r="J92" i="48"/>
  <c r="J97" i="48"/>
  <c r="J101" i="48"/>
  <c r="J105" i="48"/>
  <c r="J110" i="48"/>
  <c r="J115" i="48"/>
  <c r="J119" i="48"/>
  <c r="J124" i="48"/>
  <c r="J128" i="48"/>
  <c r="J136" i="48"/>
  <c r="C41" i="48"/>
  <c r="K164" i="111" s="1"/>
  <c r="C43" i="48"/>
  <c r="K166" i="111" s="1"/>
  <c r="C45" i="48"/>
  <c r="K168" i="111" s="1"/>
  <c r="K37" i="47"/>
  <c r="K49" i="47"/>
  <c r="K43" i="47"/>
  <c r="K113" i="47"/>
  <c r="K126" i="47"/>
  <c r="K99" i="47"/>
  <c r="K103" i="47"/>
  <c r="K101" i="47"/>
  <c r="K109" i="47"/>
  <c r="K23" i="47"/>
  <c r="K134" i="47"/>
  <c r="E27" i="47" s="1"/>
  <c r="K63" i="47"/>
  <c r="K115" i="47"/>
  <c r="C47" i="47"/>
  <c r="J170" i="111" s="1"/>
  <c r="K17" i="47"/>
  <c r="K91" i="47"/>
  <c r="K95" i="47"/>
  <c r="K124" i="47"/>
  <c r="J23" i="47"/>
  <c r="J73" i="47"/>
  <c r="J24" i="47"/>
  <c r="J134" i="47"/>
  <c r="D27" i="47" s="1"/>
  <c r="B30" i="47"/>
  <c r="J66" i="47"/>
  <c r="J65" i="47"/>
  <c r="J74" i="47"/>
  <c r="K70" i="47"/>
  <c r="J20" i="47"/>
  <c r="J28" i="47"/>
  <c r="J33" i="47"/>
  <c r="J37" i="47"/>
  <c r="J42" i="47"/>
  <c r="J45" i="47"/>
  <c r="J50" i="47"/>
  <c r="J54" i="47"/>
  <c r="J59" i="47"/>
  <c r="J62" i="47"/>
  <c r="J83" i="47"/>
  <c r="J86" i="47"/>
  <c r="J91" i="47"/>
  <c r="J94" i="47"/>
  <c r="J100" i="47"/>
  <c r="J103" i="47"/>
  <c r="J109" i="47"/>
  <c r="J113" i="47"/>
  <c r="J118" i="47"/>
  <c r="J122" i="47"/>
  <c r="J127" i="47"/>
  <c r="J132" i="47"/>
  <c r="D26" i="47" s="1"/>
  <c r="J19" i="47"/>
  <c r="J29" i="47"/>
  <c r="J32" i="47"/>
  <c r="J38" i="47"/>
  <c r="J41" i="47"/>
  <c r="J46" i="47"/>
  <c r="J49" i="47"/>
  <c r="J55" i="47"/>
  <c r="J58" i="47"/>
  <c r="J63" i="47"/>
  <c r="K78" i="47"/>
  <c r="J87" i="47"/>
  <c r="J90" i="47"/>
  <c r="J95" i="47"/>
  <c r="J99" i="47"/>
  <c r="J104" i="47"/>
  <c r="J108" i="47"/>
  <c r="J114" i="47"/>
  <c r="J117" i="47"/>
  <c r="J123" i="47"/>
  <c r="J126" i="47"/>
  <c r="K77" i="47"/>
  <c r="K81" i="47"/>
  <c r="H142" i="47"/>
  <c r="J18" i="47"/>
  <c r="J22" i="47"/>
  <c r="J26" i="47"/>
  <c r="J31" i="47"/>
  <c r="J36" i="47"/>
  <c r="J40" i="47"/>
  <c r="J44" i="47"/>
  <c r="J48" i="47"/>
  <c r="J52" i="47"/>
  <c r="J57" i="47"/>
  <c r="J61" i="47"/>
  <c r="K64" i="47"/>
  <c r="J67" i="47"/>
  <c r="K72" i="47"/>
  <c r="J77" i="47"/>
  <c r="J81" i="47"/>
  <c r="J17" i="47"/>
  <c r="K18" i="47"/>
  <c r="J21" i="47"/>
  <c r="K22" i="47"/>
  <c r="J25" i="47"/>
  <c r="K26" i="47"/>
  <c r="J30" i="47"/>
  <c r="K31" i="47"/>
  <c r="J34" i="47"/>
  <c r="K36" i="47"/>
  <c r="J39" i="47"/>
  <c r="K40" i="47"/>
  <c r="J43" i="47"/>
  <c r="K44" i="47"/>
  <c r="J47" i="47"/>
  <c r="K48" i="47"/>
  <c r="J51" i="47"/>
  <c r="K52" i="47"/>
  <c r="J56" i="47"/>
  <c r="K57" i="47"/>
  <c r="J60" i="47"/>
  <c r="K61" i="47"/>
  <c r="J64" i="47"/>
  <c r="K67" i="47"/>
  <c r="J69" i="47"/>
  <c r="J72" i="47"/>
  <c r="I141" i="47"/>
  <c r="J153" i="111" s="1"/>
  <c r="K68" i="47"/>
  <c r="J71" i="47"/>
  <c r="K76" i="47"/>
  <c r="J76" i="47"/>
  <c r="K80" i="47"/>
  <c r="J80" i="47"/>
  <c r="K85" i="47"/>
  <c r="J85" i="47"/>
  <c r="K89" i="47"/>
  <c r="J89" i="47"/>
  <c r="K93" i="47"/>
  <c r="J93" i="47"/>
  <c r="K98" i="47"/>
  <c r="J98" i="47"/>
  <c r="K102" i="47"/>
  <c r="J102" i="47"/>
  <c r="K107" i="47"/>
  <c r="J107" i="47"/>
  <c r="K112" i="47"/>
  <c r="J112" i="47"/>
  <c r="K116" i="47"/>
  <c r="J116" i="47"/>
  <c r="I139" i="47"/>
  <c r="J151" i="111" s="1"/>
  <c r="K136" i="47"/>
  <c r="C42" i="47"/>
  <c r="J165" i="111" s="1"/>
  <c r="C44" i="47"/>
  <c r="J167" i="111" s="1"/>
  <c r="C46" i="47"/>
  <c r="J169" i="111" s="1"/>
  <c r="J121" i="47"/>
  <c r="J125" i="47"/>
  <c r="J130" i="47"/>
  <c r="D25" i="47" s="1"/>
  <c r="J137" i="47"/>
  <c r="I140" i="47"/>
  <c r="J152" i="111" s="1"/>
  <c r="J75" i="47"/>
  <c r="J79" i="47"/>
  <c r="J84" i="47"/>
  <c r="J88" i="47"/>
  <c r="J92" i="47"/>
  <c r="J97" i="47"/>
  <c r="J101" i="47"/>
  <c r="J105" i="47"/>
  <c r="J110" i="47"/>
  <c r="J115" i="47"/>
  <c r="J119" i="47"/>
  <c r="J124" i="47"/>
  <c r="J128" i="47"/>
  <c r="J136" i="47"/>
  <c r="C41" i="47"/>
  <c r="J164" i="111" s="1"/>
  <c r="C43" i="47"/>
  <c r="J166" i="111" s="1"/>
  <c r="C45" i="47"/>
  <c r="J168" i="111" s="1"/>
  <c r="K126" i="44"/>
  <c r="K100" i="45"/>
  <c r="K108" i="46"/>
  <c r="K63" i="46"/>
  <c r="K71" i="46"/>
  <c r="K73" i="46"/>
  <c r="K113" i="46"/>
  <c r="J134" i="46"/>
  <c r="D27" i="46" s="1"/>
  <c r="C47" i="46"/>
  <c r="I170" i="111" s="1"/>
  <c r="K119" i="46"/>
  <c r="K94" i="42"/>
  <c r="J91" i="46"/>
  <c r="J95" i="46"/>
  <c r="K124" i="46"/>
  <c r="K128" i="46"/>
  <c r="K91" i="46"/>
  <c r="J32" i="46"/>
  <c r="J78" i="46"/>
  <c r="K100" i="46"/>
  <c r="K123" i="46"/>
  <c r="J37" i="46"/>
  <c r="K83" i="46"/>
  <c r="K104" i="46"/>
  <c r="K87" i="46"/>
  <c r="K109" i="46"/>
  <c r="K118" i="46"/>
  <c r="K19" i="46"/>
  <c r="K49" i="46"/>
  <c r="K54" i="46"/>
  <c r="K65" i="46"/>
  <c r="K127" i="46"/>
  <c r="K95" i="46"/>
  <c r="K114" i="46"/>
  <c r="K134" i="46"/>
  <c r="E27" i="46" s="1"/>
  <c r="J28" i="46"/>
  <c r="J45" i="46"/>
  <c r="J62" i="46"/>
  <c r="J70" i="46"/>
  <c r="J74" i="46"/>
  <c r="J86" i="46"/>
  <c r="J90" i="46"/>
  <c r="J94" i="46"/>
  <c r="J99" i="46"/>
  <c r="J103" i="46"/>
  <c r="J108" i="46"/>
  <c r="J113" i="46"/>
  <c r="J117" i="46"/>
  <c r="J122" i="46"/>
  <c r="J126" i="46"/>
  <c r="J132" i="46"/>
  <c r="D26" i="46" s="1"/>
  <c r="B30" i="46"/>
  <c r="J23" i="46"/>
  <c r="J41" i="46"/>
  <c r="J58" i="46"/>
  <c r="J66" i="46"/>
  <c r="J73" i="46"/>
  <c r="K77" i="46"/>
  <c r="K81" i="46"/>
  <c r="H142" i="46"/>
  <c r="J18" i="46"/>
  <c r="J22" i="46"/>
  <c r="J26" i="46"/>
  <c r="J31" i="46"/>
  <c r="J36" i="46"/>
  <c r="J40" i="46"/>
  <c r="J44" i="46"/>
  <c r="J48" i="46"/>
  <c r="J52" i="46"/>
  <c r="J57" i="46"/>
  <c r="J61" i="46"/>
  <c r="K64" i="46"/>
  <c r="J67" i="46"/>
  <c r="K72" i="46"/>
  <c r="J77" i="46"/>
  <c r="J81" i="46"/>
  <c r="J17" i="46"/>
  <c r="K18" i="46"/>
  <c r="J21" i="46"/>
  <c r="K22" i="46"/>
  <c r="J25" i="46"/>
  <c r="K26" i="46"/>
  <c r="J30" i="46"/>
  <c r="K31" i="46"/>
  <c r="J34" i="46"/>
  <c r="K36" i="46"/>
  <c r="J39" i="46"/>
  <c r="K40" i="46"/>
  <c r="J43" i="46"/>
  <c r="K44" i="46"/>
  <c r="J47" i="46"/>
  <c r="K48" i="46"/>
  <c r="J51" i="46"/>
  <c r="K52" i="46"/>
  <c r="J56" i="46"/>
  <c r="K57" i="46"/>
  <c r="J60" i="46"/>
  <c r="K61" i="46"/>
  <c r="J64" i="46"/>
  <c r="K67" i="46"/>
  <c r="J69" i="46"/>
  <c r="J72" i="46"/>
  <c r="I141" i="46"/>
  <c r="I153" i="111" s="1"/>
  <c r="K17" i="46"/>
  <c r="J20" i="46"/>
  <c r="K21" i="46"/>
  <c r="J24" i="46"/>
  <c r="K25" i="46"/>
  <c r="J29" i="46"/>
  <c r="K30" i="46"/>
  <c r="J33" i="46"/>
  <c r="K34" i="46"/>
  <c r="J38" i="46"/>
  <c r="K39" i="46"/>
  <c r="J42" i="46"/>
  <c r="K43" i="46"/>
  <c r="J46" i="46"/>
  <c r="K47" i="46"/>
  <c r="J50" i="46"/>
  <c r="K51" i="46"/>
  <c r="J55" i="46"/>
  <c r="K56" i="46"/>
  <c r="J59" i="46"/>
  <c r="K60" i="46"/>
  <c r="J63" i="46"/>
  <c r="K68" i="46"/>
  <c r="K69" i="46"/>
  <c r="J71" i="46"/>
  <c r="K76" i="46"/>
  <c r="J76" i="46"/>
  <c r="K80" i="46"/>
  <c r="J80" i="46"/>
  <c r="K85" i="46"/>
  <c r="J85" i="46"/>
  <c r="K89" i="46"/>
  <c r="J89" i="46"/>
  <c r="K93" i="46"/>
  <c r="J93" i="46"/>
  <c r="K98" i="46"/>
  <c r="J98" i="46"/>
  <c r="K102" i="46"/>
  <c r="J102" i="46"/>
  <c r="K107" i="46"/>
  <c r="J107" i="46"/>
  <c r="K112" i="46"/>
  <c r="J112" i="46"/>
  <c r="K116" i="46"/>
  <c r="J116" i="46"/>
  <c r="I139" i="46"/>
  <c r="I151" i="111" s="1"/>
  <c r="K136" i="46"/>
  <c r="E28" i="46" s="1"/>
  <c r="C42" i="46"/>
  <c r="I165" i="111" s="1"/>
  <c r="C44" i="46"/>
  <c r="I167" i="111" s="1"/>
  <c r="C46" i="46"/>
  <c r="I169" i="111" s="1"/>
  <c r="J121" i="46"/>
  <c r="J125" i="46"/>
  <c r="J130" i="46"/>
  <c r="D25" i="46" s="1"/>
  <c r="J137" i="46"/>
  <c r="I140" i="46"/>
  <c r="I152" i="111" s="1"/>
  <c r="J75" i="46"/>
  <c r="J79" i="46"/>
  <c r="J84" i="46"/>
  <c r="J88" i="46"/>
  <c r="J92" i="46"/>
  <c r="J97" i="46"/>
  <c r="J101" i="46"/>
  <c r="J105" i="46"/>
  <c r="J110" i="46"/>
  <c r="J115" i="46"/>
  <c r="J119" i="46"/>
  <c r="J124" i="46"/>
  <c r="J128" i="46"/>
  <c r="J136" i="46"/>
  <c r="C41" i="46"/>
  <c r="I164" i="111" s="1"/>
  <c r="C43" i="46"/>
  <c r="I166" i="111" s="1"/>
  <c r="C45" i="46"/>
  <c r="I168" i="111" s="1"/>
  <c r="K100" i="41"/>
  <c r="K94" i="45"/>
  <c r="K90" i="45"/>
  <c r="J100" i="42"/>
  <c r="K94" i="41"/>
  <c r="K73" i="45"/>
  <c r="K81" i="45"/>
  <c r="K45" i="45"/>
  <c r="K49" i="45"/>
  <c r="K109" i="45"/>
  <c r="J39" i="45"/>
  <c r="K43" i="45"/>
  <c r="K134" i="45"/>
  <c r="E27" i="45" s="1"/>
  <c r="J63" i="45"/>
  <c r="K71" i="45"/>
  <c r="K115" i="45"/>
  <c r="K119" i="45"/>
  <c r="C47" i="45"/>
  <c r="H170" i="111" s="1"/>
  <c r="K23" i="45"/>
  <c r="K83" i="45"/>
  <c r="K91" i="45"/>
  <c r="K95" i="45"/>
  <c r="K124" i="45"/>
  <c r="K128" i="45"/>
  <c r="K136" i="45"/>
  <c r="E28" i="45" s="1"/>
  <c r="K17" i="45"/>
  <c r="K85" i="45"/>
  <c r="K89" i="45"/>
  <c r="K99" i="45"/>
  <c r="K24" i="45"/>
  <c r="K39" i="45"/>
  <c r="K42" i="45"/>
  <c r="K50" i="45"/>
  <c r="K56" i="45"/>
  <c r="K59" i="45"/>
  <c r="J104" i="45"/>
  <c r="K33" i="45"/>
  <c r="K46" i="45"/>
  <c r="K51" i="45"/>
  <c r="K55" i="45"/>
  <c r="K63" i="45"/>
  <c r="J123" i="45"/>
  <c r="J134" i="45"/>
  <c r="D27" i="45" s="1"/>
  <c r="K21" i="45"/>
  <c r="J114" i="45"/>
  <c r="K127" i="45"/>
  <c r="K20" i="45"/>
  <c r="K29" i="45"/>
  <c r="K34" i="45"/>
  <c r="K38" i="45"/>
  <c r="J65" i="45"/>
  <c r="J73" i="45"/>
  <c r="J81" i="45"/>
  <c r="J90" i="45"/>
  <c r="J99" i="45"/>
  <c r="J109" i="45"/>
  <c r="B30" i="45"/>
  <c r="J19" i="45"/>
  <c r="J23" i="45"/>
  <c r="J28" i="45"/>
  <c r="J32" i="45"/>
  <c r="J37" i="45"/>
  <c r="J41" i="45"/>
  <c r="J45" i="45"/>
  <c r="J49" i="45"/>
  <c r="J54" i="45"/>
  <c r="J58" i="45"/>
  <c r="J62" i="45"/>
  <c r="J66" i="45"/>
  <c r="J68" i="45"/>
  <c r="J70" i="45"/>
  <c r="J74" i="45"/>
  <c r="J76" i="45"/>
  <c r="J78" i="45"/>
  <c r="J83" i="45"/>
  <c r="J85" i="45"/>
  <c r="J87" i="45"/>
  <c r="J91" i="45"/>
  <c r="J93" i="45"/>
  <c r="J95" i="45"/>
  <c r="J100" i="45"/>
  <c r="J102" i="45"/>
  <c r="J118" i="45"/>
  <c r="K107" i="45"/>
  <c r="J107" i="45"/>
  <c r="K112" i="45"/>
  <c r="J112" i="45"/>
  <c r="K116" i="45"/>
  <c r="J116" i="45"/>
  <c r="K126" i="45"/>
  <c r="J126" i="45"/>
  <c r="I141" i="45"/>
  <c r="H153" i="111" s="1"/>
  <c r="K141" i="45"/>
  <c r="H142" i="45"/>
  <c r="J18" i="45"/>
  <c r="J22" i="45"/>
  <c r="J26" i="45"/>
  <c r="J31" i="45"/>
  <c r="J36" i="45"/>
  <c r="J40" i="45"/>
  <c r="J44" i="45"/>
  <c r="J48" i="45"/>
  <c r="J52" i="45"/>
  <c r="J57" i="45"/>
  <c r="J61" i="45"/>
  <c r="J67" i="45"/>
  <c r="J75" i="45"/>
  <c r="J84" i="45"/>
  <c r="J92" i="45"/>
  <c r="J101" i="45"/>
  <c r="K103" i="45"/>
  <c r="K108" i="45"/>
  <c r="K113" i="45"/>
  <c r="K117" i="45"/>
  <c r="K122" i="45"/>
  <c r="J122" i="45"/>
  <c r="J17" i="45"/>
  <c r="K18" i="45"/>
  <c r="K22" i="45"/>
  <c r="J25" i="45"/>
  <c r="K26" i="45"/>
  <c r="J30" i="45"/>
  <c r="K31" i="45"/>
  <c r="K36" i="45"/>
  <c r="K40" i="45"/>
  <c r="J43" i="45"/>
  <c r="K44" i="45"/>
  <c r="J47" i="45"/>
  <c r="K48" i="45"/>
  <c r="K52" i="45"/>
  <c r="K57" i="45"/>
  <c r="J60" i="45"/>
  <c r="K61" i="45"/>
  <c r="J64" i="45"/>
  <c r="K67" i="45"/>
  <c r="J69" i="45"/>
  <c r="J72" i="45"/>
  <c r="K75" i="45"/>
  <c r="J77" i="45"/>
  <c r="J80" i="45"/>
  <c r="K84" i="45"/>
  <c r="J86" i="45"/>
  <c r="J89" i="45"/>
  <c r="K92" i="45"/>
  <c r="J94" i="45"/>
  <c r="J98" i="45"/>
  <c r="K101" i="45"/>
  <c r="J103" i="45"/>
  <c r="J108" i="45"/>
  <c r="J113" i="45"/>
  <c r="J117" i="45"/>
  <c r="I139" i="45"/>
  <c r="H151" i="111" s="1"/>
  <c r="K139" i="45"/>
  <c r="J71" i="45"/>
  <c r="J79" i="45"/>
  <c r="J88" i="45"/>
  <c r="J97" i="45"/>
  <c r="K132" i="45"/>
  <c r="E26" i="45" s="1"/>
  <c r="J132" i="45"/>
  <c r="D26" i="45" s="1"/>
  <c r="C42" i="45"/>
  <c r="H165" i="111" s="1"/>
  <c r="C44" i="45"/>
  <c r="H167" i="111" s="1"/>
  <c r="C46" i="45"/>
  <c r="H169" i="111" s="1"/>
  <c r="J121" i="45"/>
  <c r="J125" i="45"/>
  <c r="J130" i="45"/>
  <c r="D25" i="45" s="1"/>
  <c r="J137" i="45"/>
  <c r="I140" i="45"/>
  <c r="H152" i="111" s="1"/>
  <c r="J105" i="45"/>
  <c r="J110" i="45"/>
  <c r="J115" i="45"/>
  <c r="J119" i="45"/>
  <c r="J124" i="45"/>
  <c r="J128" i="45"/>
  <c r="J136" i="45"/>
  <c r="C41" i="45"/>
  <c r="H164" i="111" s="1"/>
  <c r="C43" i="45"/>
  <c r="H166" i="111" s="1"/>
  <c r="C45" i="45"/>
  <c r="H168" i="111" s="1"/>
  <c r="J64" i="42"/>
  <c r="K56" i="42"/>
  <c r="C47" i="44"/>
  <c r="G170" i="111" s="1"/>
  <c r="K108" i="44"/>
  <c r="J91" i="44"/>
  <c r="K95" i="44"/>
  <c r="J134" i="44"/>
  <c r="D27" i="44" s="1"/>
  <c r="K48" i="44"/>
  <c r="J43" i="44"/>
  <c r="J60" i="44"/>
  <c r="K123" i="44"/>
  <c r="J39" i="44"/>
  <c r="J51" i="44"/>
  <c r="K91" i="44"/>
  <c r="J100" i="44"/>
  <c r="K124" i="44"/>
  <c r="J44" i="44"/>
  <c r="K52" i="44"/>
  <c r="J56" i="44"/>
  <c r="J70" i="44"/>
  <c r="K109" i="44"/>
  <c r="K18" i="44"/>
  <c r="J21" i="44"/>
  <c r="K26" i="44"/>
  <c r="J30" i="44"/>
  <c r="K36" i="44"/>
  <c r="J61" i="44"/>
  <c r="J66" i="44"/>
  <c r="J74" i="44"/>
  <c r="J83" i="44"/>
  <c r="K118" i="44"/>
  <c r="J47" i="44"/>
  <c r="J57" i="44"/>
  <c r="J17" i="44"/>
  <c r="K22" i="44"/>
  <c r="J25" i="44"/>
  <c r="K31" i="44"/>
  <c r="J34" i="44"/>
  <c r="K40" i="44"/>
  <c r="J78" i="44"/>
  <c r="J87" i="44"/>
  <c r="J95" i="44"/>
  <c r="J104" i="44"/>
  <c r="J114" i="44"/>
  <c r="K127" i="44"/>
  <c r="K134" i="44"/>
  <c r="E27" i="44" s="1"/>
  <c r="J69" i="44"/>
  <c r="J77" i="44"/>
  <c r="J86" i="44"/>
  <c r="J94" i="44"/>
  <c r="J99" i="44"/>
  <c r="J103" i="44"/>
  <c r="J108" i="44"/>
  <c r="J113" i="44"/>
  <c r="J117" i="44"/>
  <c r="J122" i="44"/>
  <c r="J126" i="44"/>
  <c r="J132" i="44"/>
  <c r="D26" i="44" s="1"/>
  <c r="B30" i="44"/>
  <c r="K90" i="44"/>
  <c r="J20" i="44"/>
  <c r="J24" i="44"/>
  <c r="J29" i="44"/>
  <c r="J33" i="44"/>
  <c r="J38" i="44"/>
  <c r="J42" i="44"/>
  <c r="J46" i="44"/>
  <c r="J50" i="44"/>
  <c r="J55" i="44"/>
  <c r="J59" i="44"/>
  <c r="J63" i="44"/>
  <c r="K68" i="44"/>
  <c r="J71" i="44"/>
  <c r="K76" i="44"/>
  <c r="J79" i="44"/>
  <c r="K85" i="44"/>
  <c r="J90" i="44"/>
  <c r="J19" i="44"/>
  <c r="K20" i="44"/>
  <c r="J23" i="44"/>
  <c r="K24" i="44"/>
  <c r="J28" i="44"/>
  <c r="K29" i="44"/>
  <c r="J32" i="44"/>
  <c r="K33" i="44"/>
  <c r="J37" i="44"/>
  <c r="K38" i="44"/>
  <c r="J41" i="44"/>
  <c r="K42" i="44"/>
  <c r="J45" i="44"/>
  <c r="K46" i="44"/>
  <c r="J49" i="44"/>
  <c r="K50" i="44"/>
  <c r="J54" i="44"/>
  <c r="K55" i="44"/>
  <c r="J58" i="44"/>
  <c r="K59" i="44"/>
  <c r="J62" i="44"/>
  <c r="K63" i="44"/>
  <c r="J65" i="44"/>
  <c r="J68" i="44"/>
  <c r="K71" i="44"/>
  <c r="J73" i="44"/>
  <c r="J76" i="44"/>
  <c r="K79" i="44"/>
  <c r="J81" i="44"/>
  <c r="J85" i="44"/>
  <c r="I141" i="44"/>
  <c r="G153" i="111" s="1"/>
  <c r="H142" i="44"/>
  <c r="K19" i="44"/>
  <c r="K23" i="44"/>
  <c r="K28" i="44"/>
  <c r="K32" i="44"/>
  <c r="K37" i="44"/>
  <c r="K41" i="44"/>
  <c r="K45" i="44"/>
  <c r="K49" i="44"/>
  <c r="K54" i="44"/>
  <c r="K58" i="44"/>
  <c r="K62" i="44"/>
  <c r="K64" i="44"/>
  <c r="K65" i="44"/>
  <c r="J67" i="44"/>
  <c r="K72" i="44"/>
  <c r="K73" i="44"/>
  <c r="J75" i="44"/>
  <c r="K80" i="44"/>
  <c r="K81" i="44"/>
  <c r="J84" i="44"/>
  <c r="K89" i="44"/>
  <c r="J89" i="44"/>
  <c r="K93" i="44"/>
  <c r="J93" i="44"/>
  <c r="K98" i="44"/>
  <c r="J98" i="44"/>
  <c r="K102" i="44"/>
  <c r="J102" i="44"/>
  <c r="K107" i="44"/>
  <c r="J107" i="44"/>
  <c r="K112" i="44"/>
  <c r="J112" i="44"/>
  <c r="K116" i="44"/>
  <c r="J116" i="44"/>
  <c r="I139" i="44"/>
  <c r="G151" i="111" s="1"/>
  <c r="K136" i="44"/>
  <c r="C42" i="44"/>
  <c r="G165" i="111" s="1"/>
  <c r="C44" i="44"/>
  <c r="G167" i="111" s="1"/>
  <c r="C46" i="44"/>
  <c r="G169" i="111" s="1"/>
  <c r="J121" i="44"/>
  <c r="J125" i="44"/>
  <c r="J130" i="44"/>
  <c r="D25" i="44" s="1"/>
  <c r="J137" i="44"/>
  <c r="I140" i="44"/>
  <c r="G152" i="111" s="1"/>
  <c r="J88" i="44"/>
  <c r="J92" i="44"/>
  <c r="J97" i="44"/>
  <c r="J101" i="44"/>
  <c r="J105" i="44"/>
  <c r="J110" i="44"/>
  <c r="J115" i="44"/>
  <c r="J119" i="44"/>
  <c r="J124" i="44"/>
  <c r="J128" i="44"/>
  <c r="J136" i="44"/>
  <c r="C41" i="44"/>
  <c r="G164" i="111" s="1"/>
  <c r="C43" i="44"/>
  <c r="G166" i="111" s="1"/>
  <c r="C45" i="44"/>
  <c r="G168" i="111" s="1"/>
  <c r="J64" i="41"/>
  <c r="K56" i="41"/>
  <c r="K126" i="40"/>
  <c r="K126" i="42"/>
  <c r="K63" i="43"/>
  <c r="K119" i="43"/>
  <c r="K56" i="40"/>
  <c r="K52" i="43"/>
  <c r="K37" i="43"/>
  <c r="K134" i="43"/>
  <c r="E27" i="43" s="1"/>
  <c r="K81" i="42"/>
  <c r="K19" i="43"/>
  <c r="K23" i="43"/>
  <c r="J91" i="43"/>
  <c r="K95" i="43"/>
  <c r="K124" i="43"/>
  <c r="K136" i="43"/>
  <c r="K99" i="43"/>
  <c r="J59" i="43"/>
  <c r="J57" i="43"/>
  <c r="J61" i="43"/>
  <c r="K74" i="43"/>
  <c r="K91" i="43"/>
  <c r="K83" i="43"/>
  <c r="J63" i="43"/>
  <c r="J66" i="43"/>
  <c r="J70" i="43"/>
  <c r="K78" i="43"/>
  <c r="K87" i="43"/>
  <c r="B30" i="43"/>
  <c r="K20" i="43"/>
  <c r="K24" i="43"/>
  <c r="K29" i="43"/>
  <c r="K33" i="43"/>
  <c r="K38" i="43"/>
  <c r="K42" i="43"/>
  <c r="K46" i="43"/>
  <c r="K50" i="43"/>
  <c r="K55" i="43"/>
  <c r="J81" i="43"/>
  <c r="J86" i="43"/>
  <c r="J90" i="43"/>
  <c r="J94" i="43"/>
  <c r="J99" i="43"/>
  <c r="J103" i="43"/>
  <c r="J108" i="43"/>
  <c r="J113" i="43"/>
  <c r="J117" i="43"/>
  <c r="J122" i="43"/>
  <c r="J126" i="43"/>
  <c r="J132" i="43"/>
  <c r="D26" i="43" s="1"/>
  <c r="J95" i="43"/>
  <c r="J100" i="43"/>
  <c r="J104" i="43"/>
  <c r="J109" i="43"/>
  <c r="J114" i="43"/>
  <c r="J118" i="43"/>
  <c r="J123" i="43"/>
  <c r="J127" i="43"/>
  <c r="J134" i="43"/>
  <c r="D27" i="43" s="1"/>
  <c r="J18" i="43"/>
  <c r="J22" i="43"/>
  <c r="J26" i="43"/>
  <c r="J31" i="43"/>
  <c r="J36" i="43"/>
  <c r="J40" i="43"/>
  <c r="J44" i="43"/>
  <c r="J48" i="43"/>
  <c r="J52" i="43"/>
  <c r="H142" i="43"/>
  <c r="K64" i="43"/>
  <c r="J67" i="43"/>
  <c r="K72" i="43"/>
  <c r="J17" i="43"/>
  <c r="J21" i="43"/>
  <c r="J25" i="43"/>
  <c r="J30" i="43"/>
  <c r="J34" i="43"/>
  <c r="J39" i="43"/>
  <c r="J43" i="43"/>
  <c r="J47" i="43"/>
  <c r="J51" i="43"/>
  <c r="J56" i="43"/>
  <c r="J60" i="43"/>
  <c r="J64" i="43"/>
  <c r="K67" i="43"/>
  <c r="J69" i="43"/>
  <c r="J72" i="43"/>
  <c r="K17" i="43"/>
  <c r="K21" i="43"/>
  <c r="K25" i="43"/>
  <c r="K30" i="43"/>
  <c r="K34" i="43"/>
  <c r="K39" i="43"/>
  <c r="K43" i="43"/>
  <c r="K47" i="43"/>
  <c r="K51" i="43"/>
  <c r="K56" i="43"/>
  <c r="K60" i="43"/>
  <c r="K68" i="43"/>
  <c r="K69" i="43"/>
  <c r="J71" i="43"/>
  <c r="K76" i="43"/>
  <c r="J76" i="43"/>
  <c r="K80" i="43"/>
  <c r="J80" i="43"/>
  <c r="K85" i="43"/>
  <c r="J85" i="43"/>
  <c r="K89" i="43"/>
  <c r="J89" i="43"/>
  <c r="K93" i="43"/>
  <c r="J93" i="43"/>
  <c r="K98" i="43"/>
  <c r="J98" i="43"/>
  <c r="K102" i="43"/>
  <c r="J102" i="43"/>
  <c r="K107" i="43"/>
  <c r="J107" i="43"/>
  <c r="K112" i="43"/>
  <c r="J112" i="43"/>
  <c r="K116" i="43"/>
  <c r="J116" i="43"/>
  <c r="K121" i="43"/>
  <c r="J121" i="43"/>
  <c r="I141" i="43"/>
  <c r="F153" i="111" s="1"/>
  <c r="J19" i="43"/>
  <c r="J23" i="43"/>
  <c r="J28" i="43"/>
  <c r="J32" i="43"/>
  <c r="J37" i="43"/>
  <c r="J41" i="43"/>
  <c r="J45" i="43"/>
  <c r="J49" i="43"/>
  <c r="J54" i="43"/>
  <c r="J58" i="43"/>
  <c r="J62" i="43"/>
  <c r="J65" i="43"/>
  <c r="J68" i="43"/>
  <c r="K71" i="43"/>
  <c r="J73" i="43"/>
  <c r="K77" i="43"/>
  <c r="I139" i="43"/>
  <c r="F151" i="111" s="1"/>
  <c r="C42" i="43"/>
  <c r="F165" i="111" s="1"/>
  <c r="C44" i="43"/>
  <c r="F167" i="111" s="1"/>
  <c r="C46" i="43"/>
  <c r="F169" i="111" s="1"/>
  <c r="J125" i="43"/>
  <c r="J130" i="43"/>
  <c r="D25" i="43" s="1"/>
  <c r="J137" i="43"/>
  <c r="I140" i="43"/>
  <c r="F152" i="111" s="1"/>
  <c r="J75" i="43"/>
  <c r="J79" i="43"/>
  <c r="J84" i="43"/>
  <c r="J88" i="43"/>
  <c r="J92" i="43"/>
  <c r="J97" i="43"/>
  <c r="J101" i="43"/>
  <c r="J105" i="43"/>
  <c r="J110" i="43"/>
  <c r="J115" i="43"/>
  <c r="J119" i="43"/>
  <c r="J124" i="43"/>
  <c r="J128" i="43"/>
  <c r="J136" i="43"/>
  <c r="C41" i="43"/>
  <c r="F164" i="111" s="1"/>
  <c r="C43" i="43"/>
  <c r="F166" i="111" s="1"/>
  <c r="C45" i="43"/>
  <c r="F168" i="111" s="1"/>
  <c r="K113" i="42"/>
  <c r="K39" i="42"/>
  <c r="K43" i="42"/>
  <c r="K47" i="42"/>
  <c r="K51" i="42"/>
  <c r="J134" i="42"/>
  <c r="D27" i="42" s="1"/>
  <c r="K67" i="42"/>
  <c r="K71" i="42"/>
  <c r="K119" i="42"/>
  <c r="K139" i="42"/>
  <c r="K101" i="42"/>
  <c r="J91" i="42"/>
  <c r="J95" i="42"/>
  <c r="K124" i="42"/>
  <c r="K17" i="42"/>
  <c r="K22" i="42"/>
  <c r="K100" i="42"/>
  <c r="K40" i="42"/>
  <c r="K57" i="42"/>
  <c r="K31" i="42"/>
  <c r="K118" i="42"/>
  <c r="K48" i="42"/>
  <c r="K83" i="42"/>
  <c r="K26" i="42"/>
  <c r="K44" i="42"/>
  <c r="K61" i="42"/>
  <c r="J74" i="42"/>
  <c r="K87" i="42"/>
  <c r="K104" i="42"/>
  <c r="K123" i="42"/>
  <c r="K91" i="42"/>
  <c r="K109" i="42"/>
  <c r="K127" i="42"/>
  <c r="K18" i="42"/>
  <c r="K36" i="42"/>
  <c r="K52" i="42"/>
  <c r="K78" i="42"/>
  <c r="K95" i="42"/>
  <c r="K114" i="42"/>
  <c r="K134" i="42"/>
  <c r="E27" i="42" s="1"/>
  <c r="J17" i="42"/>
  <c r="J21" i="42"/>
  <c r="J25" i="42"/>
  <c r="J30" i="42"/>
  <c r="J34" i="42"/>
  <c r="J39" i="42"/>
  <c r="J43" i="42"/>
  <c r="J47" i="42"/>
  <c r="J51" i="42"/>
  <c r="J56" i="42"/>
  <c r="J60" i="42"/>
  <c r="J66" i="42"/>
  <c r="J70" i="42"/>
  <c r="J81" i="42"/>
  <c r="J86" i="42"/>
  <c r="J90" i="42"/>
  <c r="J94" i="42"/>
  <c r="J99" i="42"/>
  <c r="J103" i="42"/>
  <c r="J108" i="42"/>
  <c r="J113" i="42"/>
  <c r="J117" i="42"/>
  <c r="J122" i="42"/>
  <c r="J126" i="42"/>
  <c r="J132" i="42"/>
  <c r="D26" i="42" s="1"/>
  <c r="B30" i="42"/>
  <c r="J69" i="42"/>
  <c r="K73" i="42"/>
  <c r="K77" i="42"/>
  <c r="J20" i="42"/>
  <c r="J24" i="42"/>
  <c r="J29" i="42"/>
  <c r="J33" i="42"/>
  <c r="J38" i="42"/>
  <c r="J42" i="42"/>
  <c r="J46" i="42"/>
  <c r="J50" i="42"/>
  <c r="J55" i="42"/>
  <c r="J59" i="42"/>
  <c r="J63" i="42"/>
  <c r="K68" i="42"/>
  <c r="J73" i="42"/>
  <c r="J77" i="42"/>
  <c r="J19" i="42"/>
  <c r="K20" i="42"/>
  <c r="J23" i="42"/>
  <c r="K24" i="42"/>
  <c r="J28" i="42"/>
  <c r="K29" i="42"/>
  <c r="J32" i="42"/>
  <c r="K33" i="42"/>
  <c r="J37" i="42"/>
  <c r="K38" i="42"/>
  <c r="J41" i="42"/>
  <c r="K42" i="42"/>
  <c r="J45" i="42"/>
  <c r="K46" i="42"/>
  <c r="J49" i="42"/>
  <c r="K50" i="42"/>
  <c r="J54" i="42"/>
  <c r="K55" i="42"/>
  <c r="J58" i="42"/>
  <c r="K59" i="42"/>
  <c r="J62" i="42"/>
  <c r="K63" i="42"/>
  <c r="J65" i="42"/>
  <c r="J68" i="42"/>
  <c r="I141" i="42"/>
  <c r="E153" i="111" s="1"/>
  <c r="H142" i="42"/>
  <c r="K64" i="42"/>
  <c r="J67" i="42"/>
  <c r="K72" i="42"/>
  <c r="J72" i="42"/>
  <c r="K76" i="42"/>
  <c r="J76" i="42"/>
  <c r="K80" i="42"/>
  <c r="J80" i="42"/>
  <c r="K85" i="42"/>
  <c r="J85" i="42"/>
  <c r="K89" i="42"/>
  <c r="J89" i="42"/>
  <c r="K93" i="42"/>
  <c r="J93" i="42"/>
  <c r="K98" i="42"/>
  <c r="J98" i="42"/>
  <c r="K102" i="42"/>
  <c r="J102" i="42"/>
  <c r="K107" i="42"/>
  <c r="J107" i="42"/>
  <c r="K112" i="42"/>
  <c r="J112" i="42"/>
  <c r="K116" i="42"/>
  <c r="J116" i="42"/>
  <c r="I139" i="42"/>
  <c r="E151" i="111" s="1"/>
  <c r="K136" i="42"/>
  <c r="C42" i="42"/>
  <c r="E165" i="111" s="1"/>
  <c r="C44" i="42"/>
  <c r="E167" i="111" s="1"/>
  <c r="C46" i="42"/>
  <c r="E169" i="111" s="1"/>
  <c r="J121" i="42"/>
  <c r="J125" i="42"/>
  <c r="J130" i="42"/>
  <c r="D25" i="42" s="1"/>
  <c r="J137" i="42"/>
  <c r="I140" i="42"/>
  <c r="E152" i="111" s="1"/>
  <c r="J71" i="42"/>
  <c r="J75" i="42"/>
  <c r="J79" i="42"/>
  <c r="J84" i="42"/>
  <c r="J88" i="42"/>
  <c r="J92" i="42"/>
  <c r="J97" i="42"/>
  <c r="J101" i="42"/>
  <c r="J105" i="42"/>
  <c r="J110" i="42"/>
  <c r="J115" i="42"/>
  <c r="J119" i="42"/>
  <c r="J124" i="42"/>
  <c r="J128" i="42"/>
  <c r="J136" i="42"/>
  <c r="C41" i="42"/>
  <c r="E164" i="111" s="1"/>
  <c r="C43" i="42"/>
  <c r="E166" i="111" s="1"/>
  <c r="C45" i="42"/>
  <c r="E168" i="111" s="1"/>
  <c r="K126" i="41"/>
  <c r="K94" i="40"/>
  <c r="K56" i="39"/>
  <c r="K81" i="41"/>
  <c r="K113" i="41"/>
  <c r="K134" i="41"/>
  <c r="E27" i="41" s="1"/>
  <c r="K67" i="41"/>
  <c r="K71" i="41"/>
  <c r="K119" i="41"/>
  <c r="K39" i="41"/>
  <c r="K43" i="41"/>
  <c r="K47" i="41"/>
  <c r="K51" i="41"/>
  <c r="K101" i="41"/>
  <c r="K91" i="41"/>
  <c r="K95" i="41"/>
  <c r="K88" i="41"/>
  <c r="K124" i="41"/>
  <c r="K17" i="41"/>
  <c r="K66" i="41"/>
  <c r="J22" i="41"/>
  <c r="J31" i="41"/>
  <c r="J34" i="41"/>
  <c r="J40" i="41"/>
  <c r="J43" i="41"/>
  <c r="J48" i="41"/>
  <c r="J51" i="41"/>
  <c r="J57" i="41"/>
  <c r="J60" i="41"/>
  <c r="K70" i="41"/>
  <c r="J21" i="41"/>
  <c r="K26" i="41"/>
  <c r="J30" i="41"/>
  <c r="J36" i="41"/>
  <c r="J39" i="41"/>
  <c r="J44" i="41"/>
  <c r="J47" i="41"/>
  <c r="J52" i="41"/>
  <c r="J56" i="41"/>
  <c r="J61" i="41"/>
  <c r="J18" i="41"/>
  <c r="J25" i="41"/>
  <c r="J69" i="41"/>
  <c r="K74" i="41"/>
  <c r="J83" i="41"/>
  <c r="J86" i="41"/>
  <c r="J91" i="41"/>
  <c r="J94" i="41"/>
  <c r="J100" i="41"/>
  <c r="J103" i="41"/>
  <c r="J109" i="41"/>
  <c r="J113" i="41"/>
  <c r="J118" i="41"/>
  <c r="J122" i="41"/>
  <c r="J127" i="41"/>
  <c r="J132" i="41"/>
  <c r="D26" i="41" s="1"/>
  <c r="J17" i="41"/>
  <c r="J78" i="41"/>
  <c r="J81" i="41"/>
  <c r="J87" i="41"/>
  <c r="J90" i="41"/>
  <c r="J95" i="41"/>
  <c r="J99" i="41"/>
  <c r="J104" i="41"/>
  <c r="J108" i="41"/>
  <c r="J114" i="41"/>
  <c r="J117" i="41"/>
  <c r="J123" i="41"/>
  <c r="J126" i="41"/>
  <c r="J134" i="41"/>
  <c r="D27" i="41" s="1"/>
  <c r="B30" i="41"/>
  <c r="K73" i="41"/>
  <c r="K77" i="41"/>
  <c r="J20" i="41"/>
  <c r="J24" i="41"/>
  <c r="J29" i="41"/>
  <c r="J33" i="41"/>
  <c r="J38" i="41"/>
  <c r="J42" i="41"/>
  <c r="J46" i="41"/>
  <c r="J50" i="41"/>
  <c r="J55" i="41"/>
  <c r="J59" i="41"/>
  <c r="J63" i="41"/>
  <c r="K68" i="41"/>
  <c r="J73" i="41"/>
  <c r="J77" i="41"/>
  <c r="J19" i="41"/>
  <c r="K20" i="41"/>
  <c r="J23" i="41"/>
  <c r="K24" i="41"/>
  <c r="J28" i="41"/>
  <c r="K29" i="41"/>
  <c r="J32" i="41"/>
  <c r="K33" i="41"/>
  <c r="J37" i="41"/>
  <c r="K38" i="41"/>
  <c r="J41" i="41"/>
  <c r="K42" i="41"/>
  <c r="J45" i="41"/>
  <c r="K46" i="41"/>
  <c r="J49" i="41"/>
  <c r="K50" i="41"/>
  <c r="J54" i="41"/>
  <c r="K55" i="41"/>
  <c r="J58" i="41"/>
  <c r="K59" i="41"/>
  <c r="J62" i="41"/>
  <c r="K63" i="41"/>
  <c r="J65" i="41"/>
  <c r="J68" i="41"/>
  <c r="I141" i="41"/>
  <c r="D153" i="111" s="1"/>
  <c r="H142" i="41"/>
  <c r="K64" i="41"/>
  <c r="J67" i="41"/>
  <c r="K72" i="41"/>
  <c r="J72" i="41"/>
  <c r="K76" i="41"/>
  <c r="J76" i="41"/>
  <c r="K80" i="41"/>
  <c r="J80" i="41"/>
  <c r="K85" i="41"/>
  <c r="J85" i="41"/>
  <c r="K89" i="41"/>
  <c r="J89" i="41"/>
  <c r="K93" i="41"/>
  <c r="J93" i="41"/>
  <c r="K98" i="41"/>
  <c r="J98" i="41"/>
  <c r="K102" i="41"/>
  <c r="J102" i="41"/>
  <c r="K107" i="41"/>
  <c r="J107" i="41"/>
  <c r="K112" i="41"/>
  <c r="J112" i="41"/>
  <c r="K116" i="41"/>
  <c r="J116" i="41"/>
  <c r="I139" i="41"/>
  <c r="D151" i="111" s="1"/>
  <c r="K136" i="41"/>
  <c r="C42" i="41"/>
  <c r="D165" i="111" s="1"/>
  <c r="C44" i="41"/>
  <c r="D167" i="111" s="1"/>
  <c r="C46" i="41"/>
  <c r="D169" i="111" s="1"/>
  <c r="J121" i="41"/>
  <c r="J125" i="41"/>
  <c r="J130" i="41"/>
  <c r="D25" i="41" s="1"/>
  <c r="J137" i="41"/>
  <c r="I140" i="41"/>
  <c r="D152" i="111" s="1"/>
  <c r="J71" i="41"/>
  <c r="J75" i="41"/>
  <c r="J79" i="41"/>
  <c r="J84" i="41"/>
  <c r="J88" i="41"/>
  <c r="J92" i="41"/>
  <c r="J97" i="41"/>
  <c r="J101" i="41"/>
  <c r="J105" i="41"/>
  <c r="J110" i="41"/>
  <c r="J115" i="41"/>
  <c r="J119" i="41"/>
  <c r="J124" i="41"/>
  <c r="J128" i="41"/>
  <c r="J136" i="41"/>
  <c r="C41" i="41"/>
  <c r="D164" i="111" s="1"/>
  <c r="C43" i="41"/>
  <c r="D166" i="111" s="1"/>
  <c r="C45" i="41"/>
  <c r="D168" i="111" s="1"/>
  <c r="K100" i="40"/>
  <c r="K61" i="40"/>
  <c r="K73" i="40"/>
  <c r="K113" i="40"/>
  <c r="K62" i="40"/>
  <c r="J70" i="40"/>
  <c r="K67" i="40"/>
  <c r="J78" i="40"/>
  <c r="K43" i="40"/>
  <c r="K119" i="40"/>
  <c r="K45" i="40"/>
  <c r="K47" i="40"/>
  <c r="K134" i="40"/>
  <c r="E27" i="40" s="1"/>
  <c r="K91" i="40"/>
  <c r="K95" i="40"/>
  <c r="K124" i="40"/>
  <c r="K17" i="40"/>
  <c r="K25" i="40"/>
  <c r="K139" i="40"/>
  <c r="K70" i="40"/>
  <c r="K66" i="40"/>
  <c r="J114" i="40"/>
  <c r="J117" i="40"/>
  <c r="J134" i="40"/>
  <c r="D27" i="40" s="1"/>
  <c r="J123" i="40"/>
  <c r="J126" i="40"/>
  <c r="K74" i="40"/>
  <c r="J83" i="40"/>
  <c r="J86" i="40"/>
  <c r="J91" i="40"/>
  <c r="J94" i="40"/>
  <c r="J100" i="40"/>
  <c r="J103" i="40"/>
  <c r="J109" i="40"/>
  <c r="J113" i="40"/>
  <c r="J118" i="40"/>
  <c r="J122" i="40"/>
  <c r="J127" i="40"/>
  <c r="J132" i="40"/>
  <c r="D26" i="40" s="1"/>
  <c r="K78" i="40"/>
  <c r="J87" i="40"/>
  <c r="J90" i="40"/>
  <c r="J95" i="40"/>
  <c r="J99" i="40"/>
  <c r="J104" i="40"/>
  <c r="J108" i="40"/>
  <c r="B30" i="40"/>
  <c r="J17" i="40"/>
  <c r="J21" i="40"/>
  <c r="J25" i="40"/>
  <c r="J30" i="40"/>
  <c r="J34" i="40"/>
  <c r="J39" i="40"/>
  <c r="J43" i="40"/>
  <c r="J47" i="40"/>
  <c r="J51" i="40"/>
  <c r="J56" i="40"/>
  <c r="J60" i="40"/>
  <c r="J18" i="40"/>
  <c r="J22" i="40"/>
  <c r="J26" i="40"/>
  <c r="J31" i="40"/>
  <c r="J36" i="40"/>
  <c r="J40" i="40"/>
  <c r="J44" i="40"/>
  <c r="J48" i="40"/>
  <c r="J52" i="40"/>
  <c r="J57" i="40"/>
  <c r="J61" i="40"/>
  <c r="J69" i="40"/>
  <c r="J77" i="40"/>
  <c r="K81" i="40"/>
  <c r="J20" i="40"/>
  <c r="J24" i="40"/>
  <c r="J29" i="40"/>
  <c r="J33" i="40"/>
  <c r="J38" i="40"/>
  <c r="J42" i="40"/>
  <c r="J46" i="40"/>
  <c r="J50" i="40"/>
  <c r="J55" i="40"/>
  <c r="J59" i="40"/>
  <c r="J63" i="40"/>
  <c r="K68" i="40"/>
  <c r="J71" i="40"/>
  <c r="K76" i="40"/>
  <c r="J81" i="40"/>
  <c r="J19" i="40"/>
  <c r="K20" i="40"/>
  <c r="J23" i="40"/>
  <c r="K24" i="40"/>
  <c r="J28" i="40"/>
  <c r="K29" i="40"/>
  <c r="J32" i="40"/>
  <c r="K33" i="40"/>
  <c r="J37" i="40"/>
  <c r="K38" i="40"/>
  <c r="J41" i="40"/>
  <c r="K42" i="40"/>
  <c r="J45" i="40"/>
  <c r="K46" i="40"/>
  <c r="J49" i="40"/>
  <c r="K50" i="40"/>
  <c r="J54" i="40"/>
  <c r="K55" i="40"/>
  <c r="J58" i="40"/>
  <c r="K59" i="40"/>
  <c r="J62" i="40"/>
  <c r="K63" i="40"/>
  <c r="J65" i="40"/>
  <c r="J68" i="40"/>
  <c r="K71" i="40"/>
  <c r="J73" i="40"/>
  <c r="J76" i="40"/>
  <c r="I141" i="40"/>
  <c r="C153" i="111" s="1"/>
  <c r="H142" i="40"/>
  <c r="K64" i="40"/>
  <c r="J67" i="40"/>
  <c r="K72" i="40"/>
  <c r="J75" i="40"/>
  <c r="K80" i="40"/>
  <c r="J80" i="40"/>
  <c r="K85" i="40"/>
  <c r="J85" i="40"/>
  <c r="K89" i="40"/>
  <c r="J89" i="40"/>
  <c r="K93" i="40"/>
  <c r="J93" i="40"/>
  <c r="K98" i="40"/>
  <c r="J98" i="40"/>
  <c r="K102" i="40"/>
  <c r="J102" i="40"/>
  <c r="K107" i="40"/>
  <c r="J107" i="40"/>
  <c r="K112" i="40"/>
  <c r="J112" i="40"/>
  <c r="K116" i="40"/>
  <c r="J116" i="40"/>
  <c r="I139" i="40"/>
  <c r="C151" i="111" s="1"/>
  <c r="K136" i="40"/>
  <c r="E28" i="40" s="1"/>
  <c r="C42" i="40"/>
  <c r="C165" i="111" s="1"/>
  <c r="C44" i="40"/>
  <c r="C167" i="111" s="1"/>
  <c r="C46" i="40"/>
  <c r="C169" i="111" s="1"/>
  <c r="J121" i="40"/>
  <c r="J125" i="40"/>
  <c r="J130" i="40"/>
  <c r="D25" i="40" s="1"/>
  <c r="J137" i="40"/>
  <c r="I140" i="40"/>
  <c r="C152" i="111" s="1"/>
  <c r="J79" i="40"/>
  <c r="J84" i="40"/>
  <c r="J88" i="40"/>
  <c r="J92" i="40"/>
  <c r="J97" i="40"/>
  <c r="J101" i="40"/>
  <c r="J105" i="40"/>
  <c r="J110" i="40"/>
  <c r="J115" i="40"/>
  <c r="J119" i="40"/>
  <c r="J124" i="40"/>
  <c r="J128" i="40"/>
  <c r="J136" i="40"/>
  <c r="C41" i="40"/>
  <c r="C164" i="111" s="1"/>
  <c r="C43" i="40"/>
  <c r="C166" i="111" s="1"/>
  <c r="C45" i="40"/>
  <c r="C168" i="111" s="1"/>
  <c r="K94" i="39"/>
  <c r="K100" i="39"/>
  <c r="K126" i="39"/>
  <c r="K43" i="39"/>
  <c r="K47" i="39"/>
  <c r="K51" i="39"/>
  <c r="K63" i="39"/>
  <c r="K61" i="39"/>
  <c r="J113" i="39"/>
  <c r="K70" i="39"/>
  <c r="K78" i="39"/>
  <c r="K119" i="39"/>
  <c r="J134" i="39"/>
  <c r="D27" i="39" s="1"/>
  <c r="J57" i="39"/>
  <c r="K91" i="39"/>
  <c r="K95" i="39"/>
  <c r="K17" i="39"/>
  <c r="K124" i="39"/>
  <c r="K136" i="39"/>
  <c r="K25" i="39"/>
  <c r="B30" i="39"/>
  <c r="J40" i="39"/>
  <c r="J63" i="39"/>
  <c r="J66" i="39"/>
  <c r="J55" i="39"/>
  <c r="J83" i="39"/>
  <c r="J46" i="39"/>
  <c r="J48" i="39"/>
  <c r="J38" i="39"/>
  <c r="J42" i="39"/>
  <c r="J44" i="39"/>
  <c r="J59" i="39"/>
  <c r="J61" i="39"/>
  <c r="K74" i="39"/>
  <c r="K87" i="39"/>
  <c r="J100" i="39"/>
  <c r="J50" i="39"/>
  <c r="J52" i="39"/>
  <c r="J78" i="39"/>
  <c r="J95" i="39"/>
  <c r="J18" i="39"/>
  <c r="J24" i="39"/>
  <c r="J29" i="39"/>
  <c r="J36" i="39"/>
  <c r="K109" i="39"/>
  <c r="K118" i="39"/>
  <c r="K134" i="39"/>
  <c r="E27" i="39" s="1"/>
  <c r="K22" i="39"/>
  <c r="K26" i="39"/>
  <c r="K31" i="39"/>
  <c r="J117" i="39"/>
  <c r="J122" i="39"/>
  <c r="J126" i="39"/>
  <c r="J132" i="39"/>
  <c r="D26" i="39" s="1"/>
  <c r="J70" i="39"/>
  <c r="J91" i="39"/>
  <c r="J104" i="39"/>
  <c r="J114" i="39"/>
  <c r="J123" i="39"/>
  <c r="J127" i="39"/>
  <c r="J20" i="39"/>
  <c r="J33" i="39"/>
  <c r="K19" i="39"/>
  <c r="J19" i="39"/>
  <c r="K32" i="39"/>
  <c r="J32" i="39"/>
  <c r="K41" i="39"/>
  <c r="J41" i="39"/>
  <c r="K58" i="39"/>
  <c r="J58" i="39"/>
  <c r="K28" i="39"/>
  <c r="J28" i="39"/>
  <c r="K37" i="39"/>
  <c r="J37" i="39"/>
  <c r="K49" i="39"/>
  <c r="J49" i="39"/>
  <c r="K23" i="39"/>
  <c r="J23" i="39"/>
  <c r="K45" i="39"/>
  <c r="J45" i="39"/>
  <c r="K54" i="39"/>
  <c r="J54" i="39"/>
  <c r="K68" i="39"/>
  <c r="J71" i="39"/>
  <c r="K76" i="39"/>
  <c r="J79" i="39"/>
  <c r="K85" i="39"/>
  <c r="J88" i="39"/>
  <c r="K93" i="39"/>
  <c r="J97" i="39"/>
  <c r="K102" i="39"/>
  <c r="J62" i="39"/>
  <c r="J65" i="39"/>
  <c r="J68" i="39"/>
  <c r="K71" i="39"/>
  <c r="J73" i="39"/>
  <c r="J76" i="39"/>
  <c r="K79" i="39"/>
  <c r="J81" i="39"/>
  <c r="J85" i="39"/>
  <c r="K88" i="39"/>
  <c r="J90" i="39"/>
  <c r="J93" i="39"/>
  <c r="K97" i="39"/>
  <c r="J99" i="39"/>
  <c r="J102" i="39"/>
  <c r="K62" i="39"/>
  <c r="J67" i="39"/>
  <c r="K72" i="39"/>
  <c r="K73" i="39"/>
  <c r="J75" i="39"/>
  <c r="K80" i="39"/>
  <c r="K81" i="39"/>
  <c r="J84" i="39"/>
  <c r="K89" i="39"/>
  <c r="K90" i="39"/>
  <c r="J92" i="39"/>
  <c r="K98" i="39"/>
  <c r="K99" i="39"/>
  <c r="J101" i="39"/>
  <c r="K107" i="39"/>
  <c r="J107" i="39"/>
  <c r="K112" i="39"/>
  <c r="J112" i="39"/>
  <c r="K116" i="39"/>
  <c r="J116" i="39"/>
  <c r="K121" i="39"/>
  <c r="J121" i="39"/>
  <c r="K125" i="39"/>
  <c r="J125" i="39"/>
  <c r="K130" i="39"/>
  <c r="E25" i="39" s="1"/>
  <c r="J130" i="39"/>
  <c r="D25" i="39" s="1"/>
  <c r="K137" i="39"/>
  <c r="J137" i="39"/>
  <c r="I141" i="39"/>
  <c r="B153" i="111" s="1"/>
  <c r="H142" i="39"/>
  <c r="K64" i="39"/>
  <c r="K65" i="39"/>
  <c r="J17" i="39"/>
  <c r="J21" i="39"/>
  <c r="J25" i="39"/>
  <c r="J30" i="39"/>
  <c r="J34" i="39"/>
  <c r="J39" i="39"/>
  <c r="J43" i="39"/>
  <c r="J47" i="39"/>
  <c r="J51" i="39"/>
  <c r="J56" i="39"/>
  <c r="J60" i="39"/>
  <c r="J64" i="39"/>
  <c r="K67" i="39"/>
  <c r="J69" i="39"/>
  <c r="J72" i="39"/>
  <c r="K75" i="39"/>
  <c r="J77" i="39"/>
  <c r="J80" i="39"/>
  <c r="K84" i="39"/>
  <c r="J86" i="39"/>
  <c r="J89" i="39"/>
  <c r="K92" i="39"/>
  <c r="J94" i="39"/>
  <c r="J98" i="39"/>
  <c r="K101" i="39"/>
  <c r="J103" i="39"/>
  <c r="K108" i="39"/>
  <c r="K113" i="39"/>
  <c r="I139" i="39"/>
  <c r="B151" i="111" s="1"/>
  <c r="C42" i="39"/>
  <c r="B165" i="111" s="1"/>
  <c r="C44" i="39"/>
  <c r="B167" i="111" s="1"/>
  <c r="C46" i="39"/>
  <c r="B169" i="111" s="1"/>
  <c r="I140" i="39"/>
  <c r="B152" i="111" s="1"/>
  <c r="J105" i="39"/>
  <c r="J110" i="39"/>
  <c r="J115" i="39"/>
  <c r="J119" i="39"/>
  <c r="J124" i="39"/>
  <c r="J128" i="39"/>
  <c r="J136" i="39"/>
  <c r="C41" i="39"/>
  <c r="B164" i="111" s="1"/>
  <c r="C43" i="39"/>
  <c r="B166" i="111" s="1"/>
  <c r="C45" i="39"/>
  <c r="B168" i="111" s="1"/>
  <c r="E22" i="41" l="1"/>
  <c r="AA341" i="111"/>
  <c r="AM310" i="111"/>
  <c r="AN310" i="111"/>
  <c r="AO310" i="111" s="1"/>
  <c r="D187" i="111"/>
  <c r="E24" i="66"/>
  <c r="E28" i="57"/>
  <c r="E28" i="64"/>
  <c r="E22" i="66"/>
  <c r="E28" i="68"/>
  <c r="AL276" i="111"/>
  <c r="AQ276" i="111" s="1"/>
  <c r="E22" i="61"/>
  <c r="AL267" i="111"/>
  <c r="AP267" i="111" s="1"/>
  <c r="E22" i="53"/>
  <c r="AD187" i="111"/>
  <c r="F356" i="111"/>
  <c r="AM290" i="111"/>
  <c r="E28" i="48"/>
  <c r="E22" i="54"/>
  <c r="AM276" i="111"/>
  <c r="AN254" i="111"/>
  <c r="AO254" i="111" s="1"/>
  <c r="P356" i="111"/>
  <c r="AM250" i="111"/>
  <c r="AM267" i="111"/>
  <c r="AB187" i="111"/>
  <c r="AB341" i="111"/>
  <c r="AL263" i="111"/>
  <c r="AQ263" i="111" s="1"/>
  <c r="AM259" i="111"/>
  <c r="AM193" i="111"/>
  <c r="AN206" i="111"/>
  <c r="AO206" i="111" s="1"/>
  <c r="AL308" i="111"/>
  <c r="AQ308" i="111" s="1"/>
  <c r="AQ307" i="111" s="1"/>
  <c r="AQ184" i="111" s="1"/>
  <c r="Q341" i="111"/>
  <c r="X187" i="111"/>
  <c r="AF341" i="111"/>
  <c r="X341" i="111"/>
  <c r="AM255" i="111"/>
  <c r="B187" i="111"/>
  <c r="E24" i="68"/>
  <c r="E24" i="64"/>
  <c r="E24" i="63"/>
  <c r="E28" i="61"/>
  <c r="E24" i="61"/>
  <c r="E356" i="111"/>
  <c r="AF356" i="111"/>
  <c r="Z187" i="111"/>
  <c r="E22" i="64"/>
  <c r="P341" i="111"/>
  <c r="C341" i="111"/>
  <c r="Z356" i="111"/>
  <c r="AN300" i="111"/>
  <c r="AO300" i="111" s="1"/>
  <c r="AN272" i="111"/>
  <c r="AO272" i="111" s="1"/>
  <c r="AM254" i="111"/>
  <c r="AM246" i="111"/>
  <c r="AL236" i="111"/>
  <c r="AP236" i="111" s="1"/>
  <c r="AL310" i="111"/>
  <c r="AQ310" i="111" s="1"/>
  <c r="AL264" i="111"/>
  <c r="AQ264" i="111" s="1"/>
  <c r="AN239" i="111"/>
  <c r="AO239" i="111" s="1"/>
  <c r="E22" i="40"/>
  <c r="E28" i="42"/>
  <c r="E22" i="43"/>
  <c r="E28" i="43"/>
  <c r="E28" i="47"/>
  <c r="E28" i="65"/>
  <c r="E28" i="66"/>
  <c r="E28" i="54"/>
  <c r="E17" i="63"/>
  <c r="AM164" i="111"/>
  <c r="AN152" i="111"/>
  <c r="AO152" i="111" s="1"/>
  <c r="AM151" i="111"/>
  <c r="AN166" i="111"/>
  <c r="AO166" i="111" s="1"/>
  <c r="E28" i="52"/>
  <c r="E22" i="55"/>
  <c r="E28" i="56"/>
  <c r="E17" i="68"/>
  <c r="E28" i="70"/>
  <c r="E24" i="71"/>
  <c r="AM228" i="111"/>
  <c r="AM289" i="111"/>
  <c r="AN313" i="111"/>
  <c r="AO313" i="111" s="1"/>
  <c r="AL265" i="111"/>
  <c r="AQ265" i="111" s="1"/>
  <c r="AN242" i="111"/>
  <c r="AO242" i="111" s="1"/>
  <c r="AN282" i="111"/>
  <c r="AO282" i="111" s="1"/>
  <c r="AN223" i="111"/>
  <c r="AO223" i="111" s="1"/>
  <c r="AM258" i="111"/>
  <c r="AM263" i="111"/>
  <c r="AM308" i="111"/>
  <c r="AM245" i="111"/>
  <c r="AM293" i="111"/>
  <c r="AM311" i="111"/>
  <c r="AM299" i="111"/>
  <c r="AN198" i="111"/>
  <c r="AO198" i="111" s="1"/>
  <c r="E28" i="41"/>
  <c r="E28" i="44"/>
  <c r="E17" i="47"/>
  <c r="E22" i="63"/>
  <c r="AM281" i="111"/>
  <c r="AM272" i="111"/>
  <c r="AN293" i="111"/>
  <c r="AO293" i="111" s="1"/>
  <c r="Q187" i="111"/>
  <c r="C356" i="111"/>
  <c r="F341" i="111"/>
  <c r="AN197" i="111"/>
  <c r="AO197" i="111" s="1"/>
  <c r="AN267" i="111"/>
  <c r="AO267" i="111" s="1"/>
  <c r="AL250" i="111"/>
  <c r="AQ250" i="111" s="1"/>
  <c r="AM211" i="111"/>
  <c r="E17" i="51"/>
  <c r="E28" i="53"/>
  <c r="E28" i="60"/>
  <c r="E22" i="67"/>
  <c r="E24" i="67"/>
  <c r="E28" i="69"/>
  <c r="AL281" i="111"/>
  <c r="AN246" i="111"/>
  <c r="AO246" i="111" s="1"/>
  <c r="AC341" i="111"/>
  <c r="AL245" i="111"/>
  <c r="AP245" i="111" s="1"/>
  <c r="AM237" i="111"/>
  <c r="AD341" i="111"/>
  <c r="V341" i="111"/>
  <c r="B341" i="111"/>
  <c r="AM282" i="111"/>
  <c r="AN273" i="111"/>
  <c r="AO273" i="111" s="1"/>
  <c r="AM243" i="111"/>
  <c r="E28" i="49"/>
  <c r="E17" i="50"/>
  <c r="V356" i="111"/>
  <c r="AN298" i="111"/>
  <c r="AO298" i="111" s="1"/>
  <c r="AM230" i="111"/>
  <c r="AN291" i="111"/>
  <c r="AO291" i="111" s="1"/>
  <c r="AM244" i="111"/>
  <c r="AM242" i="111"/>
  <c r="AN230" i="111"/>
  <c r="AO230" i="111" s="1"/>
  <c r="AN251" i="111"/>
  <c r="AO251" i="111" s="1"/>
  <c r="AL232" i="111"/>
  <c r="AP232" i="111" s="1"/>
  <c r="AM233" i="111"/>
  <c r="AN207" i="111"/>
  <c r="AO207" i="111" s="1"/>
  <c r="AN290" i="111"/>
  <c r="AO290" i="111" s="1"/>
  <c r="AL268" i="111"/>
  <c r="AQ268" i="111" s="1"/>
  <c r="AN215" i="111"/>
  <c r="AO215" i="111" s="1"/>
  <c r="AL212" i="111"/>
  <c r="AP212" i="111" s="1"/>
  <c r="AL194" i="111"/>
  <c r="AQ194" i="111" s="1"/>
  <c r="AM304" i="111"/>
  <c r="AM295" i="111"/>
  <c r="AN238" i="111"/>
  <c r="AO238" i="111" s="1"/>
  <c r="AN231" i="111"/>
  <c r="AO231" i="111" s="1"/>
  <c r="AM261" i="111"/>
  <c r="AM252" i="111"/>
  <c r="AM236" i="111"/>
  <c r="AL271" i="111"/>
  <c r="AQ271" i="111" s="1"/>
  <c r="AN253" i="111"/>
  <c r="AO253" i="111" s="1"/>
  <c r="AN263" i="111"/>
  <c r="AO263" i="111" s="1"/>
  <c r="AL229" i="111"/>
  <c r="AP229" i="111" s="1"/>
  <c r="AM199" i="111"/>
  <c r="AL246" i="111"/>
  <c r="AP246" i="111" s="1"/>
  <c r="AM217" i="111"/>
  <c r="AM191" i="111"/>
  <c r="AL238" i="111"/>
  <c r="AQ238" i="111" s="1"/>
  <c r="AL298" i="111"/>
  <c r="AP298" i="111" s="1"/>
  <c r="AN265" i="111"/>
  <c r="AO265" i="111" s="1"/>
  <c r="AL275" i="111"/>
  <c r="AQ275" i="111" s="1"/>
  <c r="AN249" i="111"/>
  <c r="AO249" i="111" s="1"/>
  <c r="AN308" i="111"/>
  <c r="AO308" i="111" s="1"/>
  <c r="AM165" i="111"/>
  <c r="AL252" i="111"/>
  <c r="AQ252" i="111" s="1"/>
  <c r="E341" i="111"/>
  <c r="AL257" i="111"/>
  <c r="AP257" i="111" s="1"/>
  <c r="AL248" i="111"/>
  <c r="AP248" i="111" s="1"/>
  <c r="AM234" i="111"/>
  <c r="AN268" i="111"/>
  <c r="AO268" i="111" s="1"/>
  <c r="AN284" i="111"/>
  <c r="AO284" i="111" s="1"/>
  <c r="AN275" i="111"/>
  <c r="AO275" i="111" s="1"/>
  <c r="AM266" i="111"/>
  <c r="AN258" i="111"/>
  <c r="AO258" i="111" s="1"/>
  <c r="AL249" i="111"/>
  <c r="AQ249" i="111" s="1"/>
  <c r="AL314" i="111"/>
  <c r="AQ314" i="111" s="1"/>
  <c r="AL297" i="111"/>
  <c r="AP297" i="111" s="1"/>
  <c r="AL278" i="111"/>
  <c r="AP278" i="111" s="1"/>
  <c r="AN315" i="111"/>
  <c r="AO315" i="111" s="1"/>
  <c r="AL220" i="111"/>
  <c r="AQ220" i="111" s="1"/>
  <c r="AM212" i="111"/>
  <c r="AL203" i="111"/>
  <c r="AP203" i="111" s="1"/>
  <c r="AL304" i="111"/>
  <c r="AP304" i="111" s="1"/>
  <c r="AP303" i="111" s="1"/>
  <c r="AP182" i="111" s="1"/>
  <c r="AL295" i="111"/>
  <c r="AP295" i="111" s="1"/>
  <c r="AM296" i="111"/>
  <c r="AM287" i="111"/>
  <c r="AL273" i="111"/>
  <c r="AQ273" i="111" s="1"/>
  <c r="AN260" i="111"/>
  <c r="AO260" i="111" s="1"/>
  <c r="AN247" i="111"/>
  <c r="AO247" i="111" s="1"/>
  <c r="AN235" i="111"/>
  <c r="AO235" i="111" s="1"/>
  <c r="AL301" i="111"/>
  <c r="AP301" i="111" s="1"/>
  <c r="AL292" i="111"/>
  <c r="AP292" i="111" s="1"/>
  <c r="AL283" i="111"/>
  <c r="AL274" i="111"/>
  <c r="AQ274" i="111" s="1"/>
  <c r="AL261" i="111"/>
  <c r="AP261" i="111" s="1"/>
  <c r="AN252" i="111"/>
  <c r="AO252" i="111" s="1"/>
  <c r="AN244" i="111"/>
  <c r="AO244" i="111" s="1"/>
  <c r="AN236" i="111"/>
  <c r="AO236" i="111" s="1"/>
  <c r="AN228" i="111"/>
  <c r="AO228" i="111" s="1"/>
  <c r="AN302" i="111"/>
  <c r="AO302" i="111" s="1"/>
  <c r="AN289" i="111"/>
  <c r="AO289" i="111" s="1"/>
  <c r="AM279" i="111"/>
  <c r="AN271" i="111"/>
  <c r="AO271" i="111" s="1"/>
  <c r="AL262" i="111"/>
  <c r="AQ262" i="111" s="1"/>
  <c r="AL253" i="111"/>
  <c r="AQ253" i="111" s="1"/>
  <c r="AL311" i="111"/>
  <c r="AP311" i="111" s="1"/>
  <c r="AL299" i="111"/>
  <c r="AQ299" i="111" s="1"/>
  <c r="AM300" i="111"/>
  <c r="AM291" i="111"/>
  <c r="AM277" i="111"/>
  <c r="AN264" i="111"/>
  <c r="AO264" i="111" s="1"/>
  <c r="AN255" i="111"/>
  <c r="AO255" i="111" s="1"/>
  <c r="AL288" i="111"/>
  <c r="AP288" i="111" s="1"/>
  <c r="AN240" i="111"/>
  <c r="AO240" i="111" s="1"/>
  <c r="AN217" i="111"/>
  <c r="AO217" i="111" s="1"/>
  <c r="AL247" i="111"/>
  <c r="AP247" i="111" s="1"/>
  <c r="AM298" i="111"/>
  <c r="AL179" i="111"/>
  <c r="AL187" i="111" s="1"/>
  <c r="AL242" i="111"/>
  <c r="AQ242" i="111" s="1"/>
  <c r="AN274" i="111"/>
  <c r="AO274" i="111" s="1"/>
  <c r="AM223" i="111"/>
  <c r="AL251" i="111"/>
  <c r="AP251" i="111" s="1"/>
  <c r="AL239" i="111"/>
  <c r="AP239" i="111" s="1"/>
  <c r="AM273" i="111"/>
  <c r="AL233" i="111"/>
  <c r="AQ233" i="111" s="1"/>
  <c r="AN250" i="111"/>
  <c r="AO250" i="111" s="1"/>
  <c r="AM225" i="111"/>
  <c r="AM231" i="111"/>
  <c r="AL266" i="111"/>
  <c r="AQ266" i="111" s="1"/>
  <c r="AL258" i="111"/>
  <c r="AQ258" i="111" s="1"/>
  <c r="AM249" i="111"/>
  <c r="AN229" i="111"/>
  <c r="AO229" i="111" s="1"/>
  <c r="AN220" i="111"/>
  <c r="AO220" i="111" s="1"/>
  <c r="AM251" i="111"/>
  <c r="AM239" i="111"/>
  <c r="AM301" i="111"/>
  <c r="AM292" i="111"/>
  <c r="AM283" i="111"/>
  <c r="AM265" i="111"/>
  <c r="AM257" i="111"/>
  <c r="AN248" i="111"/>
  <c r="AO248" i="111" s="1"/>
  <c r="AN232" i="111"/>
  <c r="AO232" i="111" s="1"/>
  <c r="AM215" i="111"/>
  <c r="AM206" i="111"/>
  <c r="AM197" i="111"/>
  <c r="AN179" i="111"/>
  <c r="AO179" i="111" s="1"/>
  <c r="AM302" i="111"/>
  <c r="AM284" i="111"/>
  <c r="AM271" i="111"/>
  <c r="AM253" i="111"/>
  <c r="AN203" i="111"/>
  <c r="AO203" i="111" s="1"/>
  <c r="AN194" i="111"/>
  <c r="AO194" i="111" s="1"/>
  <c r="AL259" i="111"/>
  <c r="AP259" i="111" s="1"/>
  <c r="AN234" i="111"/>
  <c r="AO234" i="111" s="1"/>
  <c r="AM313" i="111"/>
  <c r="AN296" i="111"/>
  <c r="AO296" i="111" s="1"/>
  <c r="AL260" i="111"/>
  <c r="AQ260" i="111" s="1"/>
  <c r="AN243" i="111"/>
  <c r="AO243" i="111" s="1"/>
  <c r="AM314" i="111"/>
  <c r="AM297" i="111"/>
  <c r="AM278" i="111"/>
  <c r="AL244" i="111"/>
  <c r="AQ244" i="111" s="1"/>
  <c r="AL228" i="111"/>
  <c r="AP228" i="111" s="1"/>
  <c r="AM219" i="111"/>
  <c r="AN211" i="111"/>
  <c r="AO211" i="111" s="1"/>
  <c r="AM202" i="111"/>
  <c r="AN193" i="111"/>
  <c r="AO193" i="111" s="1"/>
  <c r="AN262" i="111"/>
  <c r="AO262" i="111" s="1"/>
  <c r="AN233" i="111"/>
  <c r="AO233" i="111" s="1"/>
  <c r="AL224" i="111"/>
  <c r="AP224" i="111" s="1"/>
  <c r="AM216" i="111"/>
  <c r="AL207" i="111"/>
  <c r="AP207" i="111" s="1"/>
  <c r="AM198" i="111"/>
  <c r="AL254" i="111"/>
  <c r="AQ254" i="111" s="1"/>
  <c r="AL230" i="111"/>
  <c r="AP230" i="111" s="1"/>
  <c r="AL221" i="111"/>
  <c r="AQ221" i="111" s="1"/>
  <c r="AL293" i="111"/>
  <c r="AP293" i="111" s="1"/>
  <c r="AL300" i="111"/>
  <c r="AQ300" i="111" s="1"/>
  <c r="AN245" i="111"/>
  <c r="AO245" i="111" s="1"/>
  <c r="AN169" i="111"/>
  <c r="AO169" i="111" s="1"/>
  <c r="E17" i="69"/>
  <c r="AL290" i="111"/>
  <c r="AP290" i="111" s="1"/>
  <c r="AL272" i="111"/>
  <c r="AP272" i="111" s="1"/>
  <c r="AL199" i="111"/>
  <c r="AQ199" i="111" s="1"/>
  <c r="AN208" i="111"/>
  <c r="AO208" i="111" s="1"/>
  <c r="AL282" i="111"/>
  <c r="AQ282" i="111" s="1"/>
  <c r="AL287" i="111"/>
  <c r="AQ287" i="111" s="1"/>
  <c r="AQ251" i="111"/>
  <c r="C29" i="50"/>
  <c r="M24" i="111" s="1"/>
  <c r="M8" i="111"/>
  <c r="C29" i="54"/>
  <c r="Q24" i="111" s="1"/>
  <c r="Q8" i="111"/>
  <c r="I26" i="56"/>
  <c r="S38" i="111" s="1"/>
  <c r="S9" i="111"/>
  <c r="C29" i="57"/>
  <c r="T24" i="111" s="1"/>
  <c r="T8" i="111"/>
  <c r="C36" i="61"/>
  <c r="X159" i="111" s="1"/>
  <c r="X9" i="111"/>
  <c r="C29" i="62"/>
  <c r="Y24" i="111" s="1"/>
  <c r="Y8" i="111"/>
  <c r="C36" i="64"/>
  <c r="AA159" i="111" s="1"/>
  <c r="AA9" i="111"/>
  <c r="I26" i="68"/>
  <c r="AE38" i="111" s="1"/>
  <c r="AE9" i="111"/>
  <c r="C36" i="69"/>
  <c r="AF159" i="111" s="1"/>
  <c r="AF9" i="111"/>
  <c r="C29" i="72"/>
  <c r="AI24" i="111" s="1"/>
  <c r="AI8" i="111"/>
  <c r="C29" i="74"/>
  <c r="AK24" i="111" s="1"/>
  <c r="AK8" i="111"/>
  <c r="AM169" i="111"/>
  <c r="AN165" i="111"/>
  <c r="AO165" i="111" s="1"/>
  <c r="AL306" i="111"/>
  <c r="AL255" i="111"/>
  <c r="AN304" i="111"/>
  <c r="AO304" i="111" s="1"/>
  <c r="AN295" i="111"/>
  <c r="AO295" i="111" s="1"/>
  <c r="AN225" i="111"/>
  <c r="AO225" i="111" s="1"/>
  <c r="AN204" i="111"/>
  <c r="AO204" i="111" s="1"/>
  <c r="AN170" i="111"/>
  <c r="AO170" i="111" s="1"/>
  <c r="AN301" i="111"/>
  <c r="AO301" i="111" s="1"/>
  <c r="AN292" i="111"/>
  <c r="AO292" i="111" s="1"/>
  <c r="AN283" i="111"/>
  <c r="AO283" i="111" s="1"/>
  <c r="AL315" i="111"/>
  <c r="AQ315" i="111" s="1"/>
  <c r="AN214" i="111"/>
  <c r="AO214" i="111" s="1"/>
  <c r="AN196" i="111"/>
  <c r="AO196" i="111" s="1"/>
  <c r="AN213" i="111"/>
  <c r="AO213" i="111" s="1"/>
  <c r="AM205" i="111"/>
  <c r="AL205" i="111"/>
  <c r="AM208" i="111"/>
  <c r="AL208" i="111"/>
  <c r="C29" i="40"/>
  <c r="C24" i="111" s="1"/>
  <c r="C8" i="111"/>
  <c r="I26" i="49"/>
  <c r="L38" i="111" s="1"/>
  <c r="L9" i="111"/>
  <c r="C36" i="47"/>
  <c r="J159" i="111" s="1"/>
  <c r="J9" i="111"/>
  <c r="I26" i="51"/>
  <c r="N38" i="111" s="1"/>
  <c r="N9" i="111"/>
  <c r="C29" i="51"/>
  <c r="N24" i="111" s="1"/>
  <c r="N8" i="111"/>
  <c r="C29" i="52"/>
  <c r="O24" i="111" s="1"/>
  <c r="O8" i="111"/>
  <c r="I17" i="57"/>
  <c r="T29" i="111" s="1"/>
  <c r="T9" i="111"/>
  <c r="C36" i="58"/>
  <c r="U159" i="111" s="1"/>
  <c r="U9" i="111"/>
  <c r="C29" i="58"/>
  <c r="U24" i="111" s="1"/>
  <c r="U8" i="111"/>
  <c r="C38" i="60"/>
  <c r="W161" i="111" s="1"/>
  <c r="W9" i="111"/>
  <c r="C29" i="60"/>
  <c r="W24" i="111" s="1"/>
  <c r="W8" i="111"/>
  <c r="C36" i="63"/>
  <c r="Z159" i="111" s="1"/>
  <c r="Z9" i="111"/>
  <c r="C29" i="65"/>
  <c r="AB24" i="111" s="1"/>
  <c r="AB8" i="111"/>
  <c r="C36" i="71"/>
  <c r="AH159" i="111" s="1"/>
  <c r="AH9" i="111"/>
  <c r="E28" i="73"/>
  <c r="AN279" i="111"/>
  <c r="AO279" i="111" s="1"/>
  <c r="AM315" i="111"/>
  <c r="AM275" i="111"/>
  <c r="AL240" i="111"/>
  <c r="AP240" i="111" s="1"/>
  <c r="AC187" i="111"/>
  <c r="AM262" i="111"/>
  <c r="AM235" i="111"/>
  <c r="AL237" i="111"/>
  <c r="AQ237" i="111" s="1"/>
  <c r="AN212" i="111"/>
  <c r="AO212" i="111" s="1"/>
  <c r="AM220" i="111"/>
  <c r="AM203" i="111"/>
  <c r="AM194" i="111"/>
  <c r="AM229" i="111"/>
  <c r="AL216" i="111"/>
  <c r="AL198" i="111"/>
  <c r="AN218" i="111"/>
  <c r="AO218" i="111" s="1"/>
  <c r="AN200" i="111"/>
  <c r="AO200" i="111" s="1"/>
  <c r="AM226" i="111"/>
  <c r="AL226" i="111"/>
  <c r="AM196" i="111"/>
  <c r="AL196" i="111"/>
  <c r="AL219" i="111"/>
  <c r="AP219" i="111" s="1"/>
  <c r="AL211" i="111"/>
  <c r="AP211" i="111" s="1"/>
  <c r="AL202" i="111"/>
  <c r="AL193" i="111"/>
  <c r="AQ193" i="111" s="1"/>
  <c r="AN259" i="111"/>
  <c r="AO259" i="111" s="1"/>
  <c r="AL291" i="111"/>
  <c r="AM210" i="111"/>
  <c r="AL210" i="111"/>
  <c r="AM213" i="111"/>
  <c r="AL213" i="111"/>
  <c r="AL225" i="111"/>
  <c r="AQ225" i="111" s="1"/>
  <c r="AL231" i="111"/>
  <c r="AN314" i="111"/>
  <c r="AO314" i="111" s="1"/>
  <c r="AN257" i="111"/>
  <c r="AO257" i="111" s="1"/>
  <c r="AL284" i="111"/>
  <c r="AL277" i="111"/>
  <c r="AM153" i="111"/>
  <c r="AN153" i="111"/>
  <c r="AO153" i="111" s="1"/>
  <c r="I32" i="48"/>
  <c r="K44" i="111" s="1"/>
  <c r="K9" i="111"/>
  <c r="C29" i="53"/>
  <c r="P24" i="111" s="1"/>
  <c r="P8" i="111"/>
  <c r="C36" i="44"/>
  <c r="G159" i="111" s="1"/>
  <c r="G9" i="111"/>
  <c r="I115" i="45"/>
  <c r="H127" i="111" s="1"/>
  <c r="H9" i="111"/>
  <c r="AM168" i="111"/>
  <c r="AN168" i="111"/>
  <c r="AO168" i="111" s="1"/>
  <c r="AN167" i="111"/>
  <c r="AO167" i="111" s="1"/>
  <c r="C29" i="39"/>
  <c r="B24" i="111" s="1"/>
  <c r="B8" i="111"/>
  <c r="C29" i="45"/>
  <c r="H24" i="111" s="1"/>
  <c r="H8" i="111"/>
  <c r="C36" i="46"/>
  <c r="I159" i="111" s="1"/>
  <c r="I9" i="111"/>
  <c r="C29" i="46"/>
  <c r="I24" i="111" s="1"/>
  <c r="I8" i="111"/>
  <c r="C29" i="49"/>
  <c r="L24" i="111" s="1"/>
  <c r="L8" i="111"/>
  <c r="C36" i="53"/>
  <c r="P159" i="111" s="1"/>
  <c r="P9" i="111"/>
  <c r="C36" i="54"/>
  <c r="Q159" i="111" s="1"/>
  <c r="Q9" i="111"/>
  <c r="I21" i="59"/>
  <c r="V33" i="111" s="1"/>
  <c r="V9" i="111"/>
  <c r="I25" i="62"/>
  <c r="Y37" i="111" s="1"/>
  <c r="Y9" i="111"/>
  <c r="C29" i="67"/>
  <c r="AD24" i="111" s="1"/>
  <c r="AD8" i="111"/>
  <c r="E22" i="71"/>
  <c r="I47" i="72"/>
  <c r="AI59" i="111" s="1"/>
  <c r="AI9" i="111"/>
  <c r="C29" i="73"/>
  <c r="AJ24" i="111" s="1"/>
  <c r="AJ8" i="111"/>
  <c r="AM288" i="111"/>
  <c r="AM274" i="111"/>
  <c r="AN306" i="111"/>
  <c r="AO306" i="111" s="1"/>
  <c r="AN287" i="111"/>
  <c r="AO287" i="111" s="1"/>
  <c r="AN277" i="111"/>
  <c r="AO277" i="111" s="1"/>
  <c r="AM264" i="111"/>
  <c r="AM238" i="111"/>
  <c r="AM247" i="111"/>
  <c r="L356" i="111"/>
  <c r="AM268" i="111"/>
  <c r="AM260" i="111"/>
  <c r="AM248" i="111"/>
  <c r="AM240" i="111"/>
  <c r="AM232" i="111"/>
  <c r="AN266" i="111"/>
  <c r="AO266" i="111" s="1"/>
  <c r="AN224" i="111"/>
  <c r="AO224" i="111" s="1"/>
  <c r="AN216" i="111"/>
  <c r="AO216" i="111" s="1"/>
  <c r="AN219" i="111"/>
  <c r="AO219" i="111" s="1"/>
  <c r="AN202" i="111"/>
  <c r="AO202" i="111" s="1"/>
  <c r="AM152" i="111"/>
  <c r="AM179" i="111"/>
  <c r="AL223" i="111"/>
  <c r="AN195" i="111"/>
  <c r="AO195" i="111" s="1"/>
  <c r="AL296" i="111"/>
  <c r="AN311" i="111"/>
  <c r="AO311" i="111" s="1"/>
  <c r="AN299" i="111"/>
  <c r="AO299" i="111" s="1"/>
  <c r="AN221" i="111"/>
  <c r="AO221" i="111" s="1"/>
  <c r="AN191" i="111"/>
  <c r="AO191" i="111" s="1"/>
  <c r="AM221" i="111"/>
  <c r="AN297" i="111"/>
  <c r="AO297" i="111" s="1"/>
  <c r="AN288" i="111"/>
  <c r="AO288" i="111" s="1"/>
  <c r="AN278" i="111"/>
  <c r="AO278" i="111" s="1"/>
  <c r="AN222" i="111"/>
  <c r="AO222" i="111" s="1"/>
  <c r="AN205" i="111"/>
  <c r="AO205" i="111" s="1"/>
  <c r="AN199" i="111"/>
  <c r="AO199" i="111" s="1"/>
  <c r="AM222" i="111"/>
  <c r="AL222" i="111"/>
  <c r="AM192" i="111"/>
  <c r="AL192" i="111"/>
  <c r="AL217" i="111"/>
  <c r="AL191" i="111"/>
  <c r="C36" i="42"/>
  <c r="E159" i="111" s="1"/>
  <c r="E9" i="111"/>
  <c r="C36" i="50"/>
  <c r="M159" i="111" s="1"/>
  <c r="M9" i="111"/>
  <c r="AN164" i="111"/>
  <c r="AO164" i="111" s="1"/>
  <c r="C29" i="41"/>
  <c r="D24" i="111" s="1"/>
  <c r="D8" i="111"/>
  <c r="C36" i="43"/>
  <c r="F159" i="111" s="1"/>
  <c r="F9" i="111"/>
  <c r="C29" i="43"/>
  <c r="F24" i="111" s="1"/>
  <c r="F8" i="111"/>
  <c r="AM166" i="111"/>
  <c r="C36" i="39"/>
  <c r="B159" i="111" s="1"/>
  <c r="B9" i="111"/>
  <c r="C36" i="40"/>
  <c r="C159" i="111" s="1"/>
  <c r="C9" i="111"/>
  <c r="C36" i="41"/>
  <c r="D159" i="111" s="1"/>
  <c r="D9" i="111"/>
  <c r="AN151" i="111"/>
  <c r="AO151" i="111" s="1"/>
  <c r="C29" i="42"/>
  <c r="E24" i="111" s="1"/>
  <c r="E8" i="111"/>
  <c r="C29" i="44"/>
  <c r="G24" i="111" s="1"/>
  <c r="G8" i="111"/>
  <c r="C29" i="47"/>
  <c r="J24" i="111" s="1"/>
  <c r="J8" i="111"/>
  <c r="C29" i="48"/>
  <c r="K24" i="111" s="1"/>
  <c r="K8" i="111"/>
  <c r="C36" i="52"/>
  <c r="O159" i="111" s="1"/>
  <c r="O9" i="111"/>
  <c r="C36" i="55"/>
  <c r="R159" i="111" s="1"/>
  <c r="R9" i="111"/>
  <c r="C29" i="55"/>
  <c r="R24" i="111" s="1"/>
  <c r="R8" i="111"/>
  <c r="C29" i="56"/>
  <c r="S24" i="111" s="1"/>
  <c r="S8" i="111"/>
  <c r="C29" i="59"/>
  <c r="V24" i="111" s="1"/>
  <c r="V8" i="111"/>
  <c r="C29" i="61"/>
  <c r="X24" i="111" s="1"/>
  <c r="X8" i="111"/>
  <c r="C29" i="63"/>
  <c r="Z24" i="111" s="1"/>
  <c r="Z8" i="111"/>
  <c r="C29" i="64"/>
  <c r="AA24" i="111" s="1"/>
  <c r="AA8" i="111"/>
  <c r="C36" i="65"/>
  <c r="AB159" i="111" s="1"/>
  <c r="AB9" i="111"/>
  <c r="I28" i="66"/>
  <c r="AC40" i="111" s="1"/>
  <c r="AC9" i="111"/>
  <c r="C29" i="66"/>
  <c r="AC24" i="111" s="1"/>
  <c r="AC8" i="111"/>
  <c r="C36" i="67"/>
  <c r="AD159" i="111" s="1"/>
  <c r="AD9" i="111"/>
  <c r="C29" i="68"/>
  <c r="AE24" i="111" s="1"/>
  <c r="AE8" i="111"/>
  <c r="C29" i="69"/>
  <c r="AF24" i="111" s="1"/>
  <c r="AF8" i="111"/>
  <c r="I19" i="70"/>
  <c r="AG31" i="111" s="1"/>
  <c r="AG9" i="111"/>
  <c r="C29" i="70"/>
  <c r="AG24" i="111" s="1"/>
  <c r="AG8" i="111"/>
  <c r="C29" i="71"/>
  <c r="AH24" i="111" s="1"/>
  <c r="AH8" i="111"/>
  <c r="I32" i="73"/>
  <c r="AJ44" i="111" s="1"/>
  <c r="AJ9" i="111"/>
  <c r="C38" i="74"/>
  <c r="AK161" i="111" s="1"/>
  <c r="AK9" i="111"/>
  <c r="AM306" i="111"/>
  <c r="L187" i="111"/>
  <c r="L341" i="111"/>
  <c r="AM167" i="111"/>
  <c r="AM224" i="111"/>
  <c r="AM207" i="111"/>
  <c r="AL234" i="111"/>
  <c r="AN226" i="111"/>
  <c r="AO226" i="111" s="1"/>
  <c r="AN210" i="111"/>
  <c r="AO210" i="111" s="1"/>
  <c r="AN192" i="111"/>
  <c r="AO192" i="111" s="1"/>
  <c r="AM214" i="111"/>
  <c r="AL214" i="111"/>
  <c r="AM204" i="111"/>
  <c r="AL204" i="111"/>
  <c r="AL215" i="111"/>
  <c r="AQ215" i="111" s="1"/>
  <c r="AL206" i="111"/>
  <c r="AL197" i="111"/>
  <c r="AQ197" i="111" s="1"/>
  <c r="AL313" i="111"/>
  <c r="AQ313" i="111" s="1"/>
  <c r="AM218" i="111"/>
  <c r="AL218" i="111"/>
  <c r="AM200" i="111"/>
  <c r="AL200" i="111"/>
  <c r="AM195" i="111"/>
  <c r="AL195" i="111"/>
  <c r="AL243" i="111"/>
  <c r="AL235" i="111"/>
  <c r="AP235" i="111" s="1"/>
  <c r="AN261" i="111"/>
  <c r="AO261" i="111" s="1"/>
  <c r="AM170" i="111"/>
  <c r="AL302" i="111"/>
  <c r="AL289" i="111"/>
  <c r="AL279" i="111"/>
  <c r="AP308" i="111"/>
  <c r="AP307" i="111" s="1"/>
  <c r="AP184" i="111" s="1"/>
  <c r="AP274" i="111"/>
  <c r="AP269" i="111"/>
  <c r="AQ269" i="111"/>
  <c r="AP244" i="111"/>
  <c r="AP260" i="111"/>
  <c r="AP286" i="111"/>
  <c r="AQ286" i="111"/>
  <c r="AP276" i="111"/>
  <c r="AP252" i="111"/>
  <c r="AQ229" i="111"/>
  <c r="AQ241" i="111"/>
  <c r="AP241" i="111"/>
  <c r="C36" i="74"/>
  <c r="AK159" i="111" s="1"/>
  <c r="E22" i="74"/>
  <c r="E24" i="74"/>
  <c r="E23" i="74"/>
  <c r="D16" i="74"/>
  <c r="D21" i="74"/>
  <c r="C22" i="74"/>
  <c r="AK17" i="111" s="1"/>
  <c r="I89" i="74"/>
  <c r="AK101" i="111" s="1"/>
  <c r="I67" i="74"/>
  <c r="AK79" i="111" s="1"/>
  <c r="I45" i="74"/>
  <c r="AK57" i="111" s="1"/>
  <c r="I121" i="74"/>
  <c r="AK133" i="111" s="1"/>
  <c r="C25" i="74"/>
  <c r="AK20" i="111" s="1"/>
  <c r="E17" i="74"/>
  <c r="I122" i="74"/>
  <c r="AK134" i="111" s="1"/>
  <c r="I39" i="74"/>
  <c r="AK51" i="111" s="1"/>
  <c r="C16" i="74"/>
  <c r="AK11" i="111" s="1"/>
  <c r="I108" i="74"/>
  <c r="AK120" i="111" s="1"/>
  <c r="I86" i="74"/>
  <c r="AK98" i="111" s="1"/>
  <c r="I72" i="74"/>
  <c r="AK84" i="111" s="1"/>
  <c r="I64" i="74"/>
  <c r="AK76" i="111" s="1"/>
  <c r="I30" i="74"/>
  <c r="AK42" i="111" s="1"/>
  <c r="I57" i="74"/>
  <c r="AK69" i="111" s="1"/>
  <c r="C37" i="74"/>
  <c r="AK160" i="111" s="1"/>
  <c r="I81" i="74"/>
  <c r="AK93" i="111" s="1"/>
  <c r="I68" i="74"/>
  <c r="AK80" i="111" s="1"/>
  <c r="I74" i="74"/>
  <c r="AK86" i="111" s="1"/>
  <c r="D20" i="74"/>
  <c r="I114" i="74"/>
  <c r="AK126" i="111" s="1"/>
  <c r="I78" i="74"/>
  <c r="AK90" i="111" s="1"/>
  <c r="I70" i="74"/>
  <c r="AK82" i="111" s="1"/>
  <c r="I40" i="74"/>
  <c r="AK52" i="111" s="1"/>
  <c r="I101" i="74"/>
  <c r="AK113" i="111" s="1"/>
  <c r="I24" i="74"/>
  <c r="AK36" i="111" s="1"/>
  <c r="I126" i="74"/>
  <c r="AK138" i="111" s="1"/>
  <c r="C18" i="74"/>
  <c r="AK13" i="111" s="1"/>
  <c r="I125" i="74"/>
  <c r="AK137" i="111" s="1"/>
  <c r="I102" i="74"/>
  <c r="AK114" i="111" s="1"/>
  <c r="E21" i="74"/>
  <c r="I43" i="74"/>
  <c r="AK55" i="111" s="1"/>
  <c r="I37" i="74"/>
  <c r="AK49" i="111" s="1"/>
  <c r="E19" i="74"/>
  <c r="I103" i="74"/>
  <c r="AK115" i="111" s="1"/>
  <c r="I107" i="74"/>
  <c r="AK119" i="111" s="1"/>
  <c r="I77" i="74"/>
  <c r="AK89" i="111" s="1"/>
  <c r="I56" i="74"/>
  <c r="AK68" i="111" s="1"/>
  <c r="I17" i="74"/>
  <c r="AK29" i="111" s="1"/>
  <c r="E18" i="74"/>
  <c r="I22" i="74"/>
  <c r="AK34" i="111" s="1"/>
  <c r="C20" i="74"/>
  <c r="AK15" i="111" s="1"/>
  <c r="I88" i="74"/>
  <c r="AK100" i="111" s="1"/>
  <c r="I54" i="74"/>
  <c r="AK66" i="111" s="1"/>
  <c r="D18" i="74"/>
  <c r="I19" i="74"/>
  <c r="AK31" i="111" s="1"/>
  <c r="I55" i="74"/>
  <c r="AK67" i="111" s="1"/>
  <c r="E20" i="74"/>
  <c r="I134" i="74"/>
  <c r="AK146" i="111" s="1"/>
  <c r="D17" i="74"/>
  <c r="E16" i="74"/>
  <c r="I119" i="74"/>
  <c r="AK131" i="111" s="1"/>
  <c r="I62" i="74"/>
  <c r="AK74" i="111" s="1"/>
  <c r="I28" i="74"/>
  <c r="AK40" i="111" s="1"/>
  <c r="C19" i="74"/>
  <c r="AK14" i="111" s="1"/>
  <c r="I38" i="74"/>
  <c r="AK50" i="111" s="1"/>
  <c r="D24" i="74"/>
  <c r="C21" i="74"/>
  <c r="AK16" i="111" s="1"/>
  <c r="I127" i="74"/>
  <c r="AK139" i="111" s="1"/>
  <c r="I109" i="74"/>
  <c r="AK121" i="111" s="1"/>
  <c r="I95" i="74"/>
  <c r="AK107" i="111" s="1"/>
  <c r="I61" i="74"/>
  <c r="AK73" i="111" s="1"/>
  <c r="I44" i="74"/>
  <c r="AK56" i="111" s="1"/>
  <c r="I26" i="74"/>
  <c r="AK38" i="111" s="1"/>
  <c r="C34" i="74"/>
  <c r="AK157" i="111" s="1"/>
  <c r="I136" i="74"/>
  <c r="AK148" i="111" s="1"/>
  <c r="I115" i="74"/>
  <c r="AK127" i="111" s="1"/>
  <c r="I97" i="74"/>
  <c r="AK109" i="111" s="1"/>
  <c r="I85" i="74"/>
  <c r="AK97" i="111" s="1"/>
  <c r="I73" i="74"/>
  <c r="AK85" i="111" s="1"/>
  <c r="C39" i="74"/>
  <c r="AK162" i="111" s="1"/>
  <c r="I90" i="74"/>
  <c r="AK102" i="111" s="1"/>
  <c r="I66" i="74"/>
  <c r="AK78" i="111" s="1"/>
  <c r="I50" i="74"/>
  <c r="AK62" i="111" s="1"/>
  <c r="I20" i="74"/>
  <c r="AK32" i="111" s="1"/>
  <c r="I117" i="74"/>
  <c r="AK129" i="111" s="1"/>
  <c r="I99" i="74"/>
  <c r="AK111" i="111" s="1"/>
  <c r="C33" i="74"/>
  <c r="AK156" i="111" s="1"/>
  <c r="I130" i="74"/>
  <c r="AK142" i="111" s="1"/>
  <c r="I112" i="74"/>
  <c r="AK124" i="111" s="1"/>
  <c r="D22" i="74"/>
  <c r="I93" i="74"/>
  <c r="AK105" i="111" s="1"/>
  <c r="I84" i="74"/>
  <c r="AK96" i="111" s="1"/>
  <c r="I69" i="74"/>
  <c r="AK81" i="111" s="1"/>
  <c r="I51" i="74"/>
  <c r="AK63" i="111" s="1"/>
  <c r="I25" i="74"/>
  <c r="AK37" i="111" s="1"/>
  <c r="C35" i="74"/>
  <c r="AK158" i="111" s="1"/>
  <c r="C17" i="74"/>
  <c r="AK12" i="111" s="1"/>
  <c r="I123" i="74"/>
  <c r="AK135" i="111" s="1"/>
  <c r="I104" i="74"/>
  <c r="AK116" i="111" s="1"/>
  <c r="I91" i="74"/>
  <c r="AK103" i="111" s="1"/>
  <c r="D19" i="74"/>
  <c r="I48" i="74"/>
  <c r="AK60" i="111" s="1"/>
  <c r="I31" i="74"/>
  <c r="AK43" i="111" s="1"/>
  <c r="C28" i="74"/>
  <c r="AK23" i="111" s="1"/>
  <c r="I128" i="74"/>
  <c r="AK140" i="111" s="1"/>
  <c r="I110" i="74"/>
  <c r="AK122" i="111" s="1"/>
  <c r="I92" i="74"/>
  <c r="AK104" i="111" s="1"/>
  <c r="I79" i="74"/>
  <c r="AK91" i="111" s="1"/>
  <c r="I65" i="74"/>
  <c r="AK77" i="111" s="1"/>
  <c r="I58" i="74"/>
  <c r="AK70" i="111" s="1"/>
  <c r="I49" i="74"/>
  <c r="AK61" i="111" s="1"/>
  <c r="I41" i="74"/>
  <c r="AK53" i="111" s="1"/>
  <c r="I32" i="74"/>
  <c r="AK44" i="111" s="1"/>
  <c r="I23" i="74"/>
  <c r="AK35" i="111" s="1"/>
  <c r="C27" i="74"/>
  <c r="AK22" i="111" s="1"/>
  <c r="I63" i="74"/>
  <c r="AK75" i="111" s="1"/>
  <c r="I46" i="74"/>
  <c r="AK58" i="111" s="1"/>
  <c r="I33" i="74"/>
  <c r="AK45" i="111" s="1"/>
  <c r="I132" i="74"/>
  <c r="AK144" i="111" s="1"/>
  <c r="I113" i="74"/>
  <c r="AK125" i="111" s="1"/>
  <c r="I94" i="74"/>
  <c r="AK106" i="111" s="1"/>
  <c r="I137" i="74"/>
  <c r="AK149" i="111" s="1"/>
  <c r="C26" i="74"/>
  <c r="AK21" i="111" s="1"/>
  <c r="I116" i="74"/>
  <c r="AK128" i="111" s="1"/>
  <c r="D23" i="74"/>
  <c r="I98" i="74"/>
  <c r="AK110" i="111" s="1"/>
  <c r="I80" i="74"/>
  <c r="AK92" i="111" s="1"/>
  <c r="I75" i="74"/>
  <c r="AK87" i="111" s="1"/>
  <c r="I60" i="74"/>
  <c r="AK72" i="111" s="1"/>
  <c r="I47" i="74"/>
  <c r="AK59" i="111" s="1"/>
  <c r="I34" i="74"/>
  <c r="AK46" i="111" s="1"/>
  <c r="I21" i="74"/>
  <c r="AK33" i="111" s="1"/>
  <c r="I118" i="74"/>
  <c r="AK130" i="111" s="1"/>
  <c r="I100" i="74"/>
  <c r="AK112" i="111" s="1"/>
  <c r="I87" i="74"/>
  <c r="AK99" i="111" s="1"/>
  <c r="I52" i="74"/>
  <c r="AK64" i="111" s="1"/>
  <c r="I36" i="74"/>
  <c r="AK48" i="111" s="1"/>
  <c r="I18" i="74"/>
  <c r="AK30" i="111" s="1"/>
  <c r="C24" i="74"/>
  <c r="AK19" i="111" s="1"/>
  <c r="I124" i="74"/>
  <c r="AK136" i="111" s="1"/>
  <c r="I105" i="74"/>
  <c r="AK117" i="111" s="1"/>
  <c r="I76" i="74"/>
  <c r="AK88" i="111" s="1"/>
  <c r="I71" i="74"/>
  <c r="AK83" i="111" s="1"/>
  <c r="C23" i="74"/>
  <c r="AK18" i="111" s="1"/>
  <c r="I83" i="74"/>
  <c r="AK95" i="111" s="1"/>
  <c r="I59" i="74"/>
  <c r="AK71" i="111" s="1"/>
  <c r="I42" i="74"/>
  <c r="AK54" i="111" s="1"/>
  <c r="I29" i="74"/>
  <c r="AK41" i="111" s="1"/>
  <c r="I30" i="73"/>
  <c r="AJ42" i="111" s="1"/>
  <c r="I101" i="73"/>
  <c r="AJ113" i="111" s="1"/>
  <c r="I124" i="73"/>
  <c r="AJ136" i="111" s="1"/>
  <c r="I20" i="73"/>
  <c r="AJ32" i="111" s="1"/>
  <c r="E16" i="73"/>
  <c r="I88" i="73"/>
  <c r="AJ100" i="111" s="1"/>
  <c r="I56" i="73"/>
  <c r="AJ68" i="111" s="1"/>
  <c r="I130" i="73"/>
  <c r="AJ142" i="111" s="1"/>
  <c r="C20" i="73"/>
  <c r="AJ15" i="111" s="1"/>
  <c r="C16" i="73"/>
  <c r="AJ11" i="111" s="1"/>
  <c r="I125" i="73"/>
  <c r="AJ137" i="111" s="1"/>
  <c r="C38" i="73"/>
  <c r="AJ161" i="111" s="1"/>
  <c r="I119" i="73"/>
  <c r="AJ131" i="111" s="1"/>
  <c r="I85" i="73"/>
  <c r="AJ97" i="111" s="1"/>
  <c r="I55" i="73"/>
  <c r="AJ67" i="111" s="1"/>
  <c r="I29" i="73"/>
  <c r="AJ41" i="111" s="1"/>
  <c r="I72" i="73"/>
  <c r="AJ84" i="111" s="1"/>
  <c r="I39" i="73"/>
  <c r="AJ51" i="111" s="1"/>
  <c r="I26" i="73"/>
  <c r="AJ38" i="111" s="1"/>
  <c r="I121" i="73"/>
  <c r="AJ133" i="111" s="1"/>
  <c r="C24" i="73"/>
  <c r="AJ19" i="111" s="1"/>
  <c r="I105" i="73"/>
  <c r="AJ117" i="111" s="1"/>
  <c r="I63" i="73"/>
  <c r="AJ75" i="111" s="1"/>
  <c r="I38" i="73"/>
  <c r="AJ50" i="111" s="1"/>
  <c r="C23" i="73"/>
  <c r="AJ18" i="111" s="1"/>
  <c r="I77" i="73"/>
  <c r="AJ89" i="111" s="1"/>
  <c r="I81" i="73"/>
  <c r="AJ93" i="111" s="1"/>
  <c r="E18" i="73"/>
  <c r="I78" i="73"/>
  <c r="AJ90" i="111" s="1"/>
  <c r="I70" i="73"/>
  <c r="AJ82" i="111" s="1"/>
  <c r="I61" i="73"/>
  <c r="AJ73" i="111" s="1"/>
  <c r="I62" i="73"/>
  <c r="AJ74" i="111" s="1"/>
  <c r="E17" i="73"/>
  <c r="I28" i="73"/>
  <c r="AJ40" i="111" s="1"/>
  <c r="I46" i="73"/>
  <c r="AJ58" i="111" s="1"/>
  <c r="I47" i="73"/>
  <c r="AJ59" i="111" s="1"/>
  <c r="I108" i="73"/>
  <c r="AJ120" i="111" s="1"/>
  <c r="I102" i="73"/>
  <c r="AJ114" i="111" s="1"/>
  <c r="D18" i="73"/>
  <c r="E20" i="73"/>
  <c r="I132" i="73"/>
  <c r="AJ144" i="111" s="1"/>
  <c r="I94" i="73"/>
  <c r="AJ106" i="111" s="1"/>
  <c r="I36" i="73"/>
  <c r="AJ48" i="111" s="1"/>
  <c r="C25" i="73"/>
  <c r="AJ20" i="111" s="1"/>
  <c r="I107" i="73"/>
  <c r="AJ119" i="111" s="1"/>
  <c r="I89" i="73"/>
  <c r="AJ101" i="111" s="1"/>
  <c r="I71" i="73"/>
  <c r="AJ83" i="111" s="1"/>
  <c r="I58" i="73"/>
  <c r="AJ70" i="111" s="1"/>
  <c r="I23" i="73"/>
  <c r="AJ35" i="111" s="1"/>
  <c r="E21" i="73"/>
  <c r="C35" i="73"/>
  <c r="AJ158" i="111" s="1"/>
  <c r="I136" i="73"/>
  <c r="AJ148" i="111" s="1"/>
  <c r="I115" i="73"/>
  <c r="AJ127" i="111" s="1"/>
  <c r="I97" i="73"/>
  <c r="AJ109" i="111" s="1"/>
  <c r="C34" i="73"/>
  <c r="AJ157" i="111" s="1"/>
  <c r="D20" i="73"/>
  <c r="C33" i="73"/>
  <c r="AJ156" i="111" s="1"/>
  <c r="I126" i="73"/>
  <c r="AJ138" i="111" s="1"/>
  <c r="I90" i="73"/>
  <c r="AJ102" i="111" s="1"/>
  <c r="I44" i="73"/>
  <c r="AJ56" i="111" s="1"/>
  <c r="I112" i="73"/>
  <c r="AJ124" i="111" s="1"/>
  <c r="D22" i="73"/>
  <c r="I93" i="73"/>
  <c r="AJ105" i="111" s="1"/>
  <c r="I76" i="73"/>
  <c r="AJ88" i="111" s="1"/>
  <c r="I68" i="73"/>
  <c r="AJ80" i="111" s="1"/>
  <c r="I45" i="73"/>
  <c r="AJ57" i="111" s="1"/>
  <c r="D28" i="73"/>
  <c r="C22" i="73"/>
  <c r="AJ17" i="111" s="1"/>
  <c r="I137" i="73"/>
  <c r="AJ149" i="111" s="1"/>
  <c r="C28" i="73"/>
  <c r="AJ23" i="111" s="1"/>
  <c r="I128" i="73"/>
  <c r="AJ140" i="111" s="1"/>
  <c r="I110" i="73"/>
  <c r="AJ122" i="111" s="1"/>
  <c r="I92" i="73"/>
  <c r="AJ104" i="111" s="1"/>
  <c r="I83" i="73"/>
  <c r="AJ95" i="111" s="1"/>
  <c r="I74" i="73"/>
  <c r="AJ86" i="111" s="1"/>
  <c r="I66" i="73"/>
  <c r="AJ78" i="111" s="1"/>
  <c r="I59" i="73"/>
  <c r="AJ71" i="111" s="1"/>
  <c r="I50" i="73"/>
  <c r="AJ62" i="111" s="1"/>
  <c r="I42" i="73"/>
  <c r="AJ54" i="111" s="1"/>
  <c r="C27" i="73"/>
  <c r="AJ22" i="111" s="1"/>
  <c r="I84" i="73"/>
  <c r="AJ96" i="111" s="1"/>
  <c r="I67" i="73"/>
  <c r="AJ79" i="111" s="1"/>
  <c r="I60" i="73"/>
  <c r="AJ72" i="111" s="1"/>
  <c r="I51" i="73"/>
  <c r="AJ63" i="111" s="1"/>
  <c r="I43" i="73"/>
  <c r="AJ55" i="111" s="1"/>
  <c r="I21" i="73"/>
  <c r="AJ33" i="111" s="1"/>
  <c r="C26" i="73"/>
  <c r="AJ21" i="111" s="1"/>
  <c r="I113" i="73"/>
  <c r="AJ125" i="111" s="1"/>
  <c r="I52" i="73"/>
  <c r="AJ64" i="111" s="1"/>
  <c r="D17" i="73"/>
  <c r="I18" i="73"/>
  <c r="AJ30" i="111" s="1"/>
  <c r="I134" i="73"/>
  <c r="AJ146" i="111" s="1"/>
  <c r="I116" i="73"/>
  <c r="AJ128" i="111" s="1"/>
  <c r="I98" i="73"/>
  <c r="AJ110" i="111" s="1"/>
  <c r="I41" i="73"/>
  <c r="AJ53" i="111" s="1"/>
  <c r="E19" i="73"/>
  <c r="D19" i="73"/>
  <c r="D21" i="73"/>
  <c r="D16" i="73"/>
  <c r="D24" i="73"/>
  <c r="D23" i="73"/>
  <c r="I33" i="73"/>
  <c r="AJ45" i="111" s="1"/>
  <c r="I24" i="73"/>
  <c r="AJ36" i="111" s="1"/>
  <c r="C37" i="73"/>
  <c r="AJ160" i="111" s="1"/>
  <c r="C19" i="73"/>
  <c r="AJ14" i="111" s="1"/>
  <c r="I80" i="73"/>
  <c r="AJ92" i="111" s="1"/>
  <c r="I75" i="73"/>
  <c r="AJ87" i="111" s="1"/>
  <c r="I69" i="73"/>
  <c r="AJ81" i="111" s="1"/>
  <c r="I64" i="73"/>
  <c r="AJ76" i="111" s="1"/>
  <c r="I34" i="73"/>
  <c r="AJ46" i="111" s="1"/>
  <c r="I25" i="73"/>
  <c r="AJ37" i="111" s="1"/>
  <c r="I17" i="73"/>
  <c r="AJ29" i="111" s="1"/>
  <c r="C18" i="73"/>
  <c r="AJ13" i="111" s="1"/>
  <c r="I122" i="73"/>
  <c r="AJ134" i="111" s="1"/>
  <c r="I103" i="73"/>
  <c r="AJ115" i="111" s="1"/>
  <c r="I86" i="73"/>
  <c r="AJ98" i="111" s="1"/>
  <c r="C39" i="73"/>
  <c r="AJ162" i="111" s="1"/>
  <c r="C21" i="73"/>
  <c r="AJ16" i="111" s="1"/>
  <c r="I127" i="73"/>
  <c r="AJ139" i="111" s="1"/>
  <c r="E24" i="73"/>
  <c r="E23" i="73"/>
  <c r="E22" i="73"/>
  <c r="I73" i="73"/>
  <c r="AJ85" i="111" s="1"/>
  <c r="I54" i="73"/>
  <c r="AJ66" i="111" s="1"/>
  <c r="I37" i="73"/>
  <c r="AJ49" i="111" s="1"/>
  <c r="I19" i="73"/>
  <c r="AJ31" i="111" s="1"/>
  <c r="I117" i="73"/>
  <c r="AJ129" i="111" s="1"/>
  <c r="I99" i="73"/>
  <c r="AJ111" i="111" s="1"/>
  <c r="I57" i="73"/>
  <c r="AJ69" i="111" s="1"/>
  <c r="I48" i="73"/>
  <c r="AJ60" i="111" s="1"/>
  <c r="I40" i="73"/>
  <c r="AJ52" i="111" s="1"/>
  <c r="I31" i="73"/>
  <c r="AJ43" i="111" s="1"/>
  <c r="I22" i="73"/>
  <c r="AJ34" i="111" s="1"/>
  <c r="C36" i="73"/>
  <c r="AJ159" i="111" s="1"/>
  <c r="C17" i="73"/>
  <c r="AJ12" i="111" s="1"/>
  <c r="I123" i="73"/>
  <c r="AJ135" i="111" s="1"/>
  <c r="I118" i="73"/>
  <c r="AJ130" i="111" s="1"/>
  <c r="I114" i="73"/>
  <c r="AJ126" i="111" s="1"/>
  <c r="I109" i="73"/>
  <c r="AJ121" i="111" s="1"/>
  <c r="I104" i="73"/>
  <c r="AJ116" i="111" s="1"/>
  <c r="I100" i="73"/>
  <c r="AJ112" i="111" s="1"/>
  <c r="I95" i="73"/>
  <c r="AJ107" i="111" s="1"/>
  <c r="I91" i="73"/>
  <c r="AJ103" i="111" s="1"/>
  <c r="I87" i="73"/>
  <c r="AJ99" i="111" s="1"/>
  <c r="I79" i="73"/>
  <c r="AJ91" i="111" s="1"/>
  <c r="I65" i="73"/>
  <c r="AJ77" i="111" s="1"/>
  <c r="I49" i="73"/>
  <c r="AJ61" i="111" s="1"/>
  <c r="I41" i="72"/>
  <c r="AI53" i="111" s="1"/>
  <c r="I38" i="72"/>
  <c r="AI50" i="111" s="1"/>
  <c r="I112" i="72"/>
  <c r="AI124" i="111" s="1"/>
  <c r="C34" i="72"/>
  <c r="AI157" i="111" s="1"/>
  <c r="E20" i="72"/>
  <c r="I46" i="72"/>
  <c r="AI58" i="111" s="1"/>
  <c r="I43" i="72"/>
  <c r="AI55" i="111" s="1"/>
  <c r="D20" i="72"/>
  <c r="C16" i="72"/>
  <c r="AI11" i="111" s="1"/>
  <c r="I116" i="72"/>
  <c r="AI128" i="111" s="1"/>
  <c r="I104" i="72"/>
  <c r="AI116" i="111" s="1"/>
  <c r="E16" i="72"/>
  <c r="C24" i="72"/>
  <c r="AI19" i="111" s="1"/>
  <c r="D18" i="72"/>
  <c r="E24" i="72"/>
  <c r="E23" i="72"/>
  <c r="I98" i="72"/>
  <c r="AI110" i="111" s="1"/>
  <c r="I136" i="72"/>
  <c r="AI148" i="111" s="1"/>
  <c r="I118" i="72"/>
  <c r="AI130" i="111" s="1"/>
  <c r="I100" i="72"/>
  <c r="AI112" i="111" s="1"/>
  <c r="I91" i="72"/>
  <c r="AI103" i="111" s="1"/>
  <c r="I83" i="72"/>
  <c r="AI95" i="111" s="1"/>
  <c r="I74" i="72"/>
  <c r="AI86" i="111" s="1"/>
  <c r="I66" i="72"/>
  <c r="AI78" i="111" s="1"/>
  <c r="I59" i="72"/>
  <c r="AI71" i="111" s="1"/>
  <c r="I50" i="72"/>
  <c r="AI62" i="111" s="1"/>
  <c r="E18" i="72"/>
  <c r="I29" i="72"/>
  <c r="AI41" i="111" s="1"/>
  <c r="I20" i="72"/>
  <c r="AI32" i="111" s="1"/>
  <c r="I93" i="72"/>
  <c r="AI105" i="111" s="1"/>
  <c r="I25" i="72"/>
  <c r="AI37" i="111" s="1"/>
  <c r="C20" i="72"/>
  <c r="AI15" i="111" s="1"/>
  <c r="I123" i="72"/>
  <c r="AI135" i="111" s="1"/>
  <c r="I105" i="72"/>
  <c r="AI117" i="111" s="1"/>
  <c r="E17" i="72"/>
  <c r="I107" i="72"/>
  <c r="AI119" i="111" s="1"/>
  <c r="I39" i="72"/>
  <c r="AI51" i="111" s="1"/>
  <c r="I127" i="72"/>
  <c r="AI139" i="111" s="1"/>
  <c r="I102" i="72"/>
  <c r="AI114" i="111" s="1"/>
  <c r="C25" i="72"/>
  <c r="AI20" i="111" s="1"/>
  <c r="C17" i="72"/>
  <c r="AI12" i="111" s="1"/>
  <c r="I128" i="72"/>
  <c r="AI140" i="111" s="1"/>
  <c r="D22" i="72"/>
  <c r="I99" i="72"/>
  <c r="AI111" i="111" s="1"/>
  <c r="I71" i="72"/>
  <c r="AI83" i="111" s="1"/>
  <c r="I54" i="72"/>
  <c r="AI66" i="111" s="1"/>
  <c r="I37" i="72"/>
  <c r="AI49" i="111" s="1"/>
  <c r="I19" i="72"/>
  <c r="AI31" i="111" s="1"/>
  <c r="I110" i="72"/>
  <c r="AI122" i="111" s="1"/>
  <c r="I94" i="72"/>
  <c r="AI106" i="111" s="1"/>
  <c r="I86" i="72"/>
  <c r="AI98" i="111" s="1"/>
  <c r="I77" i="72"/>
  <c r="AI89" i="111" s="1"/>
  <c r="I69" i="72"/>
  <c r="AI81" i="111" s="1"/>
  <c r="I56" i="72"/>
  <c r="AI68" i="111" s="1"/>
  <c r="I122" i="72"/>
  <c r="AI134" i="111" s="1"/>
  <c r="I103" i="72"/>
  <c r="AI115" i="111" s="1"/>
  <c r="I87" i="72"/>
  <c r="AI99" i="111" s="1"/>
  <c r="I70" i="72"/>
  <c r="AI82" i="111" s="1"/>
  <c r="I52" i="72"/>
  <c r="AI64" i="111" s="1"/>
  <c r="I36" i="72"/>
  <c r="AI48" i="111" s="1"/>
  <c r="I18" i="72"/>
  <c r="AI30" i="111" s="1"/>
  <c r="I90" i="72"/>
  <c r="AI102" i="111" s="1"/>
  <c r="I81" i="72"/>
  <c r="AI93" i="111" s="1"/>
  <c r="I58" i="72"/>
  <c r="AI70" i="111" s="1"/>
  <c r="D28" i="72"/>
  <c r="I80" i="72"/>
  <c r="AI92" i="111" s="1"/>
  <c r="I114" i="72"/>
  <c r="AI126" i="111" s="1"/>
  <c r="I42" i="72"/>
  <c r="AI54" i="111" s="1"/>
  <c r="I33" i="72"/>
  <c r="AI45" i="111" s="1"/>
  <c r="I76" i="72"/>
  <c r="AI88" i="111" s="1"/>
  <c r="C38" i="72"/>
  <c r="AI161" i="111" s="1"/>
  <c r="C18" i="72"/>
  <c r="AI13" i="111" s="1"/>
  <c r="I119" i="72"/>
  <c r="AI131" i="111" s="1"/>
  <c r="I101" i="72"/>
  <c r="AI113" i="111" s="1"/>
  <c r="I92" i="72"/>
  <c r="AI104" i="111" s="1"/>
  <c r="I84" i="72"/>
  <c r="AI96" i="111" s="1"/>
  <c r="I75" i="72"/>
  <c r="AI87" i="111" s="1"/>
  <c r="I67" i="72"/>
  <c r="AI79" i="111" s="1"/>
  <c r="E19" i="72"/>
  <c r="I89" i="72"/>
  <c r="AI101" i="111" s="1"/>
  <c r="I21" i="72"/>
  <c r="AI33" i="111" s="1"/>
  <c r="I124" i="72"/>
  <c r="AI136" i="111" s="1"/>
  <c r="I117" i="72"/>
  <c r="AI129" i="111" s="1"/>
  <c r="I108" i="72"/>
  <c r="AI120" i="111" s="1"/>
  <c r="I57" i="72"/>
  <c r="AI69" i="111" s="1"/>
  <c r="I48" i="72"/>
  <c r="AI60" i="111" s="1"/>
  <c r="I40" i="72"/>
  <c r="AI52" i="111" s="1"/>
  <c r="I31" i="72"/>
  <c r="AI43" i="111" s="1"/>
  <c r="I22" i="72"/>
  <c r="AI34" i="111" s="1"/>
  <c r="I85" i="72"/>
  <c r="AI97" i="111" s="1"/>
  <c r="C23" i="72"/>
  <c r="AI18" i="111" s="1"/>
  <c r="E22" i="72"/>
  <c r="D21" i="72"/>
  <c r="I88" i="72"/>
  <c r="AI100" i="111" s="1"/>
  <c r="I79" i="72"/>
  <c r="AI91" i="111" s="1"/>
  <c r="I65" i="72"/>
  <c r="AI77" i="111" s="1"/>
  <c r="I49" i="72"/>
  <c r="AI61" i="111" s="1"/>
  <c r="I32" i="72"/>
  <c r="AI44" i="111" s="1"/>
  <c r="D24" i="72"/>
  <c r="C28" i="72"/>
  <c r="AI23" i="111" s="1"/>
  <c r="C27" i="72"/>
  <c r="AI22" i="111" s="1"/>
  <c r="C26" i="72"/>
  <c r="AI21" i="111" s="1"/>
  <c r="I137" i="72"/>
  <c r="AI149" i="111" s="1"/>
  <c r="I130" i="72"/>
  <c r="AI142" i="111" s="1"/>
  <c r="I125" i="72"/>
  <c r="AI137" i="111" s="1"/>
  <c r="I121" i="72"/>
  <c r="AI133" i="111" s="1"/>
  <c r="I51" i="72"/>
  <c r="AI63" i="111" s="1"/>
  <c r="I34" i="72"/>
  <c r="AI46" i="111" s="1"/>
  <c r="I17" i="72"/>
  <c r="AI29" i="111" s="1"/>
  <c r="C36" i="72"/>
  <c r="AI159" i="111" s="1"/>
  <c r="C35" i="72"/>
  <c r="AI158" i="111" s="1"/>
  <c r="I113" i="72"/>
  <c r="AI125" i="111" s="1"/>
  <c r="I95" i="72"/>
  <c r="AI107" i="111" s="1"/>
  <c r="I78" i="72"/>
  <c r="AI90" i="111" s="1"/>
  <c r="I61" i="72"/>
  <c r="AI73" i="111" s="1"/>
  <c r="I44" i="72"/>
  <c r="AI56" i="111" s="1"/>
  <c r="I26" i="72"/>
  <c r="AI38" i="111" s="1"/>
  <c r="C39" i="72"/>
  <c r="AI162" i="111" s="1"/>
  <c r="C19" i="72"/>
  <c r="AI14" i="111" s="1"/>
  <c r="I134" i="72"/>
  <c r="AI146" i="111" s="1"/>
  <c r="I23" i="72"/>
  <c r="AI35" i="111" s="1"/>
  <c r="C22" i="72"/>
  <c r="AI17" i="111" s="1"/>
  <c r="I64" i="72"/>
  <c r="AI76" i="111" s="1"/>
  <c r="I132" i="72"/>
  <c r="AI144" i="111" s="1"/>
  <c r="I109" i="72"/>
  <c r="AI121" i="111" s="1"/>
  <c r="I63" i="72"/>
  <c r="AI75" i="111" s="1"/>
  <c r="I55" i="72"/>
  <c r="AI67" i="111" s="1"/>
  <c r="I24" i="72"/>
  <c r="AI36" i="111" s="1"/>
  <c r="D16" i="72"/>
  <c r="I60" i="72"/>
  <c r="AI72" i="111" s="1"/>
  <c r="C33" i="72"/>
  <c r="AI156" i="111" s="1"/>
  <c r="I115" i="72"/>
  <c r="AI127" i="111" s="1"/>
  <c r="I72" i="72"/>
  <c r="AI84" i="111" s="1"/>
  <c r="C37" i="72"/>
  <c r="AI160" i="111" s="1"/>
  <c r="E21" i="72"/>
  <c r="D19" i="72"/>
  <c r="D17" i="72"/>
  <c r="I68" i="72"/>
  <c r="AI80" i="111" s="1"/>
  <c r="C21" i="72"/>
  <c r="AI16" i="111" s="1"/>
  <c r="I126" i="72"/>
  <c r="AI138" i="111" s="1"/>
  <c r="D23" i="72"/>
  <c r="I97" i="72"/>
  <c r="AI109" i="111" s="1"/>
  <c r="I73" i="72"/>
  <c r="AI85" i="111" s="1"/>
  <c r="I62" i="72"/>
  <c r="AI74" i="111" s="1"/>
  <c r="I45" i="72"/>
  <c r="AI57" i="111" s="1"/>
  <c r="I28" i="72"/>
  <c r="AI40" i="111" s="1"/>
  <c r="I30" i="72"/>
  <c r="AI42" i="111" s="1"/>
  <c r="I123" i="71"/>
  <c r="AH135" i="111" s="1"/>
  <c r="I103" i="71"/>
  <c r="AH115" i="111" s="1"/>
  <c r="I130" i="71"/>
  <c r="AH142" i="111" s="1"/>
  <c r="C35" i="71"/>
  <c r="AH158" i="111" s="1"/>
  <c r="I42" i="71"/>
  <c r="AH54" i="111" s="1"/>
  <c r="I113" i="71"/>
  <c r="AH125" i="111" s="1"/>
  <c r="I33" i="71"/>
  <c r="AH45" i="111" s="1"/>
  <c r="I114" i="71"/>
  <c r="AH126" i="111" s="1"/>
  <c r="I80" i="71"/>
  <c r="AH92" i="111" s="1"/>
  <c r="I60" i="71"/>
  <c r="AH72" i="111" s="1"/>
  <c r="I74" i="71"/>
  <c r="AH86" i="111" s="1"/>
  <c r="C21" i="71"/>
  <c r="AH16" i="111" s="1"/>
  <c r="I78" i="71"/>
  <c r="AH90" i="111" s="1"/>
  <c r="C22" i="71"/>
  <c r="AH17" i="111" s="1"/>
  <c r="I99" i="71"/>
  <c r="AH111" i="111" s="1"/>
  <c r="C26" i="71"/>
  <c r="AH21" i="111" s="1"/>
  <c r="I116" i="71"/>
  <c r="AH128" i="111" s="1"/>
  <c r="I85" i="71"/>
  <c r="AH97" i="111" s="1"/>
  <c r="I63" i="71"/>
  <c r="AH75" i="111" s="1"/>
  <c r="I24" i="71"/>
  <c r="AH36" i="111" s="1"/>
  <c r="C17" i="71"/>
  <c r="AH12" i="111" s="1"/>
  <c r="I104" i="71"/>
  <c r="AH116" i="111" s="1"/>
  <c r="I43" i="71"/>
  <c r="AH55" i="111" s="1"/>
  <c r="I105" i="71"/>
  <c r="AH117" i="111" s="1"/>
  <c r="C16" i="71"/>
  <c r="AH11" i="111" s="1"/>
  <c r="I132" i="71"/>
  <c r="AH144" i="111" s="1"/>
  <c r="I81" i="71"/>
  <c r="AH93" i="111" s="1"/>
  <c r="I137" i="71"/>
  <c r="AH149" i="111" s="1"/>
  <c r="I98" i="71"/>
  <c r="AH110" i="111" s="1"/>
  <c r="I46" i="71"/>
  <c r="AH58" i="111" s="1"/>
  <c r="C38" i="71"/>
  <c r="AH161" i="111" s="1"/>
  <c r="I83" i="71"/>
  <c r="AH95" i="111" s="1"/>
  <c r="I69" i="71"/>
  <c r="AH81" i="111" s="1"/>
  <c r="I51" i="71"/>
  <c r="AH63" i="111" s="1"/>
  <c r="I41" i="71"/>
  <c r="AH53" i="111" s="1"/>
  <c r="E21" i="71"/>
  <c r="E16" i="71"/>
  <c r="I75" i="71"/>
  <c r="AH87" i="111" s="1"/>
  <c r="I36" i="71"/>
  <c r="AH48" i="111" s="1"/>
  <c r="D18" i="71"/>
  <c r="D16" i="71"/>
  <c r="I122" i="71"/>
  <c r="AH134" i="111" s="1"/>
  <c r="I86" i="71"/>
  <c r="AH98" i="111" s="1"/>
  <c r="C33" i="71"/>
  <c r="AH156" i="111" s="1"/>
  <c r="I102" i="71"/>
  <c r="AH114" i="111" s="1"/>
  <c r="I89" i="71"/>
  <c r="AH101" i="111" s="1"/>
  <c r="I55" i="71"/>
  <c r="AH67" i="111" s="1"/>
  <c r="I29" i="71"/>
  <c r="AH41" i="111" s="1"/>
  <c r="I127" i="71"/>
  <c r="AH139" i="111" s="1"/>
  <c r="I95" i="71"/>
  <c r="AH107" i="111" s="1"/>
  <c r="I56" i="71"/>
  <c r="AH68" i="111" s="1"/>
  <c r="I47" i="71"/>
  <c r="AH59" i="111" s="1"/>
  <c r="I39" i="71"/>
  <c r="AH51" i="111" s="1"/>
  <c r="I25" i="71"/>
  <c r="AH37" i="111" s="1"/>
  <c r="C24" i="71"/>
  <c r="AH19" i="111" s="1"/>
  <c r="C23" i="71"/>
  <c r="AH18" i="111" s="1"/>
  <c r="D28" i="71"/>
  <c r="D23" i="71"/>
  <c r="E17" i="71"/>
  <c r="I17" i="71"/>
  <c r="AH29" i="111" s="1"/>
  <c r="I128" i="71"/>
  <c r="AH140" i="111" s="1"/>
  <c r="I92" i="71"/>
  <c r="AH104" i="111" s="1"/>
  <c r="I44" i="71"/>
  <c r="AH56" i="111" s="1"/>
  <c r="C19" i="71"/>
  <c r="AH14" i="111" s="1"/>
  <c r="I62" i="71"/>
  <c r="AH74" i="111" s="1"/>
  <c r="I28" i="71"/>
  <c r="AH40" i="111" s="1"/>
  <c r="E23" i="71"/>
  <c r="I124" i="71"/>
  <c r="AH136" i="111" s="1"/>
  <c r="I88" i="71"/>
  <c r="AH100" i="111" s="1"/>
  <c r="I52" i="71"/>
  <c r="AH64" i="111" s="1"/>
  <c r="I18" i="71"/>
  <c r="AH30" i="111" s="1"/>
  <c r="I71" i="71"/>
  <c r="AH83" i="111" s="1"/>
  <c r="I58" i="71"/>
  <c r="AH70" i="111" s="1"/>
  <c r="I23" i="71"/>
  <c r="AH35" i="111" s="1"/>
  <c r="D20" i="71"/>
  <c r="I117" i="71"/>
  <c r="AH129" i="111" s="1"/>
  <c r="I94" i="71"/>
  <c r="AH106" i="111" s="1"/>
  <c r="I121" i="71"/>
  <c r="AH133" i="111" s="1"/>
  <c r="I107" i="71"/>
  <c r="AH119" i="111" s="1"/>
  <c r="E20" i="71"/>
  <c r="I76" i="71"/>
  <c r="AH88" i="111" s="1"/>
  <c r="I59" i="71"/>
  <c r="AH71" i="111" s="1"/>
  <c r="I38" i="71"/>
  <c r="AH50" i="111" s="1"/>
  <c r="C25" i="71"/>
  <c r="AH20" i="111" s="1"/>
  <c r="I134" i="71"/>
  <c r="AH146" i="111" s="1"/>
  <c r="I109" i="71"/>
  <c r="AH121" i="111" s="1"/>
  <c r="I91" i="71"/>
  <c r="AH103" i="111" s="1"/>
  <c r="I64" i="71"/>
  <c r="AH76" i="111" s="1"/>
  <c r="E18" i="71"/>
  <c r="I34" i="71"/>
  <c r="AH46" i="111" s="1"/>
  <c r="C28" i="71"/>
  <c r="AH23" i="111" s="1"/>
  <c r="I110" i="71"/>
  <c r="AH122" i="111" s="1"/>
  <c r="I70" i="71"/>
  <c r="AH82" i="111" s="1"/>
  <c r="I61" i="71"/>
  <c r="AH73" i="111" s="1"/>
  <c r="I26" i="71"/>
  <c r="AH38" i="111" s="1"/>
  <c r="C39" i="71"/>
  <c r="AH162" i="111" s="1"/>
  <c r="I73" i="71"/>
  <c r="AH85" i="111" s="1"/>
  <c r="I68" i="71"/>
  <c r="AH80" i="111" s="1"/>
  <c r="I45" i="71"/>
  <c r="AH57" i="111" s="1"/>
  <c r="D21" i="71"/>
  <c r="D24" i="71"/>
  <c r="C20" i="71"/>
  <c r="AH15" i="111" s="1"/>
  <c r="I119" i="71"/>
  <c r="AH131" i="111" s="1"/>
  <c r="I101" i="71"/>
  <c r="AH113" i="111" s="1"/>
  <c r="I84" i="71"/>
  <c r="AH96" i="111" s="1"/>
  <c r="I57" i="71"/>
  <c r="AH69" i="111" s="1"/>
  <c r="I48" i="71"/>
  <c r="AH60" i="111" s="1"/>
  <c r="I40" i="71"/>
  <c r="AH52" i="111" s="1"/>
  <c r="I31" i="71"/>
  <c r="AH43" i="111" s="1"/>
  <c r="I22" i="71"/>
  <c r="AH34" i="111" s="1"/>
  <c r="C34" i="71"/>
  <c r="AH157" i="111" s="1"/>
  <c r="I54" i="71"/>
  <c r="AH66" i="111" s="1"/>
  <c r="I37" i="71"/>
  <c r="AH49" i="111" s="1"/>
  <c r="I19" i="71"/>
  <c r="AH31" i="111" s="1"/>
  <c r="I126" i="71"/>
  <c r="AH138" i="111" s="1"/>
  <c r="I108" i="71"/>
  <c r="AH120" i="111" s="1"/>
  <c r="I90" i="71"/>
  <c r="AH102" i="111" s="1"/>
  <c r="I125" i="71"/>
  <c r="AH137" i="111" s="1"/>
  <c r="C18" i="71"/>
  <c r="AH13" i="111" s="1"/>
  <c r="I112" i="71"/>
  <c r="AH124" i="111" s="1"/>
  <c r="D22" i="71"/>
  <c r="I93" i="71"/>
  <c r="AH105" i="111" s="1"/>
  <c r="I66" i="71"/>
  <c r="AH78" i="111" s="1"/>
  <c r="I50" i="71"/>
  <c r="AH62" i="111" s="1"/>
  <c r="I20" i="71"/>
  <c r="AH32" i="111" s="1"/>
  <c r="I118" i="71"/>
  <c r="AH130" i="111" s="1"/>
  <c r="I100" i="71"/>
  <c r="AH112" i="111" s="1"/>
  <c r="I87" i="71"/>
  <c r="AH99" i="111" s="1"/>
  <c r="I72" i="71"/>
  <c r="AH84" i="111" s="1"/>
  <c r="I67" i="71"/>
  <c r="AH79" i="111" s="1"/>
  <c r="E19" i="71"/>
  <c r="I30" i="71"/>
  <c r="AH42" i="111" s="1"/>
  <c r="I21" i="71"/>
  <c r="AH33" i="111" s="1"/>
  <c r="C37" i="71"/>
  <c r="AH160" i="111" s="1"/>
  <c r="I136" i="71"/>
  <c r="AH148" i="111" s="1"/>
  <c r="I115" i="71"/>
  <c r="AH127" i="111" s="1"/>
  <c r="I97" i="71"/>
  <c r="AH109" i="111" s="1"/>
  <c r="I79" i="71"/>
  <c r="AH91" i="111" s="1"/>
  <c r="D19" i="71"/>
  <c r="D17" i="71"/>
  <c r="C27" i="71"/>
  <c r="AH22" i="111" s="1"/>
  <c r="I77" i="71"/>
  <c r="AH89" i="111" s="1"/>
  <c r="I65" i="71"/>
  <c r="AH77" i="111" s="1"/>
  <c r="I49" i="71"/>
  <c r="AH61" i="111" s="1"/>
  <c r="I32" i="71"/>
  <c r="AH44" i="111" s="1"/>
  <c r="D28" i="70"/>
  <c r="E20" i="70"/>
  <c r="D22" i="70"/>
  <c r="D16" i="70"/>
  <c r="D23" i="70"/>
  <c r="I100" i="70"/>
  <c r="AG112" i="111" s="1"/>
  <c r="I62" i="70"/>
  <c r="AG74" i="111" s="1"/>
  <c r="E16" i="70"/>
  <c r="D20" i="70"/>
  <c r="E17" i="70"/>
  <c r="I87" i="70"/>
  <c r="AG99" i="111" s="1"/>
  <c r="D19" i="70"/>
  <c r="D17" i="70"/>
  <c r="I126" i="70"/>
  <c r="AG138" i="111" s="1"/>
  <c r="I116" i="70"/>
  <c r="AG128" i="111" s="1"/>
  <c r="I108" i="70"/>
  <c r="AG120" i="111" s="1"/>
  <c r="I98" i="70"/>
  <c r="AG110" i="111" s="1"/>
  <c r="I76" i="70"/>
  <c r="AG88" i="111" s="1"/>
  <c r="I71" i="70"/>
  <c r="AG83" i="111" s="1"/>
  <c r="I86" i="70"/>
  <c r="AG98" i="111" s="1"/>
  <c r="I75" i="70"/>
  <c r="AG87" i="111" s="1"/>
  <c r="I69" i="70"/>
  <c r="AG81" i="111" s="1"/>
  <c r="I64" i="70"/>
  <c r="AG76" i="111" s="1"/>
  <c r="I60" i="70"/>
  <c r="AG72" i="111" s="1"/>
  <c r="I25" i="70"/>
  <c r="AG37" i="111" s="1"/>
  <c r="C33" i="70"/>
  <c r="AG156" i="111" s="1"/>
  <c r="I45" i="70"/>
  <c r="AG57" i="111" s="1"/>
  <c r="I137" i="70"/>
  <c r="AG149" i="111" s="1"/>
  <c r="I122" i="70"/>
  <c r="AG134" i="111" s="1"/>
  <c r="I112" i="70"/>
  <c r="AG124" i="111" s="1"/>
  <c r="I103" i="70"/>
  <c r="AG115" i="111" s="1"/>
  <c r="I93" i="70"/>
  <c r="AG105" i="111" s="1"/>
  <c r="I50" i="70"/>
  <c r="AG62" i="111" s="1"/>
  <c r="E18" i="70"/>
  <c r="D24" i="70"/>
  <c r="I110" i="70"/>
  <c r="AG122" i="111" s="1"/>
  <c r="I92" i="70"/>
  <c r="AG104" i="111" s="1"/>
  <c r="I47" i="70"/>
  <c r="AG59" i="111" s="1"/>
  <c r="D18" i="70"/>
  <c r="I30" i="70"/>
  <c r="AG42" i="111" s="1"/>
  <c r="I124" i="70"/>
  <c r="AG136" i="111" s="1"/>
  <c r="I105" i="70"/>
  <c r="AG117" i="111" s="1"/>
  <c r="I78" i="70"/>
  <c r="AG90" i="111" s="1"/>
  <c r="I70" i="70"/>
  <c r="AG82" i="111" s="1"/>
  <c r="I61" i="70"/>
  <c r="AG73" i="111" s="1"/>
  <c r="I52" i="70"/>
  <c r="AG64" i="111" s="1"/>
  <c r="I44" i="70"/>
  <c r="AG56" i="111" s="1"/>
  <c r="I36" i="70"/>
  <c r="AG48" i="111" s="1"/>
  <c r="I26" i="70"/>
  <c r="AG38" i="111" s="1"/>
  <c r="I18" i="70"/>
  <c r="AG30" i="111" s="1"/>
  <c r="I88" i="70"/>
  <c r="AG100" i="111" s="1"/>
  <c r="I81" i="70"/>
  <c r="AG93" i="111" s="1"/>
  <c r="I68" i="70"/>
  <c r="AG80" i="111" s="1"/>
  <c r="I58" i="70"/>
  <c r="AG70" i="111" s="1"/>
  <c r="I41" i="70"/>
  <c r="AG53" i="111" s="1"/>
  <c r="I23" i="70"/>
  <c r="AG35" i="111" s="1"/>
  <c r="I130" i="70"/>
  <c r="AG142" i="111" s="1"/>
  <c r="E23" i="70"/>
  <c r="E21" i="70"/>
  <c r="I83" i="70"/>
  <c r="AG95" i="111" s="1"/>
  <c r="I74" i="70"/>
  <c r="AG86" i="111" s="1"/>
  <c r="I66" i="70"/>
  <c r="AG78" i="111" s="1"/>
  <c r="I55" i="70"/>
  <c r="AG67" i="111" s="1"/>
  <c r="I42" i="70"/>
  <c r="AG54" i="111" s="1"/>
  <c r="I33" i="70"/>
  <c r="AG45" i="111" s="1"/>
  <c r="I24" i="70"/>
  <c r="AG36" i="111" s="1"/>
  <c r="I117" i="70"/>
  <c r="AG129" i="111" s="1"/>
  <c r="I107" i="70"/>
  <c r="AG119" i="111" s="1"/>
  <c r="I99" i="70"/>
  <c r="AG111" i="111" s="1"/>
  <c r="I89" i="70"/>
  <c r="AG101" i="111" s="1"/>
  <c r="I84" i="70"/>
  <c r="AG96" i="111" s="1"/>
  <c r="I77" i="70"/>
  <c r="AG89" i="111" s="1"/>
  <c r="I72" i="70"/>
  <c r="AG84" i="111" s="1"/>
  <c r="I67" i="70"/>
  <c r="AG79" i="111" s="1"/>
  <c r="I51" i="70"/>
  <c r="AG63" i="111" s="1"/>
  <c r="I34" i="70"/>
  <c r="AG46" i="111" s="1"/>
  <c r="I17" i="70"/>
  <c r="AG29" i="111" s="1"/>
  <c r="I132" i="70"/>
  <c r="AG144" i="111" s="1"/>
  <c r="I121" i="70"/>
  <c r="AG133" i="111" s="1"/>
  <c r="I113" i="70"/>
  <c r="AG125" i="111" s="1"/>
  <c r="I102" i="70"/>
  <c r="AG114" i="111" s="1"/>
  <c r="I94" i="70"/>
  <c r="AG106" i="111" s="1"/>
  <c r="C39" i="70"/>
  <c r="AG162" i="111" s="1"/>
  <c r="I114" i="70"/>
  <c r="AG126" i="111" s="1"/>
  <c r="I95" i="70"/>
  <c r="AG107" i="111" s="1"/>
  <c r="I85" i="70"/>
  <c r="AG97" i="111" s="1"/>
  <c r="I73" i="70"/>
  <c r="AG85" i="111" s="1"/>
  <c r="I54" i="70"/>
  <c r="AG66" i="111" s="1"/>
  <c r="I37" i="70"/>
  <c r="AG49" i="111" s="1"/>
  <c r="C38" i="70"/>
  <c r="AG161" i="111" s="1"/>
  <c r="C28" i="70"/>
  <c r="AG23" i="111" s="1"/>
  <c r="C26" i="70"/>
  <c r="AG21" i="111" s="1"/>
  <c r="C24" i="70"/>
  <c r="AG19" i="111" s="1"/>
  <c r="C22" i="70"/>
  <c r="AG17" i="111" s="1"/>
  <c r="C20" i="70"/>
  <c r="AG15" i="111" s="1"/>
  <c r="C18" i="70"/>
  <c r="AG13" i="111" s="1"/>
  <c r="C16" i="70"/>
  <c r="AG11" i="111" s="1"/>
  <c r="C34" i="70"/>
  <c r="AG157" i="111" s="1"/>
  <c r="C27" i="70"/>
  <c r="AG22" i="111" s="1"/>
  <c r="C25" i="70"/>
  <c r="AG20" i="111" s="1"/>
  <c r="C23" i="70"/>
  <c r="AG18" i="111" s="1"/>
  <c r="C21" i="70"/>
  <c r="AG16" i="111" s="1"/>
  <c r="C19" i="70"/>
  <c r="AG14" i="111" s="1"/>
  <c r="C17" i="70"/>
  <c r="AG12" i="111" s="1"/>
  <c r="I127" i="70"/>
  <c r="AG139" i="111" s="1"/>
  <c r="I115" i="70"/>
  <c r="AG127" i="111" s="1"/>
  <c r="I97" i="70"/>
  <c r="AG109" i="111" s="1"/>
  <c r="I63" i="70"/>
  <c r="AG75" i="111" s="1"/>
  <c r="I46" i="70"/>
  <c r="AG58" i="111" s="1"/>
  <c r="I38" i="70"/>
  <c r="AG50" i="111" s="1"/>
  <c r="I29" i="70"/>
  <c r="AG41" i="111" s="1"/>
  <c r="I20" i="70"/>
  <c r="AG32" i="111" s="1"/>
  <c r="I123" i="70"/>
  <c r="AG135" i="111" s="1"/>
  <c r="I104" i="70"/>
  <c r="AG116" i="111" s="1"/>
  <c r="I80" i="70"/>
  <c r="AG92" i="111" s="1"/>
  <c r="E19" i="70"/>
  <c r="I43" i="70"/>
  <c r="AG55" i="111" s="1"/>
  <c r="I118" i="70"/>
  <c r="AG130" i="111" s="1"/>
  <c r="I28" i="70"/>
  <c r="AG40" i="111" s="1"/>
  <c r="I125" i="70"/>
  <c r="AG137" i="111" s="1"/>
  <c r="I136" i="70"/>
  <c r="AG148" i="111" s="1"/>
  <c r="I109" i="70"/>
  <c r="AG121" i="111" s="1"/>
  <c r="D21" i="70"/>
  <c r="I91" i="70"/>
  <c r="AG103" i="111" s="1"/>
  <c r="I59" i="70"/>
  <c r="AG71" i="111" s="1"/>
  <c r="C36" i="70"/>
  <c r="AG159" i="111" s="1"/>
  <c r="I128" i="70"/>
  <c r="AG140" i="111" s="1"/>
  <c r="E22" i="70"/>
  <c r="I56" i="70"/>
  <c r="AG68" i="111" s="1"/>
  <c r="I39" i="70"/>
  <c r="AG51" i="111" s="1"/>
  <c r="I21" i="70"/>
  <c r="AG33" i="111" s="1"/>
  <c r="C35" i="70"/>
  <c r="AG158" i="111" s="1"/>
  <c r="E24" i="70"/>
  <c r="I57" i="70"/>
  <c r="AG69" i="111" s="1"/>
  <c r="I48" i="70"/>
  <c r="AG60" i="111" s="1"/>
  <c r="I40" i="70"/>
  <c r="AG52" i="111" s="1"/>
  <c r="I31" i="70"/>
  <c r="AG43" i="111" s="1"/>
  <c r="I22" i="70"/>
  <c r="AG34" i="111" s="1"/>
  <c r="C37" i="70"/>
  <c r="AG160" i="111" s="1"/>
  <c r="I134" i="70"/>
  <c r="AG146" i="111" s="1"/>
  <c r="I119" i="70"/>
  <c r="AG131" i="111" s="1"/>
  <c r="I101" i="70"/>
  <c r="AG113" i="111" s="1"/>
  <c r="I90" i="70"/>
  <c r="AG102" i="111" s="1"/>
  <c r="I79" i="70"/>
  <c r="AG91" i="111" s="1"/>
  <c r="I65" i="70"/>
  <c r="AG77" i="111" s="1"/>
  <c r="I49" i="70"/>
  <c r="AG61" i="111" s="1"/>
  <c r="I32" i="70"/>
  <c r="AG44" i="111" s="1"/>
  <c r="I54" i="69"/>
  <c r="AF66" i="111" s="1"/>
  <c r="I88" i="69"/>
  <c r="AF100" i="111" s="1"/>
  <c r="I83" i="69"/>
  <c r="AF95" i="111" s="1"/>
  <c r="I37" i="69"/>
  <c r="AF49" i="111" s="1"/>
  <c r="I103" i="69"/>
  <c r="AF115" i="111" s="1"/>
  <c r="I125" i="69"/>
  <c r="AF137" i="111" s="1"/>
  <c r="I71" i="69"/>
  <c r="AF83" i="111" s="1"/>
  <c r="I95" i="69"/>
  <c r="AF107" i="111" s="1"/>
  <c r="I42" i="69"/>
  <c r="AF54" i="111" s="1"/>
  <c r="I68" i="69"/>
  <c r="AF80" i="111" s="1"/>
  <c r="C25" i="69"/>
  <c r="AF20" i="111" s="1"/>
  <c r="I122" i="69"/>
  <c r="AF134" i="111" s="1"/>
  <c r="I107" i="69"/>
  <c r="AF119" i="111" s="1"/>
  <c r="I99" i="69"/>
  <c r="AF111" i="111" s="1"/>
  <c r="C26" i="69"/>
  <c r="AF21" i="111" s="1"/>
  <c r="I80" i="69"/>
  <c r="AF92" i="111" s="1"/>
  <c r="I28" i="69"/>
  <c r="AF40" i="111" s="1"/>
  <c r="I134" i="69"/>
  <c r="AF146" i="111" s="1"/>
  <c r="I126" i="69"/>
  <c r="AF138" i="111" s="1"/>
  <c r="I81" i="69"/>
  <c r="AF93" i="111" s="1"/>
  <c r="I137" i="69"/>
  <c r="AF149" i="111" s="1"/>
  <c r="C18" i="69"/>
  <c r="AF13" i="111" s="1"/>
  <c r="I58" i="69"/>
  <c r="AF70" i="111" s="1"/>
  <c r="C35" i="69"/>
  <c r="AF158" i="111" s="1"/>
  <c r="I123" i="69"/>
  <c r="AF135" i="111" s="1"/>
  <c r="C22" i="69"/>
  <c r="AF17" i="111" s="1"/>
  <c r="I117" i="69"/>
  <c r="AF129" i="111" s="1"/>
  <c r="I90" i="69"/>
  <c r="AF102" i="111" s="1"/>
  <c r="I121" i="69"/>
  <c r="AF133" i="111" s="1"/>
  <c r="E22" i="69"/>
  <c r="I98" i="69"/>
  <c r="AF110" i="111" s="1"/>
  <c r="I85" i="69"/>
  <c r="AF97" i="111" s="1"/>
  <c r="I73" i="69"/>
  <c r="AF85" i="111" s="1"/>
  <c r="I45" i="69"/>
  <c r="AF57" i="111" s="1"/>
  <c r="I23" i="69"/>
  <c r="AF35" i="111" s="1"/>
  <c r="C17" i="69"/>
  <c r="AF12" i="111" s="1"/>
  <c r="I118" i="69"/>
  <c r="AF130" i="111" s="1"/>
  <c r="I63" i="69"/>
  <c r="AF75" i="111" s="1"/>
  <c r="C37" i="69"/>
  <c r="AF160" i="111" s="1"/>
  <c r="I60" i="69"/>
  <c r="AF72" i="111" s="1"/>
  <c r="D28" i="69"/>
  <c r="C16" i="69"/>
  <c r="AF11" i="111" s="1"/>
  <c r="I108" i="69"/>
  <c r="AF120" i="111" s="1"/>
  <c r="I86" i="69"/>
  <c r="AF98" i="111" s="1"/>
  <c r="I116" i="69"/>
  <c r="AF128" i="111" s="1"/>
  <c r="I102" i="69"/>
  <c r="AF114" i="111" s="1"/>
  <c r="I89" i="69"/>
  <c r="AF101" i="111" s="1"/>
  <c r="I62" i="69"/>
  <c r="AF74" i="111" s="1"/>
  <c r="I41" i="69"/>
  <c r="AF53" i="111" s="1"/>
  <c r="I19" i="69"/>
  <c r="AF31" i="111" s="1"/>
  <c r="I100" i="69"/>
  <c r="AF112" i="111" s="1"/>
  <c r="I115" i="69"/>
  <c r="AF127" i="111" s="1"/>
  <c r="I29" i="69"/>
  <c r="AF41" i="111" s="1"/>
  <c r="C24" i="69"/>
  <c r="AF19" i="111" s="1"/>
  <c r="I79" i="69"/>
  <c r="AF91" i="111" s="1"/>
  <c r="I25" i="69"/>
  <c r="AF37" i="111" s="1"/>
  <c r="C27" i="69"/>
  <c r="AF22" i="111" s="1"/>
  <c r="I119" i="69"/>
  <c r="AF131" i="111" s="1"/>
  <c r="I51" i="69"/>
  <c r="AF63" i="111" s="1"/>
  <c r="I104" i="69"/>
  <c r="AF116" i="111" s="1"/>
  <c r="I78" i="69"/>
  <c r="AF90" i="111" s="1"/>
  <c r="I59" i="69"/>
  <c r="AF71" i="111" s="1"/>
  <c r="I46" i="69"/>
  <c r="AF58" i="111" s="1"/>
  <c r="I33" i="69"/>
  <c r="AF45" i="111" s="1"/>
  <c r="C20" i="69"/>
  <c r="AF15" i="111" s="1"/>
  <c r="I101" i="69"/>
  <c r="AF113" i="111" s="1"/>
  <c r="I67" i="69"/>
  <c r="AF79" i="111" s="1"/>
  <c r="I50" i="69"/>
  <c r="AF62" i="111" s="1"/>
  <c r="I124" i="69"/>
  <c r="AF136" i="111" s="1"/>
  <c r="I97" i="69"/>
  <c r="AF109" i="111" s="1"/>
  <c r="I75" i="69"/>
  <c r="AF87" i="111" s="1"/>
  <c r="I43" i="69"/>
  <c r="AF55" i="111" s="1"/>
  <c r="I17" i="69"/>
  <c r="AF29" i="111" s="1"/>
  <c r="I48" i="69"/>
  <c r="AF60" i="111" s="1"/>
  <c r="I31" i="69"/>
  <c r="AF43" i="111" s="1"/>
  <c r="E16" i="69"/>
  <c r="I70" i="69"/>
  <c r="AF82" i="111" s="1"/>
  <c r="I22" i="69"/>
  <c r="AF34" i="111" s="1"/>
  <c r="E24" i="69"/>
  <c r="E21" i="69"/>
  <c r="I114" i="69"/>
  <c r="AF126" i="111" s="1"/>
  <c r="I87" i="69"/>
  <c r="AF99" i="111" s="1"/>
  <c r="I24" i="69"/>
  <c r="AF36" i="111" s="1"/>
  <c r="I136" i="69"/>
  <c r="AF148" i="111" s="1"/>
  <c r="I105" i="69"/>
  <c r="AF117" i="111" s="1"/>
  <c r="I84" i="69"/>
  <c r="AF96" i="111" s="1"/>
  <c r="I72" i="69"/>
  <c r="AF84" i="111" s="1"/>
  <c r="I64" i="69"/>
  <c r="AF76" i="111" s="1"/>
  <c r="I34" i="69"/>
  <c r="AF46" i="111" s="1"/>
  <c r="C34" i="69"/>
  <c r="AF157" i="111" s="1"/>
  <c r="I52" i="69"/>
  <c r="AF64" i="111" s="1"/>
  <c r="D17" i="69"/>
  <c r="E19" i="69"/>
  <c r="D21" i="69"/>
  <c r="D24" i="69"/>
  <c r="D20" i="69"/>
  <c r="D19" i="69"/>
  <c r="C19" i="69"/>
  <c r="AF14" i="111" s="1"/>
  <c r="I61" i="69"/>
  <c r="AF73" i="111" s="1"/>
  <c r="I44" i="69"/>
  <c r="AF56" i="111" s="1"/>
  <c r="I18" i="69"/>
  <c r="AF30" i="111" s="1"/>
  <c r="I132" i="69"/>
  <c r="AF144" i="111" s="1"/>
  <c r="I113" i="69"/>
  <c r="AF125" i="111" s="1"/>
  <c r="I94" i="69"/>
  <c r="AF106" i="111" s="1"/>
  <c r="I130" i="69"/>
  <c r="AF142" i="111" s="1"/>
  <c r="C33" i="69"/>
  <c r="AF156" i="111" s="1"/>
  <c r="I112" i="69"/>
  <c r="AF124" i="111" s="1"/>
  <c r="I93" i="69"/>
  <c r="AF105" i="111" s="1"/>
  <c r="E20" i="69"/>
  <c r="I76" i="69"/>
  <c r="AF88" i="111" s="1"/>
  <c r="I65" i="69"/>
  <c r="AF77" i="111" s="1"/>
  <c r="I49" i="69"/>
  <c r="AF61" i="111" s="1"/>
  <c r="I32" i="69"/>
  <c r="AF44" i="111" s="1"/>
  <c r="C38" i="69"/>
  <c r="AF161" i="111" s="1"/>
  <c r="C21" i="69"/>
  <c r="AF16" i="111" s="1"/>
  <c r="I127" i="69"/>
  <c r="AF139" i="111" s="1"/>
  <c r="I109" i="69"/>
  <c r="AF121" i="111" s="1"/>
  <c r="I91" i="69"/>
  <c r="AF103" i="111" s="1"/>
  <c r="I74" i="69"/>
  <c r="AF86" i="111" s="1"/>
  <c r="I66" i="69"/>
  <c r="AF78" i="111" s="1"/>
  <c r="I55" i="69"/>
  <c r="AF67" i="111" s="1"/>
  <c r="I38" i="69"/>
  <c r="AF50" i="111" s="1"/>
  <c r="I20" i="69"/>
  <c r="AF32" i="111" s="1"/>
  <c r="C28" i="69"/>
  <c r="AF23" i="111" s="1"/>
  <c r="I128" i="69"/>
  <c r="AF140" i="111" s="1"/>
  <c r="I110" i="69"/>
  <c r="AF122" i="111" s="1"/>
  <c r="I92" i="69"/>
  <c r="AF104" i="111" s="1"/>
  <c r="I69" i="69"/>
  <c r="AF81" i="111" s="1"/>
  <c r="I56" i="69"/>
  <c r="AF68" i="111" s="1"/>
  <c r="I47" i="69"/>
  <c r="AF59" i="111" s="1"/>
  <c r="I39" i="69"/>
  <c r="AF51" i="111" s="1"/>
  <c r="I30" i="69"/>
  <c r="AF42" i="111" s="1"/>
  <c r="I21" i="69"/>
  <c r="AF33" i="111" s="1"/>
  <c r="C39" i="69"/>
  <c r="AF162" i="111" s="1"/>
  <c r="I77" i="69"/>
  <c r="AF89" i="111" s="1"/>
  <c r="I57" i="69"/>
  <c r="AF69" i="111" s="1"/>
  <c r="I36" i="69"/>
  <c r="AF48" i="111" s="1"/>
  <c r="D22" i="69"/>
  <c r="E18" i="69"/>
  <c r="D18" i="69"/>
  <c r="D23" i="69"/>
  <c r="D16" i="69"/>
  <c r="E23" i="69"/>
  <c r="C23" i="69"/>
  <c r="AF18" i="111" s="1"/>
  <c r="I40" i="69"/>
  <c r="AF52" i="111" s="1"/>
  <c r="I26" i="69"/>
  <c r="AF38" i="111" s="1"/>
  <c r="E24" i="52"/>
  <c r="E22" i="68"/>
  <c r="I112" i="68"/>
  <c r="AE124" i="111" s="1"/>
  <c r="I76" i="68"/>
  <c r="AE88" i="111" s="1"/>
  <c r="I71" i="68"/>
  <c r="AE83" i="111" s="1"/>
  <c r="I108" i="68"/>
  <c r="AE120" i="111" s="1"/>
  <c r="I121" i="68"/>
  <c r="AE133" i="111" s="1"/>
  <c r="I49" i="68"/>
  <c r="AE61" i="111" s="1"/>
  <c r="C35" i="68"/>
  <c r="AE158" i="111" s="1"/>
  <c r="I113" i="68"/>
  <c r="AE125" i="111" s="1"/>
  <c r="I45" i="68"/>
  <c r="AE57" i="111" s="1"/>
  <c r="I123" i="68"/>
  <c r="AE135" i="111" s="1"/>
  <c r="I87" i="68"/>
  <c r="AE99" i="111" s="1"/>
  <c r="I98" i="68"/>
  <c r="AE110" i="111" s="1"/>
  <c r="I74" i="68"/>
  <c r="AE86" i="111" s="1"/>
  <c r="I66" i="68"/>
  <c r="AE78" i="111" s="1"/>
  <c r="I59" i="68"/>
  <c r="AE71" i="111" s="1"/>
  <c r="I128" i="68"/>
  <c r="AE140" i="111" s="1"/>
  <c r="I55" i="68"/>
  <c r="AE67" i="111" s="1"/>
  <c r="D17" i="68"/>
  <c r="I115" i="68"/>
  <c r="AE127" i="111" s="1"/>
  <c r="I132" i="68"/>
  <c r="AE144" i="111" s="1"/>
  <c r="I94" i="68"/>
  <c r="AE106" i="111" s="1"/>
  <c r="C33" i="68"/>
  <c r="AE156" i="111" s="1"/>
  <c r="I116" i="68"/>
  <c r="AE128" i="111" s="1"/>
  <c r="I80" i="68"/>
  <c r="AE92" i="111" s="1"/>
  <c r="I28" i="68"/>
  <c r="AE40" i="111" s="1"/>
  <c r="C21" i="68"/>
  <c r="AE16" i="111" s="1"/>
  <c r="I109" i="68"/>
  <c r="AE121" i="111" s="1"/>
  <c r="I88" i="68"/>
  <c r="AE100" i="111" s="1"/>
  <c r="I43" i="68"/>
  <c r="AE55" i="111" s="1"/>
  <c r="I126" i="68"/>
  <c r="AE138" i="111" s="1"/>
  <c r="I90" i="68"/>
  <c r="AE102" i="111" s="1"/>
  <c r="I125" i="68"/>
  <c r="AE137" i="111" s="1"/>
  <c r="C26" i="68"/>
  <c r="AE21" i="111" s="1"/>
  <c r="I93" i="68"/>
  <c r="AE105" i="111" s="1"/>
  <c r="I62" i="68"/>
  <c r="AE74" i="111" s="1"/>
  <c r="C38" i="68"/>
  <c r="AE161" i="111" s="1"/>
  <c r="C17" i="68"/>
  <c r="AE12" i="111" s="1"/>
  <c r="I104" i="68"/>
  <c r="AE116" i="111" s="1"/>
  <c r="C37" i="68"/>
  <c r="AE160" i="111" s="1"/>
  <c r="I51" i="68"/>
  <c r="AE63" i="111" s="1"/>
  <c r="E20" i="68"/>
  <c r="I65" i="68"/>
  <c r="AE77" i="111" s="1"/>
  <c r="I32" i="68"/>
  <c r="AE44" i="111" s="1"/>
  <c r="I127" i="68"/>
  <c r="AE139" i="111" s="1"/>
  <c r="I91" i="68"/>
  <c r="AE103" i="111" s="1"/>
  <c r="I42" i="68"/>
  <c r="AE54" i="111" s="1"/>
  <c r="I92" i="68"/>
  <c r="AE104" i="111" s="1"/>
  <c r="I72" i="68"/>
  <c r="AE84" i="111" s="1"/>
  <c r="I70" i="68"/>
  <c r="AE82" i="111" s="1"/>
  <c r="C22" i="68"/>
  <c r="AE17" i="111" s="1"/>
  <c r="I122" i="68"/>
  <c r="AE134" i="111" s="1"/>
  <c r="I103" i="68"/>
  <c r="AE115" i="111" s="1"/>
  <c r="I86" i="68"/>
  <c r="AE98" i="111" s="1"/>
  <c r="I137" i="68"/>
  <c r="AE149" i="111" s="1"/>
  <c r="C18" i="68"/>
  <c r="AE13" i="111" s="1"/>
  <c r="I102" i="68"/>
  <c r="AE114" i="111" s="1"/>
  <c r="I85" i="68"/>
  <c r="AE97" i="111" s="1"/>
  <c r="I68" i="68"/>
  <c r="AE80" i="111" s="1"/>
  <c r="I58" i="68"/>
  <c r="AE70" i="111" s="1"/>
  <c r="I41" i="68"/>
  <c r="AE53" i="111" s="1"/>
  <c r="I23" i="68"/>
  <c r="AE35" i="111" s="1"/>
  <c r="I118" i="68"/>
  <c r="AE130" i="111" s="1"/>
  <c r="I100" i="68"/>
  <c r="AE112" i="111" s="1"/>
  <c r="I83" i="68"/>
  <c r="AE95" i="111" s="1"/>
  <c r="I63" i="68"/>
  <c r="AE75" i="111" s="1"/>
  <c r="I33" i="68"/>
  <c r="AE45" i="111" s="1"/>
  <c r="I20" i="68"/>
  <c r="AE32" i="111" s="1"/>
  <c r="C24" i="68"/>
  <c r="AE19" i="111" s="1"/>
  <c r="I110" i="68"/>
  <c r="AE122" i="111" s="1"/>
  <c r="I60" i="68"/>
  <c r="AE72" i="111" s="1"/>
  <c r="I25" i="68"/>
  <c r="AE37" i="111" s="1"/>
  <c r="C27" i="68"/>
  <c r="AE22" i="111" s="1"/>
  <c r="C16" i="68"/>
  <c r="AE11" i="111" s="1"/>
  <c r="I117" i="68"/>
  <c r="AE129" i="111" s="1"/>
  <c r="I99" i="68"/>
  <c r="AE111" i="111" s="1"/>
  <c r="I130" i="68"/>
  <c r="AE142" i="111" s="1"/>
  <c r="C36" i="68"/>
  <c r="AE159" i="111" s="1"/>
  <c r="I107" i="68"/>
  <c r="AE119" i="111" s="1"/>
  <c r="I89" i="68"/>
  <c r="AE101" i="111" s="1"/>
  <c r="I73" i="68"/>
  <c r="AE85" i="111" s="1"/>
  <c r="I54" i="68"/>
  <c r="AE66" i="111" s="1"/>
  <c r="I37" i="68"/>
  <c r="AE49" i="111" s="1"/>
  <c r="I19" i="68"/>
  <c r="AE31" i="111" s="1"/>
  <c r="C25" i="68"/>
  <c r="AE20" i="111" s="1"/>
  <c r="I134" i="68"/>
  <c r="AE146" i="111" s="1"/>
  <c r="I114" i="68"/>
  <c r="AE126" i="111" s="1"/>
  <c r="I95" i="68"/>
  <c r="AE107" i="111" s="1"/>
  <c r="I78" i="68"/>
  <c r="AE90" i="111" s="1"/>
  <c r="I50" i="68"/>
  <c r="AE62" i="111" s="1"/>
  <c r="I38" i="68"/>
  <c r="AE50" i="111" s="1"/>
  <c r="I24" i="68"/>
  <c r="AE36" i="111" s="1"/>
  <c r="I136" i="68"/>
  <c r="AE148" i="111" s="1"/>
  <c r="I105" i="68"/>
  <c r="AE117" i="111" s="1"/>
  <c r="I67" i="68"/>
  <c r="AE79" i="111" s="1"/>
  <c r="I34" i="68"/>
  <c r="AE46" i="111" s="1"/>
  <c r="I64" i="68"/>
  <c r="AE76" i="111" s="1"/>
  <c r="I81" i="68"/>
  <c r="AE93" i="111" s="1"/>
  <c r="I52" i="68"/>
  <c r="AE64" i="111" s="1"/>
  <c r="D20" i="68"/>
  <c r="E23" i="68"/>
  <c r="E19" i="68"/>
  <c r="C28" i="68"/>
  <c r="AE23" i="111" s="1"/>
  <c r="I124" i="68"/>
  <c r="AE136" i="111" s="1"/>
  <c r="I97" i="68"/>
  <c r="AE109" i="111" s="1"/>
  <c r="I79" i="68"/>
  <c r="AE91" i="111" s="1"/>
  <c r="I69" i="68"/>
  <c r="AE81" i="111" s="1"/>
  <c r="I56" i="68"/>
  <c r="AE68" i="111" s="1"/>
  <c r="I47" i="68"/>
  <c r="AE59" i="111" s="1"/>
  <c r="I39" i="68"/>
  <c r="AE51" i="111" s="1"/>
  <c r="I17" i="68"/>
  <c r="AE29" i="111" s="1"/>
  <c r="I36" i="68"/>
  <c r="AE48" i="111" s="1"/>
  <c r="E21" i="68"/>
  <c r="D19" i="68"/>
  <c r="E16" i="68"/>
  <c r="I22" i="68"/>
  <c r="AE34" i="111" s="1"/>
  <c r="D28" i="68"/>
  <c r="D21" i="68"/>
  <c r="D24" i="68"/>
  <c r="C23" i="68"/>
  <c r="AE18" i="111" s="1"/>
  <c r="I61" i="68"/>
  <c r="AE73" i="111" s="1"/>
  <c r="I48" i="68"/>
  <c r="AE60" i="111" s="1"/>
  <c r="I31" i="68"/>
  <c r="AE43" i="111" s="1"/>
  <c r="I18" i="68"/>
  <c r="AE30" i="111" s="1"/>
  <c r="D22" i="68"/>
  <c r="E18" i="68"/>
  <c r="I30" i="68"/>
  <c r="AE42" i="111" s="1"/>
  <c r="I21" i="68"/>
  <c r="AE33" i="111" s="1"/>
  <c r="C39" i="68"/>
  <c r="AE162" i="111" s="1"/>
  <c r="C19" i="68"/>
  <c r="AE14" i="111" s="1"/>
  <c r="I77" i="68"/>
  <c r="AE89" i="111" s="1"/>
  <c r="I57" i="68"/>
  <c r="AE69" i="111" s="1"/>
  <c r="I44" i="68"/>
  <c r="AE56" i="111" s="1"/>
  <c r="D23" i="68"/>
  <c r="I46" i="68"/>
  <c r="AE58" i="111" s="1"/>
  <c r="I29" i="68"/>
  <c r="AE41" i="111" s="1"/>
  <c r="D16" i="68"/>
  <c r="C20" i="68"/>
  <c r="AE15" i="111" s="1"/>
  <c r="I119" i="68"/>
  <c r="AE131" i="111" s="1"/>
  <c r="I101" i="68"/>
  <c r="AE113" i="111" s="1"/>
  <c r="I84" i="68"/>
  <c r="AE96" i="111" s="1"/>
  <c r="I75" i="68"/>
  <c r="AE87" i="111" s="1"/>
  <c r="D18" i="68"/>
  <c r="C34" i="68"/>
  <c r="AE157" i="111" s="1"/>
  <c r="I40" i="68"/>
  <c r="AE52" i="111" s="1"/>
  <c r="I94" i="67"/>
  <c r="AD106" i="111" s="1"/>
  <c r="I125" i="67"/>
  <c r="AD137" i="111" s="1"/>
  <c r="C23" i="67"/>
  <c r="AD18" i="111" s="1"/>
  <c r="I75" i="67"/>
  <c r="AD87" i="111" s="1"/>
  <c r="I132" i="67"/>
  <c r="AD144" i="111" s="1"/>
  <c r="C26" i="67"/>
  <c r="AD21" i="111" s="1"/>
  <c r="I98" i="67"/>
  <c r="AD110" i="111" s="1"/>
  <c r="I113" i="67"/>
  <c r="AD125" i="111" s="1"/>
  <c r="D17" i="67"/>
  <c r="I109" i="67"/>
  <c r="AD121" i="111" s="1"/>
  <c r="C38" i="67"/>
  <c r="AD161" i="111" s="1"/>
  <c r="I65" i="67"/>
  <c r="AD77" i="111" s="1"/>
  <c r="C28" i="67"/>
  <c r="AD23" i="111" s="1"/>
  <c r="I116" i="67"/>
  <c r="AD128" i="111" s="1"/>
  <c r="I61" i="67"/>
  <c r="AD73" i="111" s="1"/>
  <c r="I127" i="67"/>
  <c r="AD139" i="111" s="1"/>
  <c r="D28" i="67"/>
  <c r="D19" i="67"/>
  <c r="E23" i="67"/>
  <c r="E21" i="67"/>
  <c r="I76" i="67"/>
  <c r="AD88" i="111" s="1"/>
  <c r="E19" i="67"/>
  <c r="I101" i="67"/>
  <c r="AD113" i="111" s="1"/>
  <c r="I63" i="67"/>
  <c r="AD75" i="111" s="1"/>
  <c r="I50" i="67"/>
  <c r="AD62" i="111" s="1"/>
  <c r="E17" i="67"/>
  <c r="I80" i="67"/>
  <c r="AD92" i="111" s="1"/>
  <c r="I44" i="67"/>
  <c r="AD56" i="111" s="1"/>
  <c r="C21" i="67"/>
  <c r="AD16" i="111" s="1"/>
  <c r="I91" i="67"/>
  <c r="AD103" i="111" s="1"/>
  <c r="I71" i="67"/>
  <c r="AD83" i="111" s="1"/>
  <c r="I124" i="67"/>
  <c r="AD136" i="111" s="1"/>
  <c r="I126" i="67"/>
  <c r="AD138" i="111" s="1"/>
  <c r="I108" i="67"/>
  <c r="AD120" i="111" s="1"/>
  <c r="I90" i="67"/>
  <c r="AD102" i="111" s="1"/>
  <c r="I121" i="67"/>
  <c r="AD133" i="111" s="1"/>
  <c r="C18" i="67"/>
  <c r="AD13" i="111" s="1"/>
  <c r="I102" i="67"/>
  <c r="AD114" i="111" s="1"/>
  <c r="I85" i="67"/>
  <c r="AD97" i="111" s="1"/>
  <c r="I57" i="67"/>
  <c r="AD69" i="111" s="1"/>
  <c r="I40" i="67"/>
  <c r="AD52" i="111" s="1"/>
  <c r="I26" i="67"/>
  <c r="AD38" i="111" s="1"/>
  <c r="C35" i="67"/>
  <c r="AD158" i="111" s="1"/>
  <c r="C17" i="67"/>
  <c r="AD12" i="111" s="1"/>
  <c r="I123" i="67"/>
  <c r="AD135" i="111" s="1"/>
  <c r="I104" i="67"/>
  <c r="AD116" i="111" s="1"/>
  <c r="I87" i="67"/>
  <c r="AD99" i="111" s="1"/>
  <c r="I62" i="67"/>
  <c r="AD74" i="111" s="1"/>
  <c r="I54" i="67"/>
  <c r="AD66" i="111" s="1"/>
  <c r="I45" i="67"/>
  <c r="AD57" i="111" s="1"/>
  <c r="I37" i="67"/>
  <c r="AD49" i="111" s="1"/>
  <c r="I28" i="67"/>
  <c r="AD40" i="111" s="1"/>
  <c r="I19" i="67"/>
  <c r="AD31" i="111" s="1"/>
  <c r="C24" i="67"/>
  <c r="AD19" i="111" s="1"/>
  <c r="I119" i="67"/>
  <c r="AD131" i="111" s="1"/>
  <c r="I92" i="67"/>
  <c r="AD104" i="111" s="1"/>
  <c r="I79" i="67"/>
  <c r="AD91" i="111" s="1"/>
  <c r="E24" i="53"/>
  <c r="C22" i="67"/>
  <c r="AD17" i="111" s="1"/>
  <c r="I122" i="67"/>
  <c r="AD134" i="111" s="1"/>
  <c r="I103" i="67"/>
  <c r="AD115" i="111" s="1"/>
  <c r="I86" i="67"/>
  <c r="AD98" i="111" s="1"/>
  <c r="I137" i="67"/>
  <c r="AD149" i="111" s="1"/>
  <c r="I107" i="67"/>
  <c r="AD119" i="111" s="1"/>
  <c r="I89" i="67"/>
  <c r="AD101" i="111" s="1"/>
  <c r="I52" i="67"/>
  <c r="AD64" i="111" s="1"/>
  <c r="I36" i="67"/>
  <c r="AD48" i="111" s="1"/>
  <c r="I22" i="67"/>
  <c r="AD34" i="111" s="1"/>
  <c r="I118" i="67"/>
  <c r="AD130" i="111" s="1"/>
  <c r="I100" i="67"/>
  <c r="AD112" i="111" s="1"/>
  <c r="I83" i="67"/>
  <c r="AD95" i="111" s="1"/>
  <c r="I73" i="67"/>
  <c r="AD85" i="111" s="1"/>
  <c r="I68" i="67"/>
  <c r="AD80" i="111" s="1"/>
  <c r="C20" i="67"/>
  <c r="AD15" i="111" s="1"/>
  <c r="I110" i="67"/>
  <c r="AD122" i="111" s="1"/>
  <c r="I88" i="67"/>
  <c r="AD100" i="111" s="1"/>
  <c r="I33" i="67"/>
  <c r="AD45" i="111" s="1"/>
  <c r="C16" i="67"/>
  <c r="AD11" i="111" s="1"/>
  <c r="I117" i="67"/>
  <c r="AD129" i="111" s="1"/>
  <c r="I99" i="67"/>
  <c r="AD111" i="111" s="1"/>
  <c r="I130" i="67"/>
  <c r="AD142" i="111" s="1"/>
  <c r="C33" i="67"/>
  <c r="AD156" i="111" s="1"/>
  <c r="I112" i="67"/>
  <c r="AD124" i="111" s="1"/>
  <c r="I93" i="67"/>
  <c r="AD105" i="111" s="1"/>
  <c r="I70" i="67"/>
  <c r="AD82" i="111" s="1"/>
  <c r="I48" i="67"/>
  <c r="AD60" i="111" s="1"/>
  <c r="I31" i="67"/>
  <c r="AD43" i="111" s="1"/>
  <c r="I18" i="67"/>
  <c r="AD30" i="111" s="1"/>
  <c r="C25" i="67"/>
  <c r="AD20" i="111" s="1"/>
  <c r="I134" i="67"/>
  <c r="AD146" i="111" s="1"/>
  <c r="I114" i="67"/>
  <c r="AD126" i="111" s="1"/>
  <c r="I95" i="67"/>
  <c r="AD107" i="111" s="1"/>
  <c r="I78" i="67"/>
  <c r="AD90" i="111" s="1"/>
  <c r="I58" i="67"/>
  <c r="AD70" i="111" s="1"/>
  <c r="I49" i="67"/>
  <c r="AD61" i="111" s="1"/>
  <c r="I41" i="67"/>
  <c r="AD53" i="111" s="1"/>
  <c r="I32" i="67"/>
  <c r="AD44" i="111" s="1"/>
  <c r="I23" i="67"/>
  <c r="AD35" i="111" s="1"/>
  <c r="C37" i="67"/>
  <c r="AD160" i="111" s="1"/>
  <c r="I128" i="67"/>
  <c r="AD140" i="111" s="1"/>
  <c r="I105" i="67"/>
  <c r="AD117" i="111" s="1"/>
  <c r="I84" i="67"/>
  <c r="AD96" i="111" s="1"/>
  <c r="I42" i="67"/>
  <c r="AD54" i="111" s="1"/>
  <c r="C39" i="67"/>
  <c r="AD162" i="111" s="1"/>
  <c r="I39" i="67"/>
  <c r="AD51" i="111" s="1"/>
  <c r="D18" i="67"/>
  <c r="D20" i="67"/>
  <c r="E20" i="67"/>
  <c r="I136" i="67"/>
  <c r="AD148" i="111" s="1"/>
  <c r="I115" i="67"/>
  <c r="AD127" i="111" s="1"/>
  <c r="I97" i="67"/>
  <c r="AD109" i="111" s="1"/>
  <c r="I74" i="67"/>
  <c r="AD86" i="111" s="1"/>
  <c r="I66" i="67"/>
  <c r="AD78" i="111" s="1"/>
  <c r="I59" i="67"/>
  <c r="AD71" i="111" s="1"/>
  <c r="I24" i="67"/>
  <c r="AD36" i="111" s="1"/>
  <c r="C34" i="67"/>
  <c r="AD157" i="111" s="1"/>
  <c r="I64" i="67"/>
  <c r="AD76" i="111" s="1"/>
  <c r="E18" i="67"/>
  <c r="E16" i="67"/>
  <c r="D16" i="67"/>
  <c r="I60" i="67"/>
  <c r="AD72" i="111" s="1"/>
  <c r="I47" i="67"/>
  <c r="AD59" i="111" s="1"/>
  <c r="I34" i="67"/>
  <c r="AD46" i="111" s="1"/>
  <c r="I21" i="67"/>
  <c r="AD33" i="111" s="1"/>
  <c r="C19" i="67"/>
  <c r="AD14" i="111" s="1"/>
  <c r="I77" i="67"/>
  <c r="AD89" i="111" s="1"/>
  <c r="I72" i="67"/>
  <c r="AD84" i="111" s="1"/>
  <c r="I67" i="67"/>
  <c r="AD79" i="111" s="1"/>
  <c r="I56" i="67"/>
  <c r="AD68" i="111" s="1"/>
  <c r="I43" i="67"/>
  <c r="AD55" i="111" s="1"/>
  <c r="I30" i="67"/>
  <c r="AD42" i="111" s="1"/>
  <c r="I17" i="67"/>
  <c r="AD29" i="111" s="1"/>
  <c r="D24" i="67"/>
  <c r="D22" i="67"/>
  <c r="D21" i="67"/>
  <c r="D23" i="67"/>
  <c r="I55" i="67"/>
  <c r="AD67" i="111" s="1"/>
  <c r="I46" i="67"/>
  <c r="AD58" i="111" s="1"/>
  <c r="I38" i="67"/>
  <c r="AD50" i="111" s="1"/>
  <c r="I29" i="67"/>
  <c r="AD41" i="111" s="1"/>
  <c r="I20" i="67"/>
  <c r="AD32" i="111" s="1"/>
  <c r="C27" i="67"/>
  <c r="AD22" i="111" s="1"/>
  <c r="I81" i="67"/>
  <c r="AD93" i="111" s="1"/>
  <c r="I69" i="67"/>
  <c r="AD81" i="111" s="1"/>
  <c r="I51" i="67"/>
  <c r="AD63" i="111" s="1"/>
  <c r="I25" i="67"/>
  <c r="AD37" i="111" s="1"/>
  <c r="E23" i="66"/>
  <c r="I122" i="66"/>
  <c r="AC134" i="111" s="1"/>
  <c r="I55" i="66"/>
  <c r="AC67" i="111" s="1"/>
  <c r="I24" i="66"/>
  <c r="AC36" i="111" s="1"/>
  <c r="C16" i="66"/>
  <c r="AC11" i="111" s="1"/>
  <c r="I90" i="66"/>
  <c r="AC102" i="111" s="1"/>
  <c r="I121" i="66"/>
  <c r="AC133" i="111" s="1"/>
  <c r="C36" i="66"/>
  <c r="AC159" i="111" s="1"/>
  <c r="C22" i="66"/>
  <c r="AC17" i="111" s="1"/>
  <c r="I113" i="66"/>
  <c r="AC125" i="111" s="1"/>
  <c r="I94" i="66"/>
  <c r="AC106" i="111" s="1"/>
  <c r="I126" i="66"/>
  <c r="AC138" i="111" s="1"/>
  <c r="I103" i="66"/>
  <c r="AC115" i="111" s="1"/>
  <c r="I125" i="66"/>
  <c r="AC137" i="111" s="1"/>
  <c r="C26" i="66"/>
  <c r="AC21" i="111" s="1"/>
  <c r="I132" i="66"/>
  <c r="AC144" i="111" s="1"/>
  <c r="I108" i="66"/>
  <c r="AC120" i="111" s="1"/>
  <c r="I86" i="66"/>
  <c r="AC98" i="111" s="1"/>
  <c r="I130" i="66"/>
  <c r="AC142" i="111" s="1"/>
  <c r="C33" i="66"/>
  <c r="AC156" i="111" s="1"/>
  <c r="I73" i="66"/>
  <c r="AC85" i="111" s="1"/>
  <c r="I77" i="66"/>
  <c r="AC89" i="111" s="1"/>
  <c r="I46" i="66"/>
  <c r="AC58" i="111" s="1"/>
  <c r="I33" i="66"/>
  <c r="AC45" i="111" s="1"/>
  <c r="I38" i="66"/>
  <c r="AC50" i="111" s="1"/>
  <c r="C17" i="66"/>
  <c r="AC12" i="111" s="1"/>
  <c r="I76" i="66"/>
  <c r="AC88" i="111" s="1"/>
  <c r="D28" i="66"/>
  <c r="I56" i="66"/>
  <c r="AC68" i="111" s="1"/>
  <c r="C35" i="66"/>
  <c r="AC158" i="111" s="1"/>
  <c r="E21" i="66"/>
  <c r="E20" i="66"/>
  <c r="I63" i="66"/>
  <c r="AC75" i="111" s="1"/>
  <c r="I89" i="66"/>
  <c r="AC101" i="111" s="1"/>
  <c r="E18" i="66"/>
  <c r="D20" i="66"/>
  <c r="I66" i="66"/>
  <c r="AC78" i="111" s="1"/>
  <c r="I59" i="66"/>
  <c r="AC71" i="111" s="1"/>
  <c r="I50" i="66"/>
  <c r="AC62" i="111" s="1"/>
  <c r="I42" i="66"/>
  <c r="AC54" i="111" s="1"/>
  <c r="C21" i="66"/>
  <c r="AC16" i="111" s="1"/>
  <c r="I112" i="66"/>
  <c r="AC124" i="111" s="1"/>
  <c r="I98" i="66"/>
  <c r="AC110" i="111" s="1"/>
  <c r="I72" i="66"/>
  <c r="AC84" i="111" s="1"/>
  <c r="I67" i="66"/>
  <c r="AC79" i="111" s="1"/>
  <c r="I47" i="66"/>
  <c r="AC59" i="111" s="1"/>
  <c r="E16" i="66"/>
  <c r="D18" i="66"/>
  <c r="I117" i="66"/>
  <c r="AC129" i="111" s="1"/>
  <c r="I99" i="66"/>
  <c r="AC111" i="111" s="1"/>
  <c r="I81" i="66"/>
  <c r="AC93" i="111" s="1"/>
  <c r="I137" i="66"/>
  <c r="AC149" i="111" s="1"/>
  <c r="I116" i="66"/>
  <c r="AC128" i="111" s="1"/>
  <c r="C18" i="66"/>
  <c r="AC13" i="111" s="1"/>
  <c r="I29" i="66"/>
  <c r="AC41" i="111" s="1"/>
  <c r="I20" i="66"/>
  <c r="AC32" i="111" s="1"/>
  <c r="C25" i="66"/>
  <c r="AC20" i="111" s="1"/>
  <c r="I107" i="66"/>
  <c r="AC119" i="111" s="1"/>
  <c r="I93" i="66"/>
  <c r="AC105" i="111" s="1"/>
  <c r="I39" i="66"/>
  <c r="AC51" i="111" s="1"/>
  <c r="I69" i="66"/>
  <c r="AC81" i="111" s="1"/>
  <c r="I64" i="66"/>
  <c r="AC76" i="111" s="1"/>
  <c r="I34" i="66"/>
  <c r="AC46" i="111" s="1"/>
  <c r="I25" i="66"/>
  <c r="AC37" i="111" s="1"/>
  <c r="I17" i="66"/>
  <c r="AC29" i="111" s="1"/>
  <c r="C24" i="66"/>
  <c r="AC19" i="111" s="1"/>
  <c r="I123" i="66"/>
  <c r="AC135" i="111" s="1"/>
  <c r="I104" i="66"/>
  <c r="AC116" i="111" s="1"/>
  <c r="I91" i="66"/>
  <c r="AC103" i="111" s="1"/>
  <c r="I74" i="66"/>
  <c r="AC86" i="111" s="1"/>
  <c r="D19" i="66"/>
  <c r="D17" i="66"/>
  <c r="C23" i="66"/>
  <c r="AC18" i="111" s="1"/>
  <c r="I124" i="66"/>
  <c r="AC136" i="111" s="1"/>
  <c r="I105" i="66"/>
  <c r="AC117" i="111" s="1"/>
  <c r="I88" i="66"/>
  <c r="AC100" i="111" s="1"/>
  <c r="I71" i="66"/>
  <c r="AC83" i="111" s="1"/>
  <c r="I62" i="66"/>
  <c r="AC74" i="111" s="1"/>
  <c r="I45" i="66"/>
  <c r="AC57" i="111" s="1"/>
  <c r="D16" i="66"/>
  <c r="D22" i="66"/>
  <c r="C38" i="66"/>
  <c r="AC161" i="111" s="1"/>
  <c r="C34" i="66"/>
  <c r="AC157" i="111" s="1"/>
  <c r="C20" i="66"/>
  <c r="AC15" i="111" s="1"/>
  <c r="I118" i="66"/>
  <c r="AC130" i="111" s="1"/>
  <c r="I100" i="66"/>
  <c r="AC112" i="111" s="1"/>
  <c r="I87" i="66"/>
  <c r="AC99" i="111" s="1"/>
  <c r="I70" i="66"/>
  <c r="AC82" i="111" s="1"/>
  <c r="I61" i="66"/>
  <c r="AC73" i="111" s="1"/>
  <c r="I52" i="66"/>
  <c r="AC64" i="111" s="1"/>
  <c r="I44" i="66"/>
  <c r="AC56" i="111" s="1"/>
  <c r="I36" i="66"/>
  <c r="AC48" i="111" s="1"/>
  <c r="I26" i="66"/>
  <c r="AC38" i="111" s="1"/>
  <c r="I18" i="66"/>
  <c r="AC30" i="111" s="1"/>
  <c r="C19" i="66"/>
  <c r="AC14" i="111" s="1"/>
  <c r="I119" i="66"/>
  <c r="AC131" i="111" s="1"/>
  <c r="I101" i="66"/>
  <c r="AC113" i="111" s="1"/>
  <c r="I84" i="66"/>
  <c r="AC96" i="111" s="1"/>
  <c r="I68" i="66"/>
  <c r="AC80" i="111" s="1"/>
  <c r="I58" i="66"/>
  <c r="AC70" i="111" s="1"/>
  <c r="I41" i="66"/>
  <c r="AC53" i="111" s="1"/>
  <c r="I23" i="66"/>
  <c r="AC35" i="111" s="1"/>
  <c r="D21" i="66"/>
  <c r="D23" i="66"/>
  <c r="E19" i="66"/>
  <c r="I30" i="66"/>
  <c r="AC42" i="111" s="1"/>
  <c r="I21" i="66"/>
  <c r="AC33" i="111" s="1"/>
  <c r="C37" i="66"/>
  <c r="AC160" i="111" s="1"/>
  <c r="I134" i="66"/>
  <c r="AC146" i="111" s="1"/>
  <c r="I114" i="66"/>
  <c r="AC126" i="111" s="1"/>
  <c r="I83" i="66"/>
  <c r="AC95" i="111" s="1"/>
  <c r="C39" i="66"/>
  <c r="AC162" i="111" s="1"/>
  <c r="I136" i="66"/>
  <c r="AC148" i="111" s="1"/>
  <c r="I115" i="66"/>
  <c r="AC127" i="111" s="1"/>
  <c r="I97" i="66"/>
  <c r="AC109" i="111" s="1"/>
  <c r="I79" i="66"/>
  <c r="AC91" i="111" s="1"/>
  <c r="I54" i="66"/>
  <c r="AC66" i="111" s="1"/>
  <c r="I37" i="66"/>
  <c r="AC49" i="111" s="1"/>
  <c r="I19" i="66"/>
  <c r="AC31" i="111" s="1"/>
  <c r="D24" i="66"/>
  <c r="I102" i="66"/>
  <c r="AC114" i="111" s="1"/>
  <c r="I85" i="66"/>
  <c r="AC97" i="111" s="1"/>
  <c r="I80" i="66"/>
  <c r="AC92" i="111" s="1"/>
  <c r="I60" i="66"/>
  <c r="AC72" i="111" s="1"/>
  <c r="I51" i="66"/>
  <c r="AC63" i="111" s="1"/>
  <c r="I43" i="66"/>
  <c r="AC55" i="111" s="1"/>
  <c r="E17" i="66"/>
  <c r="C28" i="66"/>
  <c r="AC23" i="111" s="1"/>
  <c r="I127" i="66"/>
  <c r="AC139" i="111" s="1"/>
  <c r="I109" i="66"/>
  <c r="AC121" i="111" s="1"/>
  <c r="I95" i="66"/>
  <c r="AC107" i="111" s="1"/>
  <c r="I78" i="66"/>
  <c r="AC90" i="111" s="1"/>
  <c r="I57" i="66"/>
  <c r="AC69" i="111" s="1"/>
  <c r="I48" i="66"/>
  <c r="AC60" i="111" s="1"/>
  <c r="I40" i="66"/>
  <c r="AC52" i="111" s="1"/>
  <c r="I31" i="66"/>
  <c r="AC43" i="111" s="1"/>
  <c r="I22" i="66"/>
  <c r="AC34" i="111" s="1"/>
  <c r="C27" i="66"/>
  <c r="AC22" i="111" s="1"/>
  <c r="I128" i="66"/>
  <c r="AC140" i="111" s="1"/>
  <c r="I110" i="66"/>
  <c r="AC122" i="111" s="1"/>
  <c r="I92" i="66"/>
  <c r="AC104" i="111" s="1"/>
  <c r="I75" i="66"/>
  <c r="AC87" i="111" s="1"/>
  <c r="I65" i="66"/>
  <c r="AC77" i="111" s="1"/>
  <c r="I49" i="66"/>
  <c r="AC61" i="111" s="1"/>
  <c r="I32" i="66"/>
  <c r="AC44" i="111" s="1"/>
  <c r="C25" i="65"/>
  <c r="AB20" i="111" s="1"/>
  <c r="C34" i="65"/>
  <c r="AB157" i="111" s="1"/>
  <c r="I83" i="65"/>
  <c r="AB95" i="111" s="1"/>
  <c r="I44" i="65"/>
  <c r="AB56" i="111" s="1"/>
  <c r="C27" i="65"/>
  <c r="AB22" i="111" s="1"/>
  <c r="I118" i="65"/>
  <c r="AB130" i="111" s="1"/>
  <c r="I19" i="65"/>
  <c r="AB31" i="111" s="1"/>
  <c r="C22" i="65"/>
  <c r="AB17" i="111" s="1"/>
  <c r="I127" i="65"/>
  <c r="AB139" i="111" s="1"/>
  <c r="I91" i="65"/>
  <c r="AB103" i="111" s="1"/>
  <c r="I52" i="65"/>
  <c r="AB64" i="111" s="1"/>
  <c r="I18" i="65"/>
  <c r="AB30" i="111" s="1"/>
  <c r="I45" i="65"/>
  <c r="AB57" i="111" s="1"/>
  <c r="C24" i="65"/>
  <c r="AB19" i="111" s="1"/>
  <c r="I109" i="65"/>
  <c r="AB121" i="111" s="1"/>
  <c r="I74" i="65"/>
  <c r="AB86" i="111" s="1"/>
  <c r="I36" i="65"/>
  <c r="AB48" i="111" s="1"/>
  <c r="C19" i="65"/>
  <c r="AB14" i="111" s="1"/>
  <c r="I100" i="65"/>
  <c r="AB112" i="111" s="1"/>
  <c r="I61" i="65"/>
  <c r="AB73" i="111" s="1"/>
  <c r="I26" i="65"/>
  <c r="AB38" i="111" s="1"/>
  <c r="I54" i="65"/>
  <c r="AB66" i="111" s="1"/>
  <c r="C26" i="65"/>
  <c r="AB21" i="111" s="1"/>
  <c r="I117" i="65"/>
  <c r="AB129" i="111" s="1"/>
  <c r="I132" i="65"/>
  <c r="AB144" i="111" s="1"/>
  <c r="I137" i="65"/>
  <c r="AB149" i="111" s="1"/>
  <c r="C20" i="65"/>
  <c r="AB15" i="111" s="1"/>
  <c r="I123" i="65"/>
  <c r="AB135" i="111" s="1"/>
  <c r="I104" i="65"/>
  <c r="AB116" i="111" s="1"/>
  <c r="I87" i="65"/>
  <c r="AB99" i="111" s="1"/>
  <c r="I70" i="65"/>
  <c r="AB82" i="111" s="1"/>
  <c r="I57" i="65"/>
  <c r="AB69" i="111" s="1"/>
  <c r="I40" i="65"/>
  <c r="AB52" i="111" s="1"/>
  <c r="I22" i="65"/>
  <c r="AB34" i="111" s="1"/>
  <c r="C38" i="65"/>
  <c r="AB161" i="111" s="1"/>
  <c r="I128" i="65"/>
  <c r="AB140" i="111" s="1"/>
  <c r="I119" i="65"/>
  <c r="AB131" i="111" s="1"/>
  <c r="I110" i="65"/>
  <c r="AB122" i="111" s="1"/>
  <c r="I101" i="65"/>
  <c r="AB113" i="111" s="1"/>
  <c r="I92" i="65"/>
  <c r="AB104" i="111" s="1"/>
  <c r="I84" i="65"/>
  <c r="AB96" i="111" s="1"/>
  <c r="I75" i="65"/>
  <c r="AB87" i="111" s="1"/>
  <c r="I68" i="65"/>
  <c r="AB80" i="111" s="1"/>
  <c r="I62" i="65"/>
  <c r="AB74" i="111" s="1"/>
  <c r="I49" i="65"/>
  <c r="AB61" i="111" s="1"/>
  <c r="C16" i="65"/>
  <c r="AB11" i="111" s="1"/>
  <c r="C28" i="65"/>
  <c r="AB23" i="111" s="1"/>
  <c r="I134" i="65"/>
  <c r="AB146" i="111" s="1"/>
  <c r="I114" i="65"/>
  <c r="AB126" i="111" s="1"/>
  <c r="I95" i="65"/>
  <c r="AB107" i="111" s="1"/>
  <c r="I78" i="65"/>
  <c r="AB90" i="111" s="1"/>
  <c r="I48" i="65"/>
  <c r="AB60" i="111" s="1"/>
  <c r="I31" i="65"/>
  <c r="AB43" i="111" s="1"/>
  <c r="C23" i="65"/>
  <c r="AB18" i="111" s="1"/>
  <c r="I124" i="65"/>
  <c r="AB136" i="111" s="1"/>
  <c r="I115" i="65"/>
  <c r="AB127" i="111" s="1"/>
  <c r="I105" i="65"/>
  <c r="AB117" i="111" s="1"/>
  <c r="I97" i="65"/>
  <c r="AB109" i="111" s="1"/>
  <c r="I88" i="65"/>
  <c r="AB100" i="111" s="1"/>
  <c r="I79" i="65"/>
  <c r="AB91" i="111" s="1"/>
  <c r="I71" i="65"/>
  <c r="AB83" i="111" s="1"/>
  <c r="I65" i="65"/>
  <c r="AB77" i="111" s="1"/>
  <c r="I32" i="65"/>
  <c r="AB44" i="111" s="1"/>
  <c r="I28" i="65"/>
  <c r="AB40" i="111" s="1"/>
  <c r="I136" i="65"/>
  <c r="AB148" i="111" s="1"/>
  <c r="I58" i="65"/>
  <c r="AB70" i="111" s="1"/>
  <c r="I41" i="65"/>
  <c r="AB53" i="111" s="1"/>
  <c r="C35" i="65"/>
  <c r="AB158" i="111" s="1"/>
  <c r="I99" i="65"/>
  <c r="AB111" i="111" s="1"/>
  <c r="C33" i="65"/>
  <c r="AB156" i="111" s="1"/>
  <c r="I108" i="65"/>
  <c r="AB120" i="111" s="1"/>
  <c r="I37" i="65"/>
  <c r="AB49" i="111" s="1"/>
  <c r="I126" i="65"/>
  <c r="AB138" i="111" s="1"/>
  <c r="I90" i="65"/>
  <c r="AB102" i="111" s="1"/>
  <c r="I50" i="65"/>
  <c r="AB62" i="111" s="1"/>
  <c r="I23" i="65"/>
  <c r="AB35" i="111" s="1"/>
  <c r="C18" i="65"/>
  <c r="AB13" i="111" s="1"/>
  <c r="I122" i="65"/>
  <c r="AB134" i="111" s="1"/>
  <c r="I113" i="65"/>
  <c r="AB125" i="111" s="1"/>
  <c r="I103" i="65"/>
  <c r="AB115" i="111" s="1"/>
  <c r="I94" i="65"/>
  <c r="AB106" i="111" s="1"/>
  <c r="I86" i="65"/>
  <c r="AB98" i="111" s="1"/>
  <c r="I77" i="65"/>
  <c r="AB89" i="111" s="1"/>
  <c r="I33" i="65"/>
  <c r="AB45" i="111" s="1"/>
  <c r="I81" i="65"/>
  <c r="AB93" i="111" s="1"/>
  <c r="I73" i="65"/>
  <c r="AB85" i="111" s="1"/>
  <c r="I66" i="65"/>
  <c r="AB78" i="111" s="1"/>
  <c r="I42" i="65"/>
  <c r="AB54" i="111" s="1"/>
  <c r="I59" i="65"/>
  <c r="AB71" i="111" s="1"/>
  <c r="I24" i="65"/>
  <c r="AB36" i="111" s="1"/>
  <c r="C39" i="65"/>
  <c r="AB162" i="111" s="1"/>
  <c r="I63" i="65"/>
  <c r="AB75" i="111" s="1"/>
  <c r="I55" i="65"/>
  <c r="AB67" i="111" s="1"/>
  <c r="I46" i="65"/>
  <c r="AB58" i="111" s="1"/>
  <c r="I38" i="65"/>
  <c r="AB50" i="111" s="1"/>
  <c r="I29" i="65"/>
  <c r="AB41" i="111" s="1"/>
  <c r="I20" i="65"/>
  <c r="AB32" i="111" s="1"/>
  <c r="C17" i="65"/>
  <c r="AB12" i="111" s="1"/>
  <c r="I121" i="65"/>
  <c r="AB133" i="111" s="1"/>
  <c r="E21" i="65"/>
  <c r="C37" i="65"/>
  <c r="AB160" i="111" s="1"/>
  <c r="I130" i="65"/>
  <c r="AB142" i="111" s="1"/>
  <c r="I112" i="65"/>
  <c r="AB124" i="111" s="1"/>
  <c r="E17" i="65"/>
  <c r="I125" i="65"/>
  <c r="AB137" i="111" s="1"/>
  <c r="C21" i="65"/>
  <c r="AB16" i="111" s="1"/>
  <c r="I116" i="65"/>
  <c r="AB128" i="111" s="1"/>
  <c r="I102" i="65"/>
  <c r="AB114" i="111" s="1"/>
  <c r="D20" i="65"/>
  <c r="E19" i="65"/>
  <c r="E18" i="65"/>
  <c r="E20" i="65"/>
  <c r="I39" i="65"/>
  <c r="AB51" i="111" s="1"/>
  <c r="D18" i="65"/>
  <c r="I107" i="65"/>
  <c r="AB119" i="111" s="1"/>
  <c r="I93" i="65"/>
  <c r="AB105" i="111" s="1"/>
  <c r="I80" i="65"/>
  <c r="AB92" i="111" s="1"/>
  <c r="I64" i="65"/>
  <c r="AB76" i="111" s="1"/>
  <c r="I85" i="65"/>
  <c r="AB97" i="111" s="1"/>
  <c r="D19" i="65"/>
  <c r="D24" i="65"/>
  <c r="I89" i="65"/>
  <c r="AB101" i="111" s="1"/>
  <c r="I69" i="65"/>
  <c r="AB81" i="111" s="1"/>
  <c r="I51" i="65"/>
  <c r="AB63" i="111" s="1"/>
  <c r="I25" i="65"/>
  <c r="AB37" i="111" s="1"/>
  <c r="D16" i="65"/>
  <c r="E24" i="65"/>
  <c r="D22" i="65"/>
  <c r="I72" i="65"/>
  <c r="AB84" i="111" s="1"/>
  <c r="I60" i="65"/>
  <c r="AB72" i="111" s="1"/>
  <c r="I47" i="65"/>
  <c r="AB59" i="111" s="1"/>
  <c r="I34" i="65"/>
  <c r="AB46" i="111" s="1"/>
  <c r="I21" i="65"/>
  <c r="AB33" i="111" s="1"/>
  <c r="D28" i="65"/>
  <c r="D21" i="65"/>
  <c r="D17" i="65"/>
  <c r="E16" i="65"/>
  <c r="D23" i="65"/>
  <c r="E22" i="65"/>
  <c r="I98" i="65"/>
  <c r="AB110" i="111" s="1"/>
  <c r="I76" i="65"/>
  <c r="AB88" i="111" s="1"/>
  <c r="I67" i="65"/>
  <c r="AB79" i="111" s="1"/>
  <c r="I56" i="65"/>
  <c r="AB68" i="111" s="1"/>
  <c r="I43" i="65"/>
  <c r="AB55" i="111" s="1"/>
  <c r="I30" i="65"/>
  <c r="AB42" i="111" s="1"/>
  <c r="I17" i="65"/>
  <c r="AB29" i="111" s="1"/>
  <c r="E23" i="65"/>
  <c r="E24" i="54"/>
  <c r="I79" i="64"/>
  <c r="AA91" i="111" s="1"/>
  <c r="C16" i="64"/>
  <c r="AA11" i="111" s="1"/>
  <c r="I108" i="64"/>
  <c r="AA120" i="111" s="1"/>
  <c r="I126" i="64"/>
  <c r="AA138" i="111" s="1"/>
  <c r="I90" i="64"/>
  <c r="AA102" i="111" s="1"/>
  <c r="I121" i="64"/>
  <c r="AA133" i="111" s="1"/>
  <c r="C18" i="64"/>
  <c r="AA13" i="111" s="1"/>
  <c r="I113" i="64"/>
  <c r="AA125" i="111" s="1"/>
  <c r="I86" i="64"/>
  <c r="AA98" i="111" s="1"/>
  <c r="I137" i="64"/>
  <c r="AA149" i="111" s="1"/>
  <c r="I132" i="64"/>
  <c r="AA144" i="111" s="1"/>
  <c r="I103" i="64"/>
  <c r="AA115" i="111" s="1"/>
  <c r="I102" i="64"/>
  <c r="AA114" i="111" s="1"/>
  <c r="I52" i="64"/>
  <c r="AA64" i="111" s="1"/>
  <c r="I40" i="64"/>
  <c r="AA52" i="111" s="1"/>
  <c r="C38" i="64"/>
  <c r="AA161" i="111" s="1"/>
  <c r="D28" i="64"/>
  <c r="C22" i="64"/>
  <c r="AA17" i="111" s="1"/>
  <c r="I122" i="64"/>
  <c r="AA134" i="111" s="1"/>
  <c r="I94" i="64"/>
  <c r="AA106" i="111" s="1"/>
  <c r="I107" i="64"/>
  <c r="AA119" i="111" s="1"/>
  <c r="I85" i="64"/>
  <c r="AA97" i="111" s="1"/>
  <c r="C17" i="64"/>
  <c r="AA12" i="111" s="1"/>
  <c r="I36" i="64"/>
  <c r="AA48" i="111" s="1"/>
  <c r="I76" i="64"/>
  <c r="AA88" i="111" s="1"/>
  <c r="D19" i="64"/>
  <c r="I89" i="64"/>
  <c r="AA101" i="111" s="1"/>
  <c r="I57" i="64"/>
  <c r="AA69" i="111" s="1"/>
  <c r="I22" i="64"/>
  <c r="AA34" i="111" s="1"/>
  <c r="I104" i="64"/>
  <c r="AA116" i="111" s="1"/>
  <c r="I117" i="64"/>
  <c r="AA129" i="111" s="1"/>
  <c r="I99" i="64"/>
  <c r="AA111" i="111" s="1"/>
  <c r="I130" i="64"/>
  <c r="AA142" i="111" s="1"/>
  <c r="C33" i="64"/>
  <c r="AA156" i="111" s="1"/>
  <c r="I112" i="64"/>
  <c r="AA124" i="111" s="1"/>
  <c r="I93" i="64"/>
  <c r="AA105" i="111" s="1"/>
  <c r="I70" i="64"/>
  <c r="AA82" i="111" s="1"/>
  <c r="I48" i="64"/>
  <c r="AA60" i="111" s="1"/>
  <c r="I31" i="64"/>
  <c r="AA43" i="111" s="1"/>
  <c r="C35" i="64"/>
  <c r="AA158" i="111" s="1"/>
  <c r="I123" i="64"/>
  <c r="AA135" i="111" s="1"/>
  <c r="I65" i="64"/>
  <c r="AA77" i="111" s="1"/>
  <c r="C28" i="64"/>
  <c r="AA23" i="111" s="1"/>
  <c r="I125" i="64"/>
  <c r="AA137" i="111" s="1"/>
  <c r="C26" i="64"/>
  <c r="AA21" i="111" s="1"/>
  <c r="I116" i="64"/>
  <c r="AA128" i="111" s="1"/>
  <c r="I98" i="64"/>
  <c r="AA110" i="111" s="1"/>
  <c r="I80" i="64"/>
  <c r="AA92" i="111" s="1"/>
  <c r="I61" i="64"/>
  <c r="AA73" i="111" s="1"/>
  <c r="I44" i="64"/>
  <c r="AA56" i="111" s="1"/>
  <c r="I26" i="64"/>
  <c r="AA38" i="111" s="1"/>
  <c r="C21" i="64"/>
  <c r="AA16" i="111" s="1"/>
  <c r="I114" i="64"/>
  <c r="AA126" i="111" s="1"/>
  <c r="I92" i="64"/>
  <c r="AA104" i="111" s="1"/>
  <c r="D17" i="64"/>
  <c r="E17" i="64"/>
  <c r="E21" i="64"/>
  <c r="I18" i="64"/>
  <c r="AA30" i="111" s="1"/>
  <c r="C25" i="64"/>
  <c r="AA20" i="111" s="1"/>
  <c r="I134" i="64"/>
  <c r="AA146" i="111" s="1"/>
  <c r="I83" i="64"/>
  <c r="AA95" i="111" s="1"/>
  <c r="I71" i="64"/>
  <c r="AA83" i="111" s="1"/>
  <c r="I128" i="64"/>
  <c r="AA140" i="111" s="1"/>
  <c r="C34" i="64"/>
  <c r="AA157" i="111" s="1"/>
  <c r="I39" i="64"/>
  <c r="AA51" i="111" s="1"/>
  <c r="E23" i="64"/>
  <c r="D18" i="64"/>
  <c r="I64" i="64"/>
  <c r="AA76" i="111" s="1"/>
  <c r="D20" i="64"/>
  <c r="D24" i="64"/>
  <c r="E20" i="64"/>
  <c r="I91" i="64"/>
  <c r="AA103" i="111" s="1"/>
  <c r="I73" i="64"/>
  <c r="AA85" i="111" s="1"/>
  <c r="I68" i="64"/>
  <c r="AA80" i="111" s="1"/>
  <c r="E19" i="64"/>
  <c r="E18" i="64"/>
  <c r="I110" i="64"/>
  <c r="AA122" i="111" s="1"/>
  <c r="E16" i="64"/>
  <c r="C20" i="64"/>
  <c r="AA15" i="111" s="1"/>
  <c r="I119" i="64"/>
  <c r="AA131" i="111" s="1"/>
  <c r="I101" i="64"/>
  <c r="AA113" i="111" s="1"/>
  <c r="I84" i="64"/>
  <c r="AA96" i="111" s="1"/>
  <c r="D16" i="64"/>
  <c r="C23" i="64"/>
  <c r="AA18" i="111" s="1"/>
  <c r="I75" i="64"/>
  <c r="AA87" i="111" s="1"/>
  <c r="I60" i="64"/>
  <c r="AA72" i="111" s="1"/>
  <c r="I47" i="64"/>
  <c r="AA59" i="111" s="1"/>
  <c r="I34" i="64"/>
  <c r="AA46" i="111" s="1"/>
  <c r="I21" i="64"/>
  <c r="AA33" i="111" s="1"/>
  <c r="I127" i="64"/>
  <c r="AA139" i="111" s="1"/>
  <c r="I109" i="64"/>
  <c r="AA121" i="111" s="1"/>
  <c r="I95" i="64"/>
  <c r="AA107" i="111" s="1"/>
  <c r="I78" i="64"/>
  <c r="AA90" i="111" s="1"/>
  <c r="I58" i="64"/>
  <c r="AA70" i="111" s="1"/>
  <c r="I49" i="64"/>
  <c r="AA61" i="111" s="1"/>
  <c r="I41" i="64"/>
  <c r="AA53" i="111" s="1"/>
  <c r="I32" i="64"/>
  <c r="AA44" i="111" s="1"/>
  <c r="I23" i="64"/>
  <c r="AA35" i="111" s="1"/>
  <c r="C37" i="64"/>
  <c r="AA160" i="111" s="1"/>
  <c r="I136" i="64"/>
  <c r="AA148" i="111" s="1"/>
  <c r="I115" i="64"/>
  <c r="AA127" i="111" s="1"/>
  <c r="I97" i="64"/>
  <c r="AA109" i="111" s="1"/>
  <c r="I74" i="64"/>
  <c r="AA86" i="111" s="1"/>
  <c r="I66" i="64"/>
  <c r="AA78" i="111" s="1"/>
  <c r="I59" i="64"/>
  <c r="AA71" i="111" s="1"/>
  <c r="I50" i="64"/>
  <c r="AA62" i="111" s="1"/>
  <c r="I42" i="64"/>
  <c r="AA54" i="111" s="1"/>
  <c r="I33" i="64"/>
  <c r="AA45" i="111" s="1"/>
  <c r="I24" i="64"/>
  <c r="AA36" i="111" s="1"/>
  <c r="C39" i="64"/>
  <c r="AA162" i="111" s="1"/>
  <c r="C19" i="64"/>
  <c r="AA14" i="111" s="1"/>
  <c r="I77" i="64"/>
  <c r="AA89" i="111" s="1"/>
  <c r="I72" i="64"/>
  <c r="AA84" i="111" s="1"/>
  <c r="I67" i="64"/>
  <c r="AA79" i="111" s="1"/>
  <c r="I56" i="64"/>
  <c r="AA68" i="111" s="1"/>
  <c r="I43" i="64"/>
  <c r="AA55" i="111" s="1"/>
  <c r="I30" i="64"/>
  <c r="AA42" i="111" s="1"/>
  <c r="I17" i="64"/>
  <c r="AA29" i="111" s="1"/>
  <c r="D22" i="64"/>
  <c r="D21" i="64"/>
  <c r="D23" i="64"/>
  <c r="I118" i="64"/>
  <c r="AA130" i="111" s="1"/>
  <c r="I100" i="64"/>
  <c r="AA112" i="111" s="1"/>
  <c r="I87" i="64"/>
  <c r="AA99" i="111" s="1"/>
  <c r="I62" i="64"/>
  <c r="AA74" i="111" s="1"/>
  <c r="I54" i="64"/>
  <c r="AA66" i="111" s="1"/>
  <c r="I45" i="64"/>
  <c r="AA57" i="111" s="1"/>
  <c r="I37" i="64"/>
  <c r="AA49" i="111" s="1"/>
  <c r="I28" i="64"/>
  <c r="AA40" i="111" s="1"/>
  <c r="I19" i="64"/>
  <c r="AA31" i="111" s="1"/>
  <c r="C24" i="64"/>
  <c r="AA19" i="111" s="1"/>
  <c r="I124" i="64"/>
  <c r="AA136" i="111" s="1"/>
  <c r="I105" i="64"/>
  <c r="AA117" i="111" s="1"/>
  <c r="I88" i="64"/>
  <c r="AA100" i="111" s="1"/>
  <c r="I63" i="64"/>
  <c r="AA75" i="111" s="1"/>
  <c r="I55" i="64"/>
  <c r="AA67" i="111" s="1"/>
  <c r="I46" i="64"/>
  <c r="AA58" i="111" s="1"/>
  <c r="I38" i="64"/>
  <c r="AA50" i="111" s="1"/>
  <c r="I29" i="64"/>
  <c r="AA41" i="111" s="1"/>
  <c r="I20" i="64"/>
  <c r="AA32" i="111" s="1"/>
  <c r="C27" i="64"/>
  <c r="AA22" i="111" s="1"/>
  <c r="I81" i="64"/>
  <c r="AA93" i="111" s="1"/>
  <c r="I69" i="64"/>
  <c r="AA81" i="111" s="1"/>
  <c r="I51" i="64"/>
  <c r="AA63" i="111" s="1"/>
  <c r="I25" i="64"/>
  <c r="AA37" i="111" s="1"/>
  <c r="C34" i="62"/>
  <c r="Y157" i="111" s="1"/>
  <c r="I19" i="63"/>
  <c r="Z31" i="111" s="1"/>
  <c r="I113" i="63"/>
  <c r="Z125" i="111" s="1"/>
  <c r="I117" i="63"/>
  <c r="Z129" i="111" s="1"/>
  <c r="I86" i="63"/>
  <c r="Z98" i="111" s="1"/>
  <c r="I137" i="63"/>
  <c r="Z149" i="111" s="1"/>
  <c r="C22" i="63"/>
  <c r="Z17" i="111" s="1"/>
  <c r="I130" i="63"/>
  <c r="Z142" i="111" s="1"/>
  <c r="C16" i="63"/>
  <c r="Z11" i="111" s="1"/>
  <c r="I103" i="63"/>
  <c r="Z115" i="111" s="1"/>
  <c r="I116" i="63"/>
  <c r="Z128" i="111" s="1"/>
  <c r="I132" i="63"/>
  <c r="Z144" i="111" s="1"/>
  <c r="I94" i="63"/>
  <c r="Z106" i="111" s="1"/>
  <c r="C33" i="63"/>
  <c r="Z156" i="111" s="1"/>
  <c r="I73" i="63"/>
  <c r="Z85" i="111" s="1"/>
  <c r="I122" i="63"/>
  <c r="Z134" i="111" s="1"/>
  <c r="I99" i="63"/>
  <c r="Z111" i="111" s="1"/>
  <c r="I125" i="63"/>
  <c r="Z137" i="111" s="1"/>
  <c r="I93" i="63"/>
  <c r="Z105" i="111" s="1"/>
  <c r="C26" i="63"/>
  <c r="Z21" i="111" s="1"/>
  <c r="I107" i="63"/>
  <c r="Z119" i="111" s="1"/>
  <c r="I85" i="63"/>
  <c r="Z97" i="111" s="1"/>
  <c r="I112" i="63"/>
  <c r="Z124" i="111" s="1"/>
  <c r="I58" i="63"/>
  <c r="Z70" i="111" s="1"/>
  <c r="I37" i="63"/>
  <c r="Z49" i="111" s="1"/>
  <c r="I134" i="63"/>
  <c r="Z146" i="111" s="1"/>
  <c r="I95" i="63"/>
  <c r="Z107" i="111" s="1"/>
  <c r="I65" i="63"/>
  <c r="Z77" i="111" s="1"/>
  <c r="E16" i="63"/>
  <c r="I126" i="63"/>
  <c r="Z138" i="111" s="1"/>
  <c r="I108" i="63"/>
  <c r="Z120" i="111" s="1"/>
  <c r="I90" i="63"/>
  <c r="Z102" i="111" s="1"/>
  <c r="I121" i="63"/>
  <c r="Z133" i="111" s="1"/>
  <c r="C18" i="63"/>
  <c r="Z13" i="111" s="1"/>
  <c r="I102" i="63"/>
  <c r="Z114" i="111" s="1"/>
  <c r="E21" i="63"/>
  <c r="I89" i="63"/>
  <c r="Z101" i="111" s="1"/>
  <c r="I76" i="63"/>
  <c r="Z88" i="111" s="1"/>
  <c r="I41" i="63"/>
  <c r="Z53" i="111" s="1"/>
  <c r="I83" i="63"/>
  <c r="Z95" i="111" s="1"/>
  <c r="I68" i="63"/>
  <c r="Z80" i="111" s="1"/>
  <c r="I54" i="63"/>
  <c r="Z66" i="111" s="1"/>
  <c r="I32" i="63"/>
  <c r="Z44" i="111" s="1"/>
  <c r="I118" i="63"/>
  <c r="Z130" i="111" s="1"/>
  <c r="I46" i="63"/>
  <c r="Z58" i="111" s="1"/>
  <c r="I49" i="63"/>
  <c r="Z61" i="111" s="1"/>
  <c r="I23" i="63"/>
  <c r="Z35" i="111" s="1"/>
  <c r="C25" i="63"/>
  <c r="Z20" i="111" s="1"/>
  <c r="I100" i="63"/>
  <c r="Z112" i="111" s="1"/>
  <c r="I114" i="63"/>
  <c r="Z126" i="111" s="1"/>
  <c r="I78" i="63"/>
  <c r="Z90" i="111" s="1"/>
  <c r="I50" i="63"/>
  <c r="Z62" i="111" s="1"/>
  <c r="I38" i="63"/>
  <c r="Z50" i="111" s="1"/>
  <c r="I63" i="63"/>
  <c r="Z75" i="111" s="1"/>
  <c r="D20" i="63"/>
  <c r="E20" i="63"/>
  <c r="I110" i="63"/>
  <c r="Z122" i="111" s="1"/>
  <c r="D28" i="63"/>
  <c r="C35" i="63"/>
  <c r="Z158" i="111" s="1"/>
  <c r="C17" i="63"/>
  <c r="Z12" i="111" s="1"/>
  <c r="I123" i="63"/>
  <c r="Z135" i="111" s="1"/>
  <c r="I104" i="63"/>
  <c r="Z116" i="111" s="1"/>
  <c r="I87" i="63"/>
  <c r="Z99" i="111" s="1"/>
  <c r="I59" i="63"/>
  <c r="Z71" i="111" s="1"/>
  <c r="I20" i="63"/>
  <c r="Z32" i="111" s="1"/>
  <c r="I128" i="63"/>
  <c r="Z140" i="111" s="1"/>
  <c r="I79" i="63"/>
  <c r="Z91" i="111" s="1"/>
  <c r="I64" i="63"/>
  <c r="Z76" i="111" s="1"/>
  <c r="E19" i="63"/>
  <c r="D19" i="63"/>
  <c r="D17" i="63"/>
  <c r="I92" i="63"/>
  <c r="Z104" i="111" s="1"/>
  <c r="I98" i="63"/>
  <c r="Z110" i="111" s="1"/>
  <c r="I80" i="63"/>
  <c r="Z92" i="111" s="1"/>
  <c r="I71" i="63"/>
  <c r="Z83" i="111" s="1"/>
  <c r="I62" i="63"/>
  <c r="Z74" i="111" s="1"/>
  <c r="I45" i="63"/>
  <c r="Z57" i="111" s="1"/>
  <c r="I28" i="63"/>
  <c r="Z40" i="111" s="1"/>
  <c r="C38" i="63"/>
  <c r="Z161" i="111" s="1"/>
  <c r="C21" i="63"/>
  <c r="Z16" i="111" s="1"/>
  <c r="I127" i="63"/>
  <c r="Z139" i="111" s="1"/>
  <c r="I109" i="63"/>
  <c r="Z121" i="111" s="1"/>
  <c r="I91" i="63"/>
  <c r="Z103" i="111" s="1"/>
  <c r="I74" i="63"/>
  <c r="Z86" i="111" s="1"/>
  <c r="I66" i="63"/>
  <c r="Z78" i="111" s="1"/>
  <c r="I55" i="63"/>
  <c r="Z67" i="111" s="1"/>
  <c r="I29" i="63"/>
  <c r="Z41" i="111" s="1"/>
  <c r="C28" i="63"/>
  <c r="Z23" i="111" s="1"/>
  <c r="E23" i="63"/>
  <c r="I33" i="63"/>
  <c r="Z45" i="111" s="1"/>
  <c r="C37" i="63"/>
  <c r="Z160" i="111" s="1"/>
  <c r="I136" i="63"/>
  <c r="Z148" i="111" s="1"/>
  <c r="I115" i="63"/>
  <c r="Z127" i="111" s="1"/>
  <c r="I97" i="63"/>
  <c r="Z109" i="111" s="1"/>
  <c r="I72" i="63"/>
  <c r="Z84" i="111" s="1"/>
  <c r="I67" i="63"/>
  <c r="Z79" i="111" s="1"/>
  <c r="I60" i="63"/>
  <c r="Z72" i="111" s="1"/>
  <c r="I51" i="63"/>
  <c r="Z63" i="111" s="1"/>
  <c r="I43" i="63"/>
  <c r="Z55" i="111" s="1"/>
  <c r="I34" i="63"/>
  <c r="Z46" i="111" s="1"/>
  <c r="I25" i="63"/>
  <c r="Z37" i="111" s="1"/>
  <c r="I17" i="63"/>
  <c r="Z29" i="111" s="1"/>
  <c r="C27" i="63"/>
  <c r="Z22" i="111" s="1"/>
  <c r="I81" i="63"/>
  <c r="Z93" i="111" s="1"/>
  <c r="I70" i="63"/>
  <c r="Z82" i="111" s="1"/>
  <c r="I52" i="63"/>
  <c r="Z64" i="111" s="1"/>
  <c r="I36" i="63"/>
  <c r="Z48" i="111" s="1"/>
  <c r="I22" i="63"/>
  <c r="Z34" i="111" s="1"/>
  <c r="C23" i="63"/>
  <c r="Z18" i="111" s="1"/>
  <c r="I61" i="63"/>
  <c r="Z73" i="111" s="1"/>
  <c r="I48" i="63"/>
  <c r="Z60" i="111" s="1"/>
  <c r="I31" i="63"/>
  <c r="Z43" i="111" s="1"/>
  <c r="I18" i="63"/>
  <c r="Z30" i="111" s="1"/>
  <c r="D21" i="63"/>
  <c r="D24" i="63"/>
  <c r="D22" i="63"/>
  <c r="I42" i="63"/>
  <c r="Z54" i="111" s="1"/>
  <c r="E18" i="63"/>
  <c r="I24" i="63"/>
  <c r="Z36" i="111" s="1"/>
  <c r="C24" i="63"/>
  <c r="Z19" i="111" s="1"/>
  <c r="I124" i="63"/>
  <c r="Z136" i="111" s="1"/>
  <c r="I105" i="63"/>
  <c r="Z117" i="111" s="1"/>
  <c r="I88" i="63"/>
  <c r="Z100" i="111" s="1"/>
  <c r="I69" i="63"/>
  <c r="Z81" i="111" s="1"/>
  <c r="I56" i="63"/>
  <c r="Z68" i="111" s="1"/>
  <c r="I47" i="63"/>
  <c r="Z59" i="111" s="1"/>
  <c r="I39" i="63"/>
  <c r="Z51" i="111" s="1"/>
  <c r="I30" i="63"/>
  <c r="Z42" i="111" s="1"/>
  <c r="I21" i="63"/>
  <c r="Z33" i="111" s="1"/>
  <c r="C39" i="63"/>
  <c r="Z162" i="111" s="1"/>
  <c r="C19" i="63"/>
  <c r="Z14" i="111" s="1"/>
  <c r="I77" i="63"/>
  <c r="Z89" i="111" s="1"/>
  <c r="I57" i="63"/>
  <c r="Z69" i="111" s="1"/>
  <c r="I44" i="63"/>
  <c r="Z56" i="111" s="1"/>
  <c r="D23" i="63"/>
  <c r="D16" i="63"/>
  <c r="C20" i="63"/>
  <c r="Z15" i="111" s="1"/>
  <c r="I119" i="63"/>
  <c r="Z131" i="111" s="1"/>
  <c r="I101" i="63"/>
  <c r="Z113" i="111" s="1"/>
  <c r="I84" i="63"/>
  <c r="Z96" i="111" s="1"/>
  <c r="I75" i="63"/>
  <c r="Z87" i="111" s="1"/>
  <c r="D18" i="63"/>
  <c r="C34" i="63"/>
  <c r="Z157" i="111" s="1"/>
  <c r="I40" i="63"/>
  <c r="Z52" i="111" s="1"/>
  <c r="I26" i="63"/>
  <c r="Z38" i="111" s="1"/>
  <c r="I115" i="62"/>
  <c r="Y127" i="111" s="1"/>
  <c r="I97" i="62"/>
  <c r="Y109" i="111" s="1"/>
  <c r="C22" i="62"/>
  <c r="Y17" i="111" s="1"/>
  <c r="C35" i="62"/>
  <c r="Y158" i="111" s="1"/>
  <c r="I57" i="62"/>
  <c r="Y69" i="111" s="1"/>
  <c r="I40" i="62"/>
  <c r="Y52" i="111" s="1"/>
  <c r="I130" i="62"/>
  <c r="Y142" i="111" s="1"/>
  <c r="I136" i="62"/>
  <c r="Y148" i="111" s="1"/>
  <c r="I87" i="62"/>
  <c r="Y99" i="111" s="1"/>
  <c r="I48" i="62"/>
  <c r="Y60" i="111" s="1"/>
  <c r="I22" i="62"/>
  <c r="Y34" i="111" s="1"/>
  <c r="I31" i="62"/>
  <c r="Y43" i="111" s="1"/>
  <c r="I41" i="62"/>
  <c r="Y53" i="111" s="1"/>
  <c r="E28" i="62"/>
  <c r="I58" i="62"/>
  <c r="Y70" i="111" s="1"/>
  <c r="I23" i="62"/>
  <c r="Y35" i="111" s="1"/>
  <c r="I132" i="62"/>
  <c r="Y144" i="111" s="1"/>
  <c r="I32" i="62"/>
  <c r="Y44" i="111" s="1"/>
  <c r="I113" i="62"/>
  <c r="Y125" i="111" s="1"/>
  <c r="I109" i="62"/>
  <c r="Y121" i="111" s="1"/>
  <c r="I91" i="62"/>
  <c r="Y103" i="111" s="1"/>
  <c r="I49" i="62"/>
  <c r="Y61" i="111" s="1"/>
  <c r="C33" i="62"/>
  <c r="Y156" i="111" s="1"/>
  <c r="I94" i="62"/>
  <c r="Y106" i="111" s="1"/>
  <c r="C25" i="62"/>
  <c r="Y20" i="111" s="1"/>
  <c r="I127" i="62"/>
  <c r="Y139" i="111" s="1"/>
  <c r="C16" i="62"/>
  <c r="Y11" i="111" s="1"/>
  <c r="C28" i="62"/>
  <c r="Y23" i="111" s="1"/>
  <c r="I128" i="62"/>
  <c r="Y140" i="111" s="1"/>
  <c r="I110" i="62"/>
  <c r="Y122" i="111" s="1"/>
  <c r="I92" i="62"/>
  <c r="Y104" i="111" s="1"/>
  <c r="D17" i="62"/>
  <c r="C27" i="62"/>
  <c r="Y22" i="111" s="1"/>
  <c r="I81" i="62"/>
  <c r="Y93" i="111" s="1"/>
  <c r="I76" i="62"/>
  <c r="Y88" i="111" s="1"/>
  <c r="I71" i="62"/>
  <c r="Y83" i="111" s="1"/>
  <c r="I65" i="62"/>
  <c r="Y77" i="111" s="1"/>
  <c r="C26" i="62"/>
  <c r="Y21" i="111" s="1"/>
  <c r="I126" i="62"/>
  <c r="Y138" i="111" s="1"/>
  <c r="I108" i="62"/>
  <c r="Y120" i="111" s="1"/>
  <c r="I90" i="62"/>
  <c r="Y102" i="111" s="1"/>
  <c r="I63" i="62"/>
  <c r="Y75" i="111" s="1"/>
  <c r="I55" i="62"/>
  <c r="Y67" i="111" s="1"/>
  <c r="I46" i="62"/>
  <c r="Y58" i="111" s="1"/>
  <c r="I38" i="62"/>
  <c r="Y50" i="111" s="1"/>
  <c r="I29" i="62"/>
  <c r="Y41" i="111" s="1"/>
  <c r="I20" i="62"/>
  <c r="Y32" i="111" s="1"/>
  <c r="C21" i="62"/>
  <c r="Y16" i="111" s="1"/>
  <c r="I114" i="62"/>
  <c r="Y126" i="111" s="1"/>
  <c r="I95" i="62"/>
  <c r="Y107" i="111" s="1"/>
  <c r="I75" i="62"/>
  <c r="Y87" i="111" s="1"/>
  <c r="I67" i="62"/>
  <c r="Y79" i="111" s="1"/>
  <c r="C24" i="62"/>
  <c r="Y19" i="111" s="1"/>
  <c r="I124" i="62"/>
  <c r="Y136" i="111" s="1"/>
  <c r="I105" i="62"/>
  <c r="Y117" i="111" s="1"/>
  <c r="I89" i="62"/>
  <c r="Y101" i="111" s="1"/>
  <c r="I78" i="62"/>
  <c r="Y90" i="111" s="1"/>
  <c r="I70" i="62"/>
  <c r="Y82" i="111" s="1"/>
  <c r="I61" i="62"/>
  <c r="Y73" i="111" s="1"/>
  <c r="I52" i="62"/>
  <c r="Y64" i="111" s="1"/>
  <c r="I44" i="62"/>
  <c r="Y56" i="111" s="1"/>
  <c r="I36" i="62"/>
  <c r="Y48" i="111" s="1"/>
  <c r="I26" i="62"/>
  <c r="Y38" i="111" s="1"/>
  <c r="I18" i="62"/>
  <c r="Y30" i="111" s="1"/>
  <c r="C23" i="62"/>
  <c r="Y18" i="111" s="1"/>
  <c r="I88" i="62"/>
  <c r="Y100" i="111" s="1"/>
  <c r="I62" i="62"/>
  <c r="Y74" i="111" s="1"/>
  <c r="I54" i="62"/>
  <c r="Y66" i="111" s="1"/>
  <c r="I45" i="62"/>
  <c r="Y57" i="111" s="1"/>
  <c r="I37" i="62"/>
  <c r="Y49" i="111" s="1"/>
  <c r="I28" i="62"/>
  <c r="Y40" i="111" s="1"/>
  <c r="I19" i="62"/>
  <c r="Y31" i="111" s="1"/>
  <c r="C18" i="62"/>
  <c r="Y13" i="111" s="1"/>
  <c r="I122" i="62"/>
  <c r="Y134" i="111" s="1"/>
  <c r="I103" i="62"/>
  <c r="Y115" i="111" s="1"/>
  <c r="E20" i="62"/>
  <c r="I118" i="62"/>
  <c r="Y130" i="111" s="1"/>
  <c r="I100" i="62"/>
  <c r="Y112" i="111" s="1"/>
  <c r="I80" i="62"/>
  <c r="Y92" i="111" s="1"/>
  <c r="I72" i="62"/>
  <c r="Y84" i="111" s="1"/>
  <c r="I64" i="62"/>
  <c r="Y76" i="111" s="1"/>
  <c r="I137" i="62"/>
  <c r="Y149" i="111" s="1"/>
  <c r="C38" i="62"/>
  <c r="Y161" i="111" s="1"/>
  <c r="C20" i="62"/>
  <c r="Y15" i="111" s="1"/>
  <c r="I119" i="62"/>
  <c r="Y131" i="111" s="1"/>
  <c r="I101" i="62"/>
  <c r="Y113" i="111" s="1"/>
  <c r="C37" i="62"/>
  <c r="Y160" i="111" s="1"/>
  <c r="C19" i="62"/>
  <c r="Y14" i="111" s="1"/>
  <c r="I85" i="62"/>
  <c r="Y97" i="111" s="1"/>
  <c r="I79" i="62"/>
  <c r="Y91" i="111" s="1"/>
  <c r="I73" i="62"/>
  <c r="Y85" i="111" s="1"/>
  <c r="I68" i="62"/>
  <c r="Y80" i="111" s="1"/>
  <c r="I117" i="62"/>
  <c r="Y129" i="111" s="1"/>
  <c r="I99" i="62"/>
  <c r="Y111" i="111" s="1"/>
  <c r="I83" i="62"/>
  <c r="Y95" i="111" s="1"/>
  <c r="I74" i="62"/>
  <c r="Y86" i="111" s="1"/>
  <c r="I66" i="62"/>
  <c r="Y78" i="111" s="1"/>
  <c r="I59" i="62"/>
  <c r="Y71" i="111" s="1"/>
  <c r="I50" i="62"/>
  <c r="Y62" i="111" s="1"/>
  <c r="I42" i="62"/>
  <c r="Y54" i="111" s="1"/>
  <c r="I33" i="62"/>
  <c r="Y45" i="111" s="1"/>
  <c r="I24" i="62"/>
  <c r="Y36" i="111" s="1"/>
  <c r="C36" i="62"/>
  <c r="Y159" i="111" s="1"/>
  <c r="I134" i="62"/>
  <c r="Y146" i="111" s="1"/>
  <c r="I123" i="62"/>
  <c r="Y135" i="111" s="1"/>
  <c r="I104" i="62"/>
  <c r="Y116" i="111" s="1"/>
  <c r="D18" i="62"/>
  <c r="D20" i="62"/>
  <c r="E19" i="62"/>
  <c r="E18" i="62"/>
  <c r="E17" i="62"/>
  <c r="C39" i="62"/>
  <c r="Y162" i="111" s="1"/>
  <c r="C17" i="62"/>
  <c r="Y12" i="111" s="1"/>
  <c r="I125" i="62"/>
  <c r="Y137" i="111" s="1"/>
  <c r="I121" i="62"/>
  <c r="Y133" i="111" s="1"/>
  <c r="I116" i="62"/>
  <c r="Y128" i="111" s="1"/>
  <c r="I112" i="62"/>
  <c r="Y124" i="111" s="1"/>
  <c r="I107" i="62"/>
  <c r="Y119" i="111" s="1"/>
  <c r="I102" i="62"/>
  <c r="Y114" i="111" s="1"/>
  <c r="I98" i="62"/>
  <c r="Y110" i="111" s="1"/>
  <c r="I93" i="62"/>
  <c r="Y105" i="111" s="1"/>
  <c r="I86" i="62"/>
  <c r="Y98" i="111" s="1"/>
  <c r="I77" i="62"/>
  <c r="Y89" i="111" s="1"/>
  <c r="D28" i="62"/>
  <c r="E21" i="62"/>
  <c r="I39" i="62"/>
  <c r="Y51" i="111" s="1"/>
  <c r="D21" i="62"/>
  <c r="E16" i="62"/>
  <c r="I60" i="62"/>
  <c r="Y72" i="111" s="1"/>
  <c r="I47" i="62"/>
  <c r="Y59" i="111" s="1"/>
  <c r="I34" i="62"/>
  <c r="Y46" i="111" s="1"/>
  <c r="I21" i="62"/>
  <c r="Y33" i="111" s="1"/>
  <c r="D19" i="62"/>
  <c r="I56" i="62"/>
  <c r="Y68" i="111" s="1"/>
  <c r="I43" i="62"/>
  <c r="Y55" i="111" s="1"/>
  <c r="I30" i="62"/>
  <c r="Y42" i="111" s="1"/>
  <c r="I17" i="62"/>
  <c r="Y29" i="111" s="1"/>
  <c r="D24" i="62"/>
  <c r="D23" i="62"/>
  <c r="D22" i="62"/>
  <c r="D16" i="62"/>
  <c r="E24" i="62"/>
  <c r="E23" i="62"/>
  <c r="E22" i="62"/>
  <c r="I84" i="62"/>
  <c r="Y96" i="111" s="1"/>
  <c r="I69" i="62"/>
  <c r="Y81" i="111" s="1"/>
  <c r="I51" i="62"/>
  <c r="Y63" i="111" s="1"/>
  <c r="I32" i="61"/>
  <c r="X44" i="111" s="1"/>
  <c r="I80" i="61"/>
  <c r="X92" i="111" s="1"/>
  <c r="I65" i="61"/>
  <c r="X77" i="111" s="1"/>
  <c r="I84" i="61"/>
  <c r="X96" i="111" s="1"/>
  <c r="I113" i="61"/>
  <c r="X125" i="111" s="1"/>
  <c r="I36" i="61"/>
  <c r="X48" i="111" s="1"/>
  <c r="C18" i="61"/>
  <c r="X13" i="111" s="1"/>
  <c r="I132" i="61"/>
  <c r="X144" i="111" s="1"/>
  <c r="I94" i="61"/>
  <c r="X106" i="111" s="1"/>
  <c r="I125" i="61"/>
  <c r="X137" i="111" s="1"/>
  <c r="I18" i="61"/>
  <c r="X30" i="111" s="1"/>
  <c r="I52" i="61"/>
  <c r="X64" i="111" s="1"/>
  <c r="C25" i="61"/>
  <c r="X20" i="111" s="1"/>
  <c r="E21" i="61"/>
  <c r="I98" i="61"/>
  <c r="X110" i="111" s="1"/>
  <c r="E17" i="61"/>
  <c r="E20" i="61"/>
  <c r="I116" i="61"/>
  <c r="X128" i="111" s="1"/>
  <c r="I71" i="61"/>
  <c r="X83" i="111" s="1"/>
  <c r="C20" i="61"/>
  <c r="X15" i="111" s="1"/>
  <c r="I42" i="61"/>
  <c r="X54" i="111" s="1"/>
  <c r="I114" i="61"/>
  <c r="X126" i="111" s="1"/>
  <c r="I91" i="61"/>
  <c r="X103" i="111" s="1"/>
  <c r="I126" i="61"/>
  <c r="X138" i="111" s="1"/>
  <c r="I108" i="61"/>
  <c r="X120" i="111" s="1"/>
  <c r="I90" i="61"/>
  <c r="X102" i="111" s="1"/>
  <c r="I121" i="61"/>
  <c r="X133" i="111" s="1"/>
  <c r="I77" i="61"/>
  <c r="X89" i="111" s="1"/>
  <c r="I70" i="61"/>
  <c r="X82" i="111" s="1"/>
  <c r="I57" i="61"/>
  <c r="X69" i="111" s="1"/>
  <c r="I40" i="61"/>
  <c r="X52" i="111" s="1"/>
  <c r="I22" i="61"/>
  <c r="X34" i="111" s="1"/>
  <c r="C38" i="61"/>
  <c r="X161" i="111" s="1"/>
  <c r="C21" i="61"/>
  <c r="X16" i="111" s="1"/>
  <c r="I102" i="61"/>
  <c r="X114" i="111" s="1"/>
  <c r="I85" i="61"/>
  <c r="X97" i="111" s="1"/>
  <c r="I62" i="61"/>
  <c r="X74" i="111" s="1"/>
  <c r="I41" i="61"/>
  <c r="X53" i="111" s="1"/>
  <c r="I134" i="61"/>
  <c r="X146" i="111" s="1"/>
  <c r="I109" i="61"/>
  <c r="X121" i="111" s="1"/>
  <c r="I83" i="61"/>
  <c r="X95" i="111" s="1"/>
  <c r="I50" i="61"/>
  <c r="X62" i="111" s="1"/>
  <c r="C39" i="61"/>
  <c r="X162" i="111" s="1"/>
  <c r="C22" i="61"/>
  <c r="X17" i="111" s="1"/>
  <c r="I122" i="61"/>
  <c r="X134" i="111" s="1"/>
  <c r="I103" i="61"/>
  <c r="X115" i="111" s="1"/>
  <c r="I86" i="61"/>
  <c r="X98" i="111" s="1"/>
  <c r="I137" i="61"/>
  <c r="X149" i="111" s="1"/>
  <c r="C33" i="61"/>
  <c r="X156" i="111" s="1"/>
  <c r="I61" i="61"/>
  <c r="X73" i="111" s="1"/>
  <c r="I44" i="61"/>
  <c r="X56" i="111" s="1"/>
  <c r="I26" i="61"/>
  <c r="X38" i="111" s="1"/>
  <c r="C35" i="61"/>
  <c r="X158" i="111" s="1"/>
  <c r="C17" i="61"/>
  <c r="X12" i="111" s="1"/>
  <c r="I107" i="61"/>
  <c r="X119" i="111" s="1"/>
  <c r="I89" i="61"/>
  <c r="X101" i="111" s="1"/>
  <c r="I73" i="61"/>
  <c r="X85" i="111" s="1"/>
  <c r="I68" i="61"/>
  <c r="X80" i="111" s="1"/>
  <c r="I49" i="61"/>
  <c r="X61" i="111" s="1"/>
  <c r="C37" i="61"/>
  <c r="X160" i="111" s="1"/>
  <c r="I127" i="61"/>
  <c r="X139" i="111" s="1"/>
  <c r="I100" i="61"/>
  <c r="X112" i="111" s="1"/>
  <c r="I78" i="61"/>
  <c r="X90" i="111" s="1"/>
  <c r="I59" i="61"/>
  <c r="X71" i="111" s="1"/>
  <c r="I24" i="61"/>
  <c r="X36" i="111" s="1"/>
  <c r="I136" i="61"/>
  <c r="X148" i="111" s="1"/>
  <c r="D28" i="61"/>
  <c r="C16" i="61"/>
  <c r="X11" i="111" s="1"/>
  <c r="I117" i="61"/>
  <c r="X129" i="111" s="1"/>
  <c r="I99" i="61"/>
  <c r="X111" i="111" s="1"/>
  <c r="I130" i="61"/>
  <c r="X142" i="111" s="1"/>
  <c r="C26" i="61"/>
  <c r="X21" i="111" s="1"/>
  <c r="I81" i="61"/>
  <c r="X93" i="111" s="1"/>
  <c r="I48" i="61"/>
  <c r="X60" i="111" s="1"/>
  <c r="I31" i="61"/>
  <c r="X43" i="111" s="1"/>
  <c r="I112" i="61"/>
  <c r="X124" i="111" s="1"/>
  <c r="I93" i="61"/>
  <c r="X105" i="111" s="1"/>
  <c r="I76" i="61"/>
  <c r="X88" i="111" s="1"/>
  <c r="I58" i="61"/>
  <c r="X70" i="111" s="1"/>
  <c r="I23" i="61"/>
  <c r="X35" i="111" s="1"/>
  <c r="C28" i="61"/>
  <c r="X23" i="111" s="1"/>
  <c r="I118" i="61"/>
  <c r="X130" i="111" s="1"/>
  <c r="I95" i="61"/>
  <c r="X107" i="111" s="1"/>
  <c r="I74" i="61"/>
  <c r="X86" i="111" s="1"/>
  <c r="I66" i="61"/>
  <c r="X78" i="111" s="1"/>
  <c r="I33" i="61"/>
  <c r="X45" i="111" s="1"/>
  <c r="I110" i="61"/>
  <c r="X122" i="111" s="1"/>
  <c r="D20" i="61"/>
  <c r="E19" i="61"/>
  <c r="E18" i="61"/>
  <c r="I63" i="61"/>
  <c r="X75" i="111" s="1"/>
  <c r="I55" i="61"/>
  <c r="X67" i="111" s="1"/>
  <c r="I46" i="61"/>
  <c r="X58" i="111" s="1"/>
  <c r="I38" i="61"/>
  <c r="X50" i="111" s="1"/>
  <c r="I29" i="61"/>
  <c r="X41" i="111" s="1"/>
  <c r="I20" i="61"/>
  <c r="X32" i="111" s="1"/>
  <c r="C27" i="61"/>
  <c r="X22" i="111" s="1"/>
  <c r="I119" i="61"/>
  <c r="X131" i="111" s="1"/>
  <c r="I97" i="61"/>
  <c r="X109" i="111" s="1"/>
  <c r="I75" i="61"/>
  <c r="X87" i="111" s="1"/>
  <c r="D18" i="61"/>
  <c r="C19" i="61"/>
  <c r="X14" i="111" s="1"/>
  <c r="I115" i="61"/>
  <c r="X127" i="111" s="1"/>
  <c r="I92" i="61"/>
  <c r="X104" i="111" s="1"/>
  <c r="I39" i="61"/>
  <c r="X51" i="111" s="1"/>
  <c r="D17" i="61"/>
  <c r="E23" i="61"/>
  <c r="I54" i="61"/>
  <c r="X66" i="111" s="1"/>
  <c r="I45" i="61"/>
  <c r="X57" i="111" s="1"/>
  <c r="I37" i="61"/>
  <c r="X49" i="111" s="1"/>
  <c r="I28" i="61"/>
  <c r="X40" i="111" s="1"/>
  <c r="I19" i="61"/>
  <c r="X31" i="111" s="1"/>
  <c r="C24" i="61"/>
  <c r="X19" i="111" s="1"/>
  <c r="I123" i="61"/>
  <c r="X135" i="111" s="1"/>
  <c r="I104" i="61"/>
  <c r="X116" i="111" s="1"/>
  <c r="I87" i="61"/>
  <c r="X99" i="111" s="1"/>
  <c r="C34" i="61"/>
  <c r="X157" i="111" s="1"/>
  <c r="I128" i="61"/>
  <c r="X140" i="111" s="1"/>
  <c r="I101" i="61"/>
  <c r="X113" i="111" s="1"/>
  <c r="I79" i="61"/>
  <c r="X91" i="111" s="1"/>
  <c r="I64" i="61"/>
  <c r="X76" i="111" s="1"/>
  <c r="D23" i="61"/>
  <c r="I69" i="61"/>
  <c r="X81" i="111" s="1"/>
  <c r="I51" i="61"/>
  <c r="X63" i="111" s="1"/>
  <c r="I25" i="61"/>
  <c r="X37" i="111" s="1"/>
  <c r="I60" i="61"/>
  <c r="X72" i="111" s="1"/>
  <c r="I47" i="61"/>
  <c r="X59" i="111" s="1"/>
  <c r="I34" i="61"/>
  <c r="X46" i="111" s="1"/>
  <c r="I21" i="61"/>
  <c r="X33" i="111" s="1"/>
  <c r="D16" i="61"/>
  <c r="C23" i="61"/>
  <c r="X18" i="111" s="1"/>
  <c r="I124" i="61"/>
  <c r="X136" i="111" s="1"/>
  <c r="I105" i="61"/>
  <c r="X117" i="111" s="1"/>
  <c r="I88" i="61"/>
  <c r="X100" i="111" s="1"/>
  <c r="I72" i="61"/>
  <c r="X84" i="111" s="1"/>
  <c r="I67" i="61"/>
  <c r="X79" i="111" s="1"/>
  <c r="I56" i="61"/>
  <c r="X68" i="111" s="1"/>
  <c r="I43" i="61"/>
  <c r="X55" i="111" s="1"/>
  <c r="I30" i="61"/>
  <c r="X42" i="111" s="1"/>
  <c r="I17" i="61"/>
  <c r="X29" i="111" s="1"/>
  <c r="D21" i="61"/>
  <c r="D24" i="61"/>
  <c r="D19" i="61"/>
  <c r="D22" i="61"/>
  <c r="E16" i="61"/>
  <c r="I73" i="60"/>
  <c r="W85" i="111" s="1"/>
  <c r="I61" i="60"/>
  <c r="W73" i="111" s="1"/>
  <c r="I109" i="60"/>
  <c r="W121" i="111" s="1"/>
  <c r="I95" i="60"/>
  <c r="W107" i="111" s="1"/>
  <c r="I123" i="60"/>
  <c r="W135" i="111" s="1"/>
  <c r="I97" i="60"/>
  <c r="W109" i="111" s="1"/>
  <c r="I104" i="60"/>
  <c r="W116" i="111" s="1"/>
  <c r="I91" i="60"/>
  <c r="W103" i="111" s="1"/>
  <c r="I127" i="60"/>
  <c r="W139" i="111" s="1"/>
  <c r="I114" i="60"/>
  <c r="W126" i="111" s="1"/>
  <c r="C35" i="60"/>
  <c r="W158" i="111" s="1"/>
  <c r="I136" i="60"/>
  <c r="W148" i="111" s="1"/>
  <c r="D17" i="60"/>
  <c r="I87" i="60"/>
  <c r="W99" i="111" s="1"/>
  <c r="I79" i="60"/>
  <c r="W91" i="111" s="1"/>
  <c r="C21" i="60"/>
  <c r="W16" i="111" s="1"/>
  <c r="I118" i="60"/>
  <c r="W130" i="111" s="1"/>
  <c r="I100" i="60"/>
  <c r="W112" i="111" s="1"/>
  <c r="I44" i="60"/>
  <c r="W56" i="111" s="1"/>
  <c r="I115" i="60"/>
  <c r="W127" i="111" s="1"/>
  <c r="I68" i="60"/>
  <c r="W80" i="111" s="1"/>
  <c r="I83" i="60"/>
  <c r="W95" i="111" s="1"/>
  <c r="I74" i="60"/>
  <c r="W86" i="111" s="1"/>
  <c r="I66" i="60"/>
  <c r="W78" i="111" s="1"/>
  <c r="I99" i="60"/>
  <c r="W111" i="111" s="1"/>
  <c r="I77" i="60"/>
  <c r="W89" i="111" s="1"/>
  <c r="I28" i="60"/>
  <c r="W40" i="111" s="1"/>
  <c r="I33" i="60"/>
  <c r="W45" i="111" s="1"/>
  <c r="I137" i="60"/>
  <c r="W149" i="111" s="1"/>
  <c r="C36" i="60"/>
  <c r="W159" i="111" s="1"/>
  <c r="C17" i="60"/>
  <c r="W12" i="111" s="1"/>
  <c r="I125" i="60"/>
  <c r="W137" i="111" s="1"/>
  <c r="I121" i="60"/>
  <c r="W133" i="111" s="1"/>
  <c r="I116" i="60"/>
  <c r="W128" i="111" s="1"/>
  <c r="I112" i="60"/>
  <c r="W124" i="111" s="1"/>
  <c r="I107" i="60"/>
  <c r="W119" i="111" s="1"/>
  <c r="I102" i="60"/>
  <c r="W114" i="111" s="1"/>
  <c r="I98" i="60"/>
  <c r="W110" i="111" s="1"/>
  <c r="I93" i="60"/>
  <c r="W105" i="111" s="1"/>
  <c r="I86" i="60"/>
  <c r="W98" i="111" s="1"/>
  <c r="I57" i="60"/>
  <c r="W69" i="111" s="1"/>
  <c r="I40" i="60"/>
  <c r="W52" i="111" s="1"/>
  <c r="I26" i="60"/>
  <c r="W38" i="111" s="1"/>
  <c r="C28" i="60"/>
  <c r="W23" i="111" s="1"/>
  <c r="I128" i="60"/>
  <c r="W140" i="111" s="1"/>
  <c r="I110" i="60"/>
  <c r="W122" i="111" s="1"/>
  <c r="I92" i="60"/>
  <c r="W104" i="111" s="1"/>
  <c r="I58" i="60"/>
  <c r="W70" i="111" s="1"/>
  <c r="I37" i="60"/>
  <c r="W49" i="111" s="1"/>
  <c r="C34" i="60"/>
  <c r="W157" i="111" s="1"/>
  <c r="I42" i="60"/>
  <c r="W54" i="111" s="1"/>
  <c r="I122" i="60"/>
  <c r="W134" i="111" s="1"/>
  <c r="I64" i="60"/>
  <c r="W76" i="111" s="1"/>
  <c r="C22" i="60"/>
  <c r="W17" i="111" s="1"/>
  <c r="I130" i="60"/>
  <c r="W142" i="111" s="1"/>
  <c r="I78" i="60"/>
  <c r="W90" i="111" s="1"/>
  <c r="I52" i="60"/>
  <c r="W64" i="111" s="1"/>
  <c r="I36" i="60"/>
  <c r="W48" i="111" s="1"/>
  <c r="I22" i="60"/>
  <c r="W34" i="111" s="1"/>
  <c r="C24" i="60"/>
  <c r="W19" i="111" s="1"/>
  <c r="I124" i="60"/>
  <c r="W136" i="111" s="1"/>
  <c r="I105" i="60"/>
  <c r="W117" i="111" s="1"/>
  <c r="I89" i="60"/>
  <c r="W101" i="111" s="1"/>
  <c r="I81" i="60"/>
  <c r="W93" i="111" s="1"/>
  <c r="I76" i="60"/>
  <c r="W88" i="111" s="1"/>
  <c r="I71" i="60"/>
  <c r="W83" i="111" s="1"/>
  <c r="I65" i="60"/>
  <c r="W77" i="111" s="1"/>
  <c r="I45" i="60"/>
  <c r="W57" i="111" s="1"/>
  <c r="C27" i="60"/>
  <c r="W22" i="111" s="1"/>
  <c r="I88" i="60"/>
  <c r="W100" i="111" s="1"/>
  <c r="I50" i="60"/>
  <c r="W62" i="111" s="1"/>
  <c r="C39" i="60"/>
  <c r="W162" i="111" s="1"/>
  <c r="I117" i="60"/>
  <c r="W129" i="111" s="1"/>
  <c r="I72" i="60"/>
  <c r="W84" i="111" s="1"/>
  <c r="C16" i="60"/>
  <c r="W11" i="111" s="1"/>
  <c r="C25" i="60"/>
  <c r="W20" i="111" s="1"/>
  <c r="I134" i="60"/>
  <c r="W146" i="111" s="1"/>
  <c r="I70" i="60"/>
  <c r="W82" i="111" s="1"/>
  <c r="I48" i="60"/>
  <c r="W60" i="111" s="1"/>
  <c r="I31" i="60"/>
  <c r="W43" i="111" s="1"/>
  <c r="I18" i="60"/>
  <c r="W30" i="111" s="1"/>
  <c r="C20" i="60"/>
  <c r="W15" i="111" s="1"/>
  <c r="I119" i="60"/>
  <c r="W131" i="111" s="1"/>
  <c r="I101" i="60"/>
  <c r="W113" i="111" s="1"/>
  <c r="D19" i="60"/>
  <c r="I62" i="60"/>
  <c r="W74" i="111" s="1"/>
  <c r="I54" i="60"/>
  <c r="W66" i="111" s="1"/>
  <c r="E17" i="60"/>
  <c r="I19" i="60"/>
  <c r="W31" i="111" s="1"/>
  <c r="C23" i="60"/>
  <c r="W18" i="111" s="1"/>
  <c r="I59" i="60"/>
  <c r="W71" i="111" s="1"/>
  <c r="I24" i="60"/>
  <c r="W36" i="111" s="1"/>
  <c r="C18" i="60"/>
  <c r="W13" i="111" s="1"/>
  <c r="I103" i="60"/>
  <c r="W115" i="111" s="1"/>
  <c r="I39" i="60"/>
  <c r="W51" i="111" s="1"/>
  <c r="D20" i="60"/>
  <c r="E20" i="60"/>
  <c r="D18" i="60"/>
  <c r="C33" i="60"/>
  <c r="W156" i="111" s="1"/>
  <c r="I132" i="60"/>
  <c r="W144" i="111" s="1"/>
  <c r="I113" i="60"/>
  <c r="W125" i="111" s="1"/>
  <c r="I94" i="60"/>
  <c r="W106" i="111" s="1"/>
  <c r="I84" i="60"/>
  <c r="W96" i="111" s="1"/>
  <c r="I60" i="60"/>
  <c r="W72" i="111" s="1"/>
  <c r="I49" i="60"/>
  <c r="W61" i="111" s="1"/>
  <c r="I41" i="60"/>
  <c r="W53" i="111" s="1"/>
  <c r="I32" i="60"/>
  <c r="W44" i="111" s="1"/>
  <c r="I23" i="60"/>
  <c r="W35" i="111" s="1"/>
  <c r="C37" i="60"/>
  <c r="W160" i="111" s="1"/>
  <c r="C19" i="60"/>
  <c r="W14" i="111" s="1"/>
  <c r="I85" i="60"/>
  <c r="W97" i="111" s="1"/>
  <c r="I63" i="60"/>
  <c r="W75" i="111" s="1"/>
  <c r="I55" i="60"/>
  <c r="W67" i="111" s="1"/>
  <c r="I46" i="60"/>
  <c r="W58" i="111" s="1"/>
  <c r="I38" i="60"/>
  <c r="W50" i="111" s="1"/>
  <c r="I29" i="60"/>
  <c r="W41" i="111" s="1"/>
  <c r="I20" i="60"/>
  <c r="W32" i="111" s="1"/>
  <c r="C26" i="60"/>
  <c r="W21" i="111" s="1"/>
  <c r="I126" i="60"/>
  <c r="W138" i="111" s="1"/>
  <c r="I108" i="60"/>
  <c r="W120" i="111" s="1"/>
  <c r="I90" i="60"/>
  <c r="W102" i="111" s="1"/>
  <c r="I80" i="60"/>
  <c r="W92" i="111" s="1"/>
  <c r="I75" i="60"/>
  <c r="W87" i="111" s="1"/>
  <c r="I67" i="60"/>
  <c r="W79" i="111" s="1"/>
  <c r="I56" i="60"/>
  <c r="W68" i="111" s="1"/>
  <c r="E19" i="60"/>
  <c r="E18" i="60"/>
  <c r="I47" i="60"/>
  <c r="W59" i="111" s="1"/>
  <c r="I34" i="60"/>
  <c r="W46" i="111" s="1"/>
  <c r="I21" i="60"/>
  <c r="W33" i="111" s="1"/>
  <c r="D16" i="60"/>
  <c r="I43" i="60"/>
  <c r="W55" i="111" s="1"/>
  <c r="I30" i="60"/>
  <c r="W42" i="111" s="1"/>
  <c r="I17" i="60"/>
  <c r="W29" i="111" s="1"/>
  <c r="D24" i="60"/>
  <c r="D23" i="60"/>
  <c r="D22" i="60"/>
  <c r="D28" i="60"/>
  <c r="D21" i="60"/>
  <c r="E21" i="60"/>
  <c r="E24" i="60"/>
  <c r="E23" i="60"/>
  <c r="E22" i="60"/>
  <c r="E16" i="60"/>
  <c r="I69" i="60"/>
  <c r="W81" i="111" s="1"/>
  <c r="I51" i="60"/>
  <c r="W63" i="111" s="1"/>
  <c r="I25" i="60"/>
  <c r="W37" i="111" s="1"/>
  <c r="I137" i="59"/>
  <c r="V149" i="111" s="1"/>
  <c r="C26" i="59"/>
  <c r="V21" i="111" s="1"/>
  <c r="I26" i="59"/>
  <c r="V38" i="111" s="1"/>
  <c r="C22" i="59"/>
  <c r="V17" i="111" s="1"/>
  <c r="I52" i="59"/>
  <c r="V64" i="111" s="1"/>
  <c r="I90" i="59"/>
  <c r="V102" i="111" s="1"/>
  <c r="I61" i="59"/>
  <c r="V73" i="111" s="1"/>
  <c r="C21" i="59"/>
  <c r="V16" i="111" s="1"/>
  <c r="I126" i="59"/>
  <c r="V138" i="111" s="1"/>
  <c r="I36" i="59"/>
  <c r="V48" i="111" s="1"/>
  <c r="I108" i="59"/>
  <c r="V120" i="111" s="1"/>
  <c r="I44" i="59"/>
  <c r="V56" i="111" s="1"/>
  <c r="I18" i="59"/>
  <c r="V30" i="111" s="1"/>
  <c r="I73" i="59"/>
  <c r="V85" i="111" s="1"/>
  <c r="C28" i="59"/>
  <c r="V23" i="111" s="1"/>
  <c r="I127" i="59"/>
  <c r="V139" i="111" s="1"/>
  <c r="I68" i="59"/>
  <c r="V80" i="111" s="1"/>
  <c r="I79" i="59"/>
  <c r="V91" i="111" s="1"/>
  <c r="I119" i="59"/>
  <c r="V131" i="111" s="1"/>
  <c r="I125" i="59"/>
  <c r="V137" i="111" s="1"/>
  <c r="C36" i="59"/>
  <c r="V159" i="111" s="1"/>
  <c r="I117" i="59"/>
  <c r="V129" i="111" s="1"/>
  <c r="I99" i="59"/>
  <c r="V111" i="111" s="1"/>
  <c r="I57" i="59"/>
  <c r="V69" i="111" s="1"/>
  <c r="I48" i="59"/>
  <c r="V60" i="111" s="1"/>
  <c r="I40" i="59"/>
  <c r="V52" i="111" s="1"/>
  <c r="I31" i="59"/>
  <c r="V43" i="111" s="1"/>
  <c r="I22" i="59"/>
  <c r="V34" i="111" s="1"/>
  <c r="I121" i="59"/>
  <c r="V133" i="111" s="1"/>
  <c r="I116" i="59"/>
  <c r="V128" i="111" s="1"/>
  <c r="I112" i="59"/>
  <c r="V124" i="111" s="1"/>
  <c r="I107" i="59"/>
  <c r="V119" i="111" s="1"/>
  <c r="I102" i="59"/>
  <c r="V114" i="111" s="1"/>
  <c r="I98" i="59"/>
  <c r="V110" i="111" s="1"/>
  <c r="I93" i="59"/>
  <c r="V105" i="111" s="1"/>
  <c r="I89" i="59"/>
  <c r="V101" i="111" s="1"/>
  <c r="I81" i="59"/>
  <c r="V93" i="111" s="1"/>
  <c r="I76" i="59"/>
  <c r="V88" i="111" s="1"/>
  <c r="I71" i="59"/>
  <c r="V83" i="111" s="1"/>
  <c r="I65" i="59"/>
  <c r="V77" i="111" s="1"/>
  <c r="I19" i="59"/>
  <c r="V31" i="111" s="1"/>
  <c r="C20" i="59"/>
  <c r="V15" i="111" s="1"/>
  <c r="C33" i="59"/>
  <c r="V156" i="111" s="1"/>
  <c r="I132" i="59"/>
  <c r="V144" i="111" s="1"/>
  <c r="I113" i="59"/>
  <c r="V125" i="111" s="1"/>
  <c r="I94" i="59"/>
  <c r="V106" i="111" s="1"/>
  <c r="I78" i="59"/>
  <c r="V90" i="111" s="1"/>
  <c r="I70" i="59"/>
  <c r="V82" i="111" s="1"/>
  <c r="C25" i="59"/>
  <c r="V20" i="111" s="1"/>
  <c r="I134" i="59"/>
  <c r="V146" i="111" s="1"/>
  <c r="I62" i="59"/>
  <c r="V74" i="111" s="1"/>
  <c r="I54" i="59"/>
  <c r="V66" i="111" s="1"/>
  <c r="I45" i="59"/>
  <c r="V57" i="111" s="1"/>
  <c r="I37" i="59"/>
  <c r="V49" i="111" s="1"/>
  <c r="I28" i="59"/>
  <c r="V40" i="111" s="1"/>
  <c r="I128" i="59"/>
  <c r="V140" i="111" s="1"/>
  <c r="C16" i="59"/>
  <c r="V11" i="111" s="1"/>
  <c r="I130" i="59"/>
  <c r="V142" i="111" s="1"/>
  <c r="C18" i="59"/>
  <c r="V13" i="111" s="1"/>
  <c r="I122" i="59"/>
  <c r="V134" i="111" s="1"/>
  <c r="I103" i="59"/>
  <c r="V115" i="111" s="1"/>
  <c r="I86" i="59"/>
  <c r="V98" i="111" s="1"/>
  <c r="C35" i="59"/>
  <c r="V158" i="111" s="1"/>
  <c r="C17" i="59"/>
  <c r="V12" i="111" s="1"/>
  <c r="I123" i="59"/>
  <c r="V135" i="111" s="1"/>
  <c r="I118" i="59"/>
  <c r="V130" i="111" s="1"/>
  <c r="I114" i="59"/>
  <c r="V126" i="111" s="1"/>
  <c r="I109" i="59"/>
  <c r="V121" i="111" s="1"/>
  <c r="I104" i="59"/>
  <c r="V116" i="111" s="1"/>
  <c r="I100" i="59"/>
  <c r="V112" i="111" s="1"/>
  <c r="I95" i="59"/>
  <c r="V107" i="111" s="1"/>
  <c r="I91" i="59"/>
  <c r="V103" i="111" s="1"/>
  <c r="I87" i="59"/>
  <c r="V99" i="111" s="1"/>
  <c r="I58" i="59"/>
  <c r="V70" i="111" s="1"/>
  <c r="I49" i="59"/>
  <c r="V61" i="111" s="1"/>
  <c r="I41" i="59"/>
  <c r="V53" i="111" s="1"/>
  <c r="I32" i="59"/>
  <c r="V44" i="111" s="1"/>
  <c r="C24" i="59"/>
  <c r="V19" i="111" s="1"/>
  <c r="I105" i="59"/>
  <c r="V117" i="111" s="1"/>
  <c r="I124" i="59"/>
  <c r="V136" i="111" s="1"/>
  <c r="D20" i="59"/>
  <c r="I110" i="59"/>
  <c r="V122" i="111" s="1"/>
  <c r="I101" i="59"/>
  <c r="V113" i="111" s="1"/>
  <c r="I67" i="59"/>
  <c r="V79" i="111" s="1"/>
  <c r="C27" i="59"/>
  <c r="V22" i="111" s="1"/>
  <c r="I24" i="59"/>
  <c r="V36" i="111" s="1"/>
  <c r="I75" i="59"/>
  <c r="V87" i="111" s="1"/>
  <c r="E17" i="59"/>
  <c r="I34" i="59"/>
  <c r="V46" i="111" s="1"/>
  <c r="D28" i="59"/>
  <c r="I88" i="59"/>
  <c r="V100" i="111" s="1"/>
  <c r="I80" i="59"/>
  <c r="V92" i="111" s="1"/>
  <c r="I56" i="59"/>
  <c r="V68" i="111" s="1"/>
  <c r="E21" i="59"/>
  <c r="D18" i="59"/>
  <c r="D22" i="59"/>
  <c r="E19" i="59"/>
  <c r="E18" i="59"/>
  <c r="I92" i="59"/>
  <c r="V104" i="111" s="1"/>
  <c r="I83" i="59"/>
  <c r="V95" i="111" s="1"/>
  <c r="I74" i="59"/>
  <c r="V86" i="111" s="1"/>
  <c r="I66" i="59"/>
  <c r="V78" i="111" s="1"/>
  <c r="I59" i="59"/>
  <c r="V71" i="111" s="1"/>
  <c r="I50" i="59"/>
  <c r="V62" i="111" s="1"/>
  <c r="C39" i="59"/>
  <c r="V162" i="111" s="1"/>
  <c r="I60" i="59"/>
  <c r="V72" i="111" s="1"/>
  <c r="I39" i="59"/>
  <c r="V51" i="111" s="1"/>
  <c r="I17" i="59"/>
  <c r="V29" i="111" s="1"/>
  <c r="I85" i="59"/>
  <c r="V97" i="111" s="1"/>
  <c r="I63" i="59"/>
  <c r="V75" i="111" s="1"/>
  <c r="I55" i="59"/>
  <c r="V67" i="111" s="1"/>
  <c r="I33" i="59"/>
  <c r="V45" i="111" s="1"/>
  <c r="C19" i="59"/>
  <c r="V14" i="111" s="1"/>
  <c r="I72" i="59"/>
  <c r="V84" i="111" s="1"/>
  <c r="I64" i="59"/>
  <c r="V76" i="111" s="1"/>
  <c r="I47" i="59"/>
  <c r="V59" i="111" s="1"/>
  <c r="I30" i="59"/>
  <c r="V42" i="111" s="1"/>
  <c r="I23" i="59"/>
  <c r="V35" i="111" s="1"/>
  <c r="C37" i="59"/>
  <c r="V160" i="111" s="1"/>
  <c r="I136" i="59"/>
  <c r="V148" i="111" s="1"/>
  <c r="I115" i="59"/>
  <c r="V127" i="111" s="1"/>
  <c r="I97" i="59"/>
  <c r="V109" i="111" s="1"/>
  <c r="E20" i="59"/>
  <c r="I42" i="59"/>
  <c r="V54" i="111" s="1"/>
  <c r="I77" i="59"/>
  <c r="V89" i="111" s="1"/>
  <c r="I43" i="59"/>
  <c r="V55" i="111" s="1"/>
  <c r="D16" i="59"/>
  <c r="D21" i="59"/>
  <c r="D19" i="59"/>
  <c r="D17" i="59"/>
  <c r="D24" i="59"/>
  <c r="D23" i="59"/>
  <c r="E24" i="59"/>
  <c r="E23" i="59"/>
  <c r="E22" i="59"/>
  <c r="C38" i="59"/>
  <c r="V161" i="111" s="1"/>
  <c r="C34" i="59"/>
  <c r="V157" i="111" s="1"/>
  <c r="E16" i="59"/>
  <c r="I46" i="59"/>
  <c r="V58" i="111" s="1"/>
  <c r="I38" i="59"/>
  <c r="V50" i="111" s="1"/>
  <c r="I29" i="59"/>
  <c r="V41" i="111" s="1"/>
  <c r="I20" i="59"/>
  <c r="V32" i="111" s="1"/>
  <c r="C23" i="59"/>
  <c r="V18" i="111" s="1"/>
  <c r="I84" i="59"/>
  <c r="V96" i="111" s="1"/>
  <c r="I69" i="59"/>
  <c r="V81" i="111" s="1"/>
  <c r="I51" i="59"/>
  <c r="V63" i="111" s="1"/>
  <c r="I25" i="59"/>
  <c r="V37" i="111" s="1"/>
  <c r="E22" i="58"/>
  <c r="I134" i="58"/>
  <c r="U146" i="111" s="1"/>
  <c r="E24" i="58"/>
  <c r="I117" i="58"/>
  <c r="U129" i="111" s="1"/>
  <c r="I114" i="58"/>
  <c r="U126" i="111" s="1"/>
  <c r="I99" i="58"/>
  <c r="U111" i="111" s="1"/>
  <c r="I130" i="58"/>
  <c r="U142" i="111" s="1"/>
  <c r="D28" i="58"/>
  <c r="I76" i="58"/>
  <c r="U88" i="111" s="1"/>
  <c r="I49" i="58"/>
  <c r="U61" i="111" s="1"/>
  <c r="C16" i="58"/>
  <c r="U11" i="111" s="1"/>
  <c r="I93" i="58"/>
  <c r="U105" i="111" s="1"/>
  <c r="E16" i="58"/>
  <c r="I112" i="58"/>
  <c r="U124" i="111" s="1"/>
  <c r="I32" i="58"/>
  <c r="U44" i="111" s="1"/>
  <c r="C33" i="58"/>
  <c r="U156" i="111" s="1"/>
  <c r="I65" i="58"/>
  <c r="U77" i="111" s="1"/>
  <c r="C25" i="58"/>
  <c r="U20" i="111" s="1"/>
  <c r="E20" i="58"/>
  <c r="I91" i="58"/>
  <c r="U103" i="111" s="1"/>
  <c r="I132" i="58"/>
  <c r="U144" i="111" s="1"/>
  <c r="I113" i="58"/>
  <c r="U125" i="111" s="1"/>
  <c r="I94" i="58"/>
  <c r="U106" i="111" s="1"/>
  <c r="I125" i="58"/>
  <c r="U137" i="111" s="1"/>
  <c r="C26" i="58"/>
  <c r="U21" i="111" s="1"/>
  <c r="I116" i="58"/>
  <c r="U128" i="111" s="1"/>
  <c r="I98" i="58"/>
  <c r="U110" i="111" s="1"/>
  <c r="I80" i="58"/>
  <c r="U92" i="111" s="1"/>
  <c r="I71" i="58"/>
  <c r="U83" i="111" s="1"/>
  <c r="I62" i="58"/>
  <c r="U74" i="111" s="1"/>
  <c r="I45" i="58"/>
  <c r="U57" i="111" s="1"/>
  <c r="I28" i="58"/>
  <c r="U40" i="111" s="1"/>
  <c r="C38" i="58"/>
  <c r="U161" i="111" s="1"/>
  <c r="C21" i="58"/>
  <c r="U16" i="111" s="1"/>
  <c r="I127" i="58"/>
  <c r="U139" i="111" s="1"/>
  <c r="I109" i="58"/>
  <c r="U121" i="111" s="1"/>
  <c r="I83" i="58"/>
  <c r="U95" i="111" s="1"/>
  <c r="I63" i="58"/>
  <c r="U75" i="111" s="1"/>
  <c r="I126" i="58"/>
  <c r="U138" i="111" s="1"/>
  <c r="I108" i="58"/>
  <c r="U120" i="111" s="1"/>
  <c r="I90" i="58"/>
  <c r="U102" i="111" s="1"/>
  <c r="I121" i="58"/>
  <c r="U133" i="111" s="1"/>
  <c r="C18" i="58"/>
  <c r="U13" i="111" s="1"/>
  <c r="I102" i="58"/>
  <c r="U114" i="111" s="1"/>
  <c r="I85" i="58"/>
  <c r="U97" i="111" s="1"/>
  <c r="I68" i="58"/>
  <c r="U80" i="111" s="1"/>
  <c r="I58" i="58"/>
  <c r="U70" i="111" s="1"/>
  <c r="I41" i="58"/>
  <c r="U53" i="111" s="1"/>
  <c r="I23" i="58"/>
  <c r="U35" i="111" s="1"/>
  <c r="C35" i="58"/>
  <c r="U158" i="111" s="1"/>
  <c r="C17" i="58"/>
  <c r="U12" i="111" s="1"/>
  <c r="I123" i="58"/>
  <c r="U135" i="111" s="1"/>
  <c r="I100" i="58"/>
  <c r="U112" i="111" s="1"/>
  <c r="I78" i="58"/>
  <c r="U90" i="111" s="1"/>
  <c r="I55" i="58"/>
  <c r="U67" i="111" s="1"/>
  <c r="E17" i="58"/>
  <c r="I24" i="58"/>
  <c r="U36" i="111" s="1"/>
  <c r="D20" i="58"/>
  <c r="C22" i="58"/>
  <c r="U17" i="111" s="1"/>
  <c r="I122" i="58"/>
  <c r="U134" i="111" s="1"/>
  <c r="I103" i="58"/>
  <c r="U115" i="111" s="1"/>
  <c r="I86" i="58"/>
  <c r="U98" i="111" s="1"/>
  <c r="I137" i="58"/>
  <c r="U149" i="111" s="1"/>
  <c r="I107" i="58"/>
  <c r="U119" i="111" s="1"/>
  <c r="E21" i="58"/>
  <c r="I89" i="58"/>
  <c r="U101" i="111" s="1"/>
  <c r="I73" i="58"/>
  <c r="U85" i="111" s="1"/>
  <c r="I54" i="58"/>
  <c r="U66" i="111" s="1"/>
  <c r="I37" i="58"/>
  <c r="U49" i="111" s="1"/>
  <c r="I19" i="58"/>
  <c r="U31" i="111" s="1"/>
  <c r="I118" i="58"/>
  <c r="U130" i="111" s="1"/>
  <c r="I95" i="58"/>
  <c r="U107" i="111" s="1"/>
  <c r="I74" i="58"/>
  <c r="U86" i="111" s="1"/>
  <c r="I66" i="58"/>
  <c r="U78" i="111" s="1"/>
  <c r="I38" i="58"/>
  <c r="U50" i="111" s="1"/>
  <c r="I110" i="58"/>
  <c r="U122" i="111" s="1"/>
  <c r="E19" i="58"/>
  <c r="D19" i="58"/>
  <c r="D17" i="58"/>
  <c r="I92" i="58"/>
  <c r="U104" i="111" s="1"/>
  <c r="I42" i="58"/>
  <c r="U54" i="111" s="1"/>
  <c r="C28" i="58"/>
  <c r="U23" i="111" s="1"/>
  <c r="I104" i="58"/>
  <c r="U116" i="111" s="1"/>
  <c r="I87" i="58"/>
  <c r="U99" i="111" s="1"/>
  <c r="I59" i="58"/>
  <c r="U71" i="111" s="1"/>
  <c r="I46" i="58"/>
  <c r="U58" i="111" s="1"/>
  <c r="I20" i="58"/>
  <c r="U32" i="111" s="1"/>
  <c r="I128" i="58"/>
  <c r="U140" i="111" s="1"/>
  <c r="I79" i="58"/>
  <c r="U91" i="111" s="1"/>
  <c r="I64" i="58"/>
  <c r="U76" i="111" s="1"/>
  <c r="E23" i="58"/>
  <c r="I50" i="58"/>
  <c r="U62" i="111" s="1"/>
  <c r="I33" i="58"/>
  <c r="U45" i="111" s="1"/>
  <c r="C37" i="58"/>
  <c r="U160" i="111" s="1"/>
  <c r="I136" i="58"/>
  <c r="U148" i="111" s="1"/>
  <c r="I115" i="58"/>
  <c r="U127" i="111" s="1"/>
  <c r="I97" i="58"/>
  <c r="U109" i="111" s="1"/>
  <c r="I72" i="58"/>
  <c r="U84" i="111" s="1"/>
  <c r="I67" i="58"/>
  <c r="U79" i="111" s="1"/>
  <c r="I60" i="58"/>
  <c r="U72" i="111" s="1"/>
  <c r="I51" i="58"/>
  <c r="U63" i="111" s="1"/>
  <c r="I43" i="58"/>
  <c r="U55" i="111" s="1"/>
  <c r="I34" i="58"/>
  <c r="U46" i="111" s="1"/>
  <c r="I25" i="58"/>
  <c r="U37" i="111" s="1"/>
  <c r="I17" i="58"/>
  <c r="U29" i="111" s="1"/>
  <c r="C27" i="58"/>
  <c r="U22" i="111" s="1"/>
  <c r="I81" i="58"/>
  <c r="U93" i="111" s="1"/>
  <c r="I70" i="58"/>
  <c r="U82" i="111" s="1"/>
  <c r="I52" i="58"/>
  <c r="U64" i="111" s="1"/>
  <c r="I36" i="58"/>
  <c r="U48" i="111" s="1"/>
  <c r="I22" i="58"/>
  <c r="U34" i="111" s="1"/>
  <c r="C23" i="58"/>
  <c r="U18" i="111" s="1"/>
  <c r="I61" i="58"/>
  <c r="U73" i="111" s="1"/>
  <c r="I48" i="58"/>
  <c r="U60" i="111" s="1"/>
  <c r="I31" i="58"/>
  <c r="U43" i="111" s="1"/>
  <c r="I18" i="58"/>
  <c r="U30" i="111" s="1"/>
  <c r="D21" i="58"/>
  <c r="D24" i="58"/>
  <c r="D22" i="58"/>
  <c r="E18" i="58"/>
  <c r="C24" i="58"/>
  <c r="U19" i="111" s="1"/>
  <c r="I124" i="58"/>
  <c r="U136" i="111" s="1"/>
  <c r="I105" i="58"/>
  <c r="U117" i="111" s="1"/>
  <c r="I88" i="58"/>
  <c r="U100" i="111" s="1"/>
  <c r="I69" i="58"/>
  <c r="U81" i="111" s="1"/>
  <c r="I56" i="58"/>
  <c r="U68" i="111" s="1"/>
  <c r="I47" i="58"/>
  <c r="U59" i="111" s="1"/>
  <c r="I39" i="58"/>
  <c r="U51" i="111" s="1"/>
  <c r="I30" i="58"/>
  <c r="U42" i="111" s="1"/>
  <c r="I21" i="58"/>
  <c r="U33" i="111" s="1"/>
  <c r="C39" i="58"/>
  <c r="U162" i="111" s="1"/>
  <c r="C19" i="58"/>
  <c r="U14" i="111" s="1"/>
  <c r="I77" i="58"/>
  <c r="U89" i="111" s="1"/>
  <c r="I57" i="58"/>
  <c r="U69" i="111" s="1"/>
  <c r="I44" i="58"/>
  <c r="U56" i="111" s="1"/>
  <c r="D23" i="58"/>
  <c r="I29" i="58"/>
  <c r="U41" i="111" s="1"/>
  <c r="D16" i="58"/>
  <c r="C20" i="58"/>
  <c r="U15" i="111" s="1"/>
  <c r="I119" i="58"/>
  <c r="U131" i="111" s="1"/>
  <c r="I101" i="58"/>
  <c r="U113" i="111" s="1"/>
  <c r="I84" i="58"/>
  <c r="U96" i="111" s="1"/>
  <c r="I75" i="58"/>
  <c r="U87" i="111" s="1"/>
  <c r="D18" i="58"/>
  <c r="C34" i="58"/>
  <c r="U157" i="111" s="1"/>
  <c r="I40" i="58"/>
  <c r="U52" i="111" s="1"/>
  <c r="I26" i="58"/>
  <c r="U38" i="111" s="1"/>
  <c r="I122" i="57"/>
  <c r="T134" i="111" s="1"/>
  <c r="I103" i="57"/>
  <c r="T115" i="111" s="1"/>
  <c r="I127" i="57"/>
  <c r="T139" i="111" s="1"/>
  <c r="I48" i="57"/>
  <c r="T60" i="111" s="1"/>
  <c r="I86" i="57"/>
  <c r="T98" i="111" s="1"/>
  <c r="I137" i="57"/>
  <c r="T149" i="111" s="1"/>
  <c r="I31" i="57"/>
  <c r="T43" i="111" s="1"/>
  <c r="I134" i="57"/>
  <c r="T146" i="111" s="1"/>
  <c r="C33" i="57"/>
  <c r="T156" i="111" s="1"/>
  <c r="C25" i="57"/>
  <c r="T20" i="111" s="1"/>
  <c r="D28" i="57"/>
  <c r="I81" i="57"/>
  <c r="T93" i="111" s="1"/>
  <c r="D18" i="57"/>
  <c r="D21" i="57"/>
  <c r="E20" i="57"/>
  <c r="I76" i="57"/>
  <c r="T88" i="111" s="1"/>
  <c r="C37" i="57"/>
  <c r="T160" i="111" s="1"/>
  <c r="C22" i="57"/>
  <c r="T17" i="111" s="1"/>
  <c r="I117" i="57"/>
  <c r="T129" i="111" s="1"/>
  <c r="I99" i="57"/>
  <c r="T111" i="111" s="1"/>
  <c r="I130" i="57"/>
  <c r="T142" i="111" s="1"/>
  <c r="C26" i="57"/>
  <c r="T21" i="111" s="1"/>
  <c r="I124" i="57"/>
  <c r="T136" i="111" s="1"/>
  <c r="I109" i="57"/>
  <c r="T121" i="111" s="1"/>
  <c r="I52" i="57"/>
  <c r="T64" i="111" s="1"/>
  <c r="I36" i="57"/>
  <c r="T48" i="111" s="1"/>
  <c r="I18" i="57"/>
  <c r="T30" i="111" s="1"/>
  <c r="C21" i="57"/>
  <c r="T16" i="111" s="1"/>
  <c r="I128" i="57"/>
  <c r="T140" i="111" s="1"/>
  <c r="I114" i="57"/>
  <c r="T126" i="111" s="1"/>
  <c r="I58" i="57"/>
  <c r="T70" i="111" s="1"/>
  <c r="I49" i="57"/>
  <c r="T61" i="111" s="1"/>
  <c r="I41" i="57"/>
  <c r="T53" i="111" s="1"/>
  <c r="I32" i="57"/>
  <c r="T44" i="111" s="1"/>
  <c r="I23" i="57"/>
  <c r="T35" i="111" s="1"/>
  <c r="C28" i="57"/>
  <c r="T23" i="111" s="1"/>
  <c r="I87" i="57"/>
  <c r="T99" i="111" s="1"/>
  <c r="C16" i="57"/>
  <c r="T11" i="111" s="1"/>
  <c r="I132" i="57"/>
  <c r="T144" i="111" s="1"/>
  <c r="I113" i="57"/>
  <c r="T125" i="111" s="1"/>
  <c r="I94" i="57"/>
  <c r="T106" i="111" s="1"/>
  <c r="I125" i="57"/>
  <c r="T137" i="111" s="1"/>
  <c r="C18" i="57"/>
  <c r="T13" i="111" s="1"/>
  <c r="I112" i="57"/>
  <c r="T124" i="111" s="1"/>
  <c r="I105" i="57"/>
  <c r="T117" i="111" s="1"/>
  <c r="I91" i="57"/>
  <c r="T103" i="111" s="1"/>
  <c r="I78" i="57"/>
  <c r="T90" i="111" s="1"/>
  <c r="I70" i="57"/>
  <c r="T82" i="111" s="1"/>
  <c r="I57" i="57"/>
  <c r="T69" i="111" s="1"/>
  <c r="I40" i="57"/>
  <c r="T52" i="111" s="1"/>
  <c r="I22" i="57"/>
  <c r="T34" i="111" s="1"/>
  <c r="C35" i="57"/>
  <c r="T158" i="111" s="1"/>
  <c r="C17" i="57"/>
  <c r="T12" i="111" s="1"/>
  <c r="I116" i="57"/>
  <c r="T128" i="111" s="1"/>
  <c r="I110" i="57"/>
  <c r="T122" i="111" s="1"/>
  <c r="I95" i="57"/>
  <c r="T107" i="111" s="1"/>
  <c r="I79" i="57"/>
  <c r="T91" i="111" s="1"/>
  <c r="I65" i="57"/>
  <c r="T77" i="111" s="1"/>
  <c r="I136" i="57"/>
  <c r="T148" i="111" s="1"/>
  <c r="I118" i="57"/>
  <c r="T130" i="111" s="1"/>
  <c r="I100" i="57"/>
  <c r="T112" i="111" s="1"/>
  <c r="I101" i="57"/>
  <c r="T113" i="111" s="1"/>
  <c r="D20" i="57"/>
  <c r="I126" i="57"/>
  <c r="T138" i="111" s="1"/>
  <c r="I108" i="57"/>
  <c r="T120" i="111" s="1"/>
  <c r="I90" i="57"/>
  <c r="T102" i="111" s="1"/>
  <c r="E21" i="57"/>
  <c r="C36" i="57"/>
  <c r="T159" i="111" s="1"/>
  <c r="I93" i="57"/>
  <c r="T105" i="111" s="1"/>
  <c r="I88" i="57"/>
  <c r="T100" i="111" s="1"/>
  <c r="I61" i="57"/>
  <c r="T73" i="111" s="1"/>
  <c r="I44" i="57"/>
  <c r="T56" i="111" s="1"/>
  <c r="I26" i="57"/>
  <c r="T38" i="111" s="1"/>
  <c r="I98" i="57"/>
  <c r="T110" i="111" s="1"/>
  <c r="I92" i="57"/>
  <c r="T104" i="111" s="1"/>
  <c r="I71" i="57"/>
  <c r="T83" i="111" s="1"/>
  <c r="I62" i="57"/>
  <c r="T74" i="111" s="1"/>
  <c r="I54" i="57"/>
  <c r="T66" i="111" s="1"/>
  <c r="I45" i="57"/>
  <c r="T57" i="111" s="1"/>
  <c r="I37" i="57"/>
  <c r="T49" i="111" s="1"/>
  <c r="I28" i="57"/>
  <c r="T40" i="111" s="1"/>
  <c r="I121" i="57"/>
  <c r="T133" i="111" s="1"/>
  <c r="I115" i="57"/>
  <c r="T127" i="111" s="1"/>
  <c r="I123" i="57"/>
  <c r="T135" i="111" s="1"/>
  <c r="I77" i="57"/>
  <c r="T89" i="111" s="1"/>
  <c r="E19" i="57"/>
  <c r="E18" i="57"/>
  <c r="I63" i="57"/>
  <c r="T75" i="111" s="1"/>
  <c r="I55" i="57"/>
  <c r="T67" i="111" s="1"/>
  <c r="I46" i="57"/>
  <c r="T58" i="111" s="1"/>
  <c r="I38" i="57"/>
  <c r="T50" i="111" s="1"/>
  <c r="I29" i="57"/>
  <c r="T41" i="111" s="1"/>
  <c r="I20" i="57"/>
  <c r="T32" i="111" s="1"/>
  <c r="C19" i="57"/>
  <c r="T14" i="111" s="1"/>
  <c r="I39" i="57"/>
  <c r="T51" i="111" s="1"/>
  <c r="E17" i="57"/>
  <c r="I19" i="57"/>
  <c r="T31" i="111" s="1"/>
  <c r="C24" i="57"/>
  <c r="T19" i="111" s="1"/>
  <c r="I102" i="57"/>
  <c r="T114" i="111" s="1"/>
  <c r="I97" i="57"/>
  <c r="T109" i="111" s="1"/>
  <c r="I83" i="57"/>
  <c r="T95" i="111" s="1"/>
  <c r="I74" i="57"/>
  <c r="T86" i="111" s="1"/>
  <c r="I66" i="57"/>
  <c r="T78" i="111" s="1"/>
  <c r="I59" i="57"/>
  <c r="T71" i="111" s="1"/>
  <c r="I50" i="57"/>
  <c r="T62" i="111" s="1"/>
  <c r="I42" i="57"/>
  <c r="T54" i="111" s="1"/>
  <c r="I33" i="57"/>
  <c r="T45" i="111" s="1"/>
  <c r="I24" i="57"/>
  <c r="T36" i="111" s="1"/>
  <c r="C39" i="57"/>
  <c r="T162" i="111" s="1"/>
  <c r="I107" i="57"/>
  <c r="T119" i="111" s="1"/>
  <c r="I89" i="57"/>
  <c r="T101" i="111" s="1"/>
  <c r="I84" i="57"/>
  <c r="T96" i="111" s="1"/>
  <c r="I64" i="57"/>
  <c r="T76" i="111" s="1"/>
  <c r="I73" i="57"/>
  <c r="T85" i="111" s="1"/>
  <c r="I68" i="57"/>
  <c r="T80" i="111" s="1"/>
  <c r="C20" i="57"/>
  <c r="T15" i="111" s="1"/>
  <c r="I85" i="57"/>
  <c r="T97" i="111" s="1"/>
  <c r="C23" i="57"/>
  <c r="T18" i="111" s="1"/>
  <c r="I80" i="57"/>
  <c r="T92" i="111" s="1"/>
  <c r="I75" i="57"/>
  <c r="T87" i="111" s="1"/>
  <c r="D23" i="57"/>
  <c r="D17" i="57"/>
  <c r="D24" i="57"/>
  <c r="D16" i="57"/>
  <c r="D22" i="57"/>
  <c r="I69" i="57"/>
  <c r="T81" i="111" s="1"/>
  <c r="I51" i="57"/>
  <c r="T63" i="111" s="1"/>
  <c r="I25" i="57"/>
  <c r="T37" i="111" s="1"/>
  <c r="E23" i="57"/>
  <c r="E16" i="57"/>
  <c r="E24" i="57"/>
  <c r="E22" i="57"/>
  <c r="I60" i="57"/>
  <c r="T72" i="111" s="1"/>
  <c r="I47" i="57"/>
  <c r="T59" i="111" s="1"/>
  <c r="I34" i="57"/>
  <c r="T46" i="111" s="1"/>
  <c r="I21" i="57"/>
  <c r="T33" i="111" s="1"/>
  <c r="D19" i="57"/>
  <c r="C27" i="57"/>
  <c r="T22" i="111" s="1"/>
  <c r="I119" i="57"/>
  <c r="T131" i="111" s="1"/>
  <c r="I104" i="57"/>
  <c r="T116" i="111" s="1"/>
  <c r="I72" i="57"/>
  <c r="T84" i="111" s="1"/>
  <c r="I67" i="57"/>
  <c r="T79" i="111" s="1"/>
  <c r="I56" i="57"/>
  <c r="T68" i="111" s="1"/>
  <c r="I43" i="57"/>
  <c r="T55" i="111" s="1"/>
  <c r="I30" i="57"/>
  <c r="T42" i="111" s="1"/>
  <c r="C38" i="57"/>
  <c r="T161" i="111" s="1"/>
  <c r="C34" i="57"/>
  <c r="T157" i="111" s="1"/>
  <c r="I73" i="56"/>
  <c r="S85" i="111" s="1"/>
  <c r="C27" i="56"/>
  <c r="S22" i="111" s="1"/>
  <c r="I83" i="56"/>
  <c r="S95" i="111" s="1"/>
  <c r="C35" i="56"/>
  <c r="S158" i="111" s="1"/>
  <c r="I92" i="56"/>
  <c r="S104" i="111" s="1"/>
  <c r="I128" i="56"/>
  <c r="S140" i="111" s="1"/>
  <c r="C16" i="56"/>
  <c r="S11" i="111" s="1"/>
  <c r="I136" i="56"/>
  <c r="S148" i="111" s="1"/>
  <c r="I105" i="56"/>
  <c r="S117" i="111" s="1"/>
  <c r="I130" i="56"/>
  <c r="S142" i="111" s="1"/>
  <c r="C28" i="56"/>
  <c r="S23" i="111" s="1"/>
  <c r="I115" i="56"/>
  <c r="S127" i="111" s="1"/>
  <c r="I89" i="56"/>
  <c r="S101" i="111" s="1"/>
  <c r="I79" i="56"/>
  <c r="S91" i="111" s="1"/>
  <c r="C22" i="56"/>
  <c r="S17" i="111" s="1"/>
  <c r="C24" i="56"/>
  <c r="S19" i="111" s="1"/>
  <c r="I110" i="56"/>
  <c r="S122" i="111" s="1"/>
  <c r="I68" i="56"/>
  <c r="S80" i="111" s="1"/>
  <c r="I37" i="56"/>
  <c r="S49" i="111" s="1"/>
  <c r="I54" i="56"/>
  <c r="S66" i="111" s="1"/>
  <c r="I124" i="56"/>
  <c r="S136" i="111" s="1"/>
  <c r="I97" i="56"/>
  <c r="S109" i="111" s="1"/>
  <c r="I87" i="56"/>
  <c r="S99" i="111" s="1"/>
  <c r="I41" i="56"/>
  <c r="S53" i="111" s="1"/>
  <c r="I58" i="56"/>
  <c r="S70" i="111" s="1"/>
  <c r="C34" i="56"/>
  <c r="S157" i="111" s="1"/>
  <c r="I63" i="56"/>
  <c r="S75" i="111" s="1"/>
  <c r="I23" i="56"/>
  <c r="S35" i="111" s="1"/>
  <c r="E16" i="56"/>
  <c r="I72" i="56"/>
  <c r="S84" i="111" s="1"/>
  <c r="I64" i="56"/>
  <c r="S76" i="111" s="1"/>
  <c r="I19" i="56"/>
  <c r="S31" i="111" s="1"/>
  <c r="I50" i="56"/>
  <c r="S62" i="111" s="1"/>
  <c r="D17" i="56"/>
  <c r="I122" i="56"/>
  <c r="S134" i="111" s="1"/>
  <c r="I67" i="56"/>
  <c r="S79" i="111" s="1"/>
  <c r="I60" i="56"/>
  <c r="S72" i="111" s="1"/>
  <c r="D20" i="56"/>
  <c r="I81" i="56"/>
  <c r="S93" i="111" s="1"/>
  <c r="I76" i="56"/>
  <c r="S88" i="111" s="1"/>
  <c r="I71" i="56"/>
  <c r="S83" i="111" s="1"/>
  <c r="I65" i="56"/>
  <c r="S77" i="111" s="1"/>
  <c r="I49" i="56"/>
  <c r="S61" i="111" s="1"/>
  <c r="I32" i="56"/>
  <c r="S44" i="111" s="1"/>
  <c r="C23" i="56"/>
  <c r="S18" i="111" s="1"/>
  <c r="I88" i="56"/>
  <c r="S100" i="111" s="1"/>
  <c r="I42" i="56"/>
  <c r="S54" i="111" s="1"/>
  <c r="I117" i="56"/>
  <c r="S129" i="111" s="1"/>
  <c r="I25" i="56"/>
  <c r="S37" i="111" s="1"/>
  <c r="I137" i="56"/>
  <c r="S149" i="111" s="1"/>
  <c r="C38" i="56"/>
  <c r="S161" i="111" s="1"/>
  <c r="C20" i="56"/>
  <c r="S15" i="111" s="1"/>
  <c r="I119" i="56"/>
  <c r="S131" i="111" s="1"/>
  <c r="I101" i="56"/>
  <c r="S113" i="111" s="1"/>
  <c r="I62" i="56"/>
  <c r="S74" i="111" s="1"/>
  <c r="I45" i="56"/>
  <c r="S57" i="111" s="1"/>
  <c r="I28" i="56"/>
  <c r="S40" i="111" s="1"/>
  <c r="C37" i="56"/>
  <c r="S160" i="111" s="1"/>
  <c r="C19" i="56"/>
  <c r="S14" i="111" s="1"/>
  <c r="I85" i="56"/>
  <c r="S97" i="111" s="1"/>
  <c r="I59" i="56"/>
  <c r="S71" i="111" s="1"/>
  <c r="I46" i="56"/>
  <c r="S58" i="111" s="1"/>
  <c r="E17" i="56"/>
  <c r="I24" i="56"/>
  <c r="S36" i="111" s="1"/>
  <c r="D16" i="56"/>
  <c r="I99" i="56"/>
  <c r="S111" i="111" s="1"/>
  <c r="I77" i="56"/>
  <c r="S89" i="111" s="1"/>
  <c r="I34" i="56"/>
  <c r="S46" i="111" s="1"/>
  <c r="E20" i="56"/>
  <c r="E19" i="56"/>
  <c r="D19" i="56"/>
  <c r="I29" i="56"/>
  <c r="S41" i="111" s="1"/>
  <c r="C18" i="56"/>
  <c r="S13" i="111" s="1"/>
  <c r="I103" i="56"/>
  <c r="S115" i="111" s="1"/>
  <c r="I43" i="56"/>
  <c r="S55" i="111" s="1"/>
  <c r="I51" i="56"/>
  <c r="S63" i="111" s="1"/>
  <c r="I17" i="56"/>
  <c r="S29" i="111" s="1"/>
  <c r="I33" i="56"/>
  <c r="S45" i="111" s="1"/>
  <c r="C33" i="56"/>
  <c r="S156" i="111" s="1"/>
  <c r="I132" i="56"/>
  <c r="S144" i="111" s="1"/>
  <c r="I113" i="56"/>
  <c r="S125" i="111" s="1"/>
  <c r="I94" i="56"/>
  <c r="S106" i="111" s="1"/>
  <c r="I84" i="56"/>
  <c r="S96" i="111" s="1"/>
  <c r="I69" i="56"/>
  <c r="S81" i="111" s="1"/>
  <c r="I56" i="56"/>
  <c r="S68" i="111" s="1"/>
  <c r="I47" i="56"/>
  <c r="S59" i="111" s="1"/>
  <c r="I39" i="56"/>
  <c r="S51" i="111" s="1"/>
  <c r="I30" i="56"/>
  <c r="S42" i="111" s="1"/>
  <c r="I21" i="56"/>
  <c r="S33" i="111" s="1"/>
  <c r="C39" i="56"/>
  <c r="S162" i="111" s="1"/>
  <c r="C21" i="56"/>
  <c r="S16" i="111" s="1"/>
  <c r="I127" i="56"/>
  <c r="S139" i="111" s="1"/>
  <c r="I123" i="56"/>
  <c r="S135" i="111" s="1"/>
  <c r="I118" i="56"/>
  <c r="S130" i="111" s="1"/>
  <c r="I114" i="56"/>
  <c r="S126" i="111" s="1"/>
  <c r="I109" i="56"/>
  <c r="S121" i="111" s="1"/>
  <c r="I104" i="56"/>
  <c r="S116" i="111" s="1"/>
  <c r="I100" i="56"/>
  <c r="S112" i="111" s="1"/>
  <c r="I95" i="56"/>
  <c r="S107" i="111" s="1"/>
  <c r="I91" i="56"/>
  <c r="S103" i="111" s="1"/>
  <c r="I70" i="56"/>
  <c r="S82" i="111" s="1"/>
  <c r="I52" i="56"/>
  <c r="S64" i="111" s="1"/>
  <c r="I36" i="56"/>
  <c r="S48" i="111" s="1"/>
  <c r="I22" i="56"/>
  <c r="S34" i="111" s="1"/>
  <c r="D28" i="56"/>
  <c r="D21" i="56"/>
  <c r="E21" i="56"/>
  <c r="I74" i="56"/>
  <c r="S86" i="111" s="1"/>
  <c r="I66" i="56"/>
  <c r="S78" i="111" s="1"/>
  <c r="I55" i="56"/>
  <c r="S67" i="111" s="1"/>
  <c r="I38" i="56"/>
  <c r="S50" i="111" s="1"/>
  <c r="I20" i="56"/>
  <c r="S32" i="111" s="1"/>
  <c r="C26" i="56"/>
  <c r="S21" i="111" s="1"/>
  <c r="I126" i="56"/>
  <c r="S138" i="111" s="1"/>
  <c r="I108" i="56"/>
  <c r="S120" i="111" s="1"/>
  <c r="I90" i="56"/>
  <c r="S102" i="111" s="1"/>
  <c r="I80" i="56"/>
  <c r="S92" i="111" s="1"/>
  <c r="I75" i="56"/>
  <c r="S87" i="111" s="1"/>
  <c r="D18" i="56"/>
  <c r="C36" i="56"/>
  <c r="S159" i="111" s="1"/>
  <c r="C17" i="56"/>
  <c r="S12" i="111" s="1"/>
  <c r="I125" i="56"/>
  <c r="S137" i="111" s="1"/>
  <c r="I121" i="56"/>
  <c r="S133" i="111" s="1"/>
  <c r="I116" i="56"/>
  <c r="S128" i="111" s="1"/>
  <c r="I112" i="56"/>
  <c r="S124" i="111" s="1"/>
  <c r="I107" i="56"/>
  <c r="S119" i="111" s="1"/>
  <c r="I102" i="56"/>
  <c r="S114" i="111" s="1"/>
  <c r="I98" i="56"/>
  <c r="S110" i="111" s="1"/>
  <c r="I93" i="56"/>
  <c r="S105" i="111" s="1"/>
  <c r="I86" i="56"/>
  <c r="S98" i="111" s="1"/>
  <c r="I61" i="56"/>
  <c r="S73" i="111" s="1"/>
  <c r="I48" i="56"/>
  <c r="S60" i="111" s="1"/>
  <c r="I31" i="56"/>
  <c r="S43" i="111" s="1"/>
  <c r="I18" i="56"/>
  <c r="S30" i="111" s="1"/>
  <c r="E18" i="56"/>
  <c r="D24" i="56"/>
  <c r="D23" i="56"/>
  <c r="D22" i="56"/>
  <c r="I57" i="56"/>
  <c r="S69" i="111" s="1"/>
  <c r="I44" i="56"/>
  <c r="S56" i="111" s="1"/>
  <c r="C25" i="56"/>
  <c r="S20" i="111" s="1"/>
  <c r="I134" i="56"/>
  <c r="S146" i="111" s="1"/>
  <c r="E24" i="56"/>
  <c r="E23" i="56"/>
  <c r="E22" i="56"/>
  <c r="I78" i="56"/>
  <c r="S90" i="111" s="1"/>
  <c r="I40" i="56"/>
  <c r="S52" i="111" s="1"/>
  <c r="I117" i="55"/>
  <c r="R129" i="111" s="1"/>
  <c r="D28" i="55"/>
  <c r="E21" i="55"/>
  <c r="I80" i="55"/>
  <c r="R92" i="111" s="1"/>
  <c r="I64" i="55"/>
  <c r="R76" i="111" s="1"/>
  <c r="I102" i="55"/>
  <c r="R114" i="111" s="1"/>
  <c r="I94" i="55"/>
  <c r="R106" i="111" s="1"/>
  <c r="E17" i="55"/>
  <c r="C22" i="55"/>
  <c r="R17" i="111" s="1"/>
  <c r="I113" i="55"/>
  <c r="R125" i="111" s="1"/>
  <c r="I90" i="55"/>
  <c r="R102" i="111" s="1"/>
  <c r="E28" i="55"/>
  <c r="I116" i="55"/>
  <c r="R128" i="111" s="1"/>
  <c r="I132" i="55"/>
  <c r="R144" i="111" s="1"/>
  <c r="I108" i="55"/>
  <c r="R120" i="111" s="1"/>
  <c r="C26" i="55"/>
  <c r="R21" i="111" s="1"/>
  <c r="I121" i="55"/>
  <c r="R133" i="111" s="1"/>
  <c r="I39" i="55"/>
  <c r="R51" i="111" s="1"/>
  <c r="I126" i="55"/>
  <c r="R138" i="111" s="1"/>
  <c r="I99" i="55"/>
  <c r="R111" i="111" s="1"/>
  <c r="C18" i="55"/>
  <c r="R13" i="111" s="1"/>
  <c r="I125" i="55"/>
  <c r="R137" i="111" s="1"/>
  <c r="I98" i="55"/>
  <c r="R110" i="111" s="1"/>
  <c r="E16" i="55"/>
  <c r="D16" i="55"/>
  <c r="I76" i="55"/>
  <c r="R88" i="111" s="1"/>
  <c r="I56" i="55"/>
  <c r="R68" i="111" s="1"/>
  <c r="D20" i="55"/>
  <c r="I85" i="55"/>
  <c r="R97" i="111" s="1"/>
  <c r="I67" i="55"/>
  <c r="R79" i="111" s="1"/>
  <c r="I43" i="55"/>
  <c r="R55" i="111" s="1"/>
  <c r="I17" i="55"/>
  <c r="R29" i="111" s="1"/>
  <c r="E18" i="55"/>
  <c r="E20" i="55"/>
  <c r="E19" i="55"/>
  <c r="I30" i="55"/>
  <c r="R42" i="111" s="1"/>
  <c r="D21" i="55"/>
  <c r="E23" i="55"/>
  <c r="D18" i="55"/>
  <c r="D24" i="55"/>
  <c r="I107" i="55"/>
  <c r="R119" i="111" s="1"/>
  <c r="I89" i="55"/>
  <c r="R101" i="111" s="1"/>
  <c r="I69" i="55"/>
  <c r="R81" i="111" s="1"/>
  <c r="I51" i="55"/>
  <c r="R63" i="111" s="1"/>
  <c r="I25" i="55"/>
  <c r="R37" i="111" s="1"/>
  <c r="C38" i="55"/>
  <c r="R161" i="111" s="1"/>
  <c r="C21" i="55"/>
  <c r="R16" i="111" s="1"/>
  <c r="I123" i="55"/>
  <c r="R135" i="111" s="1"/>
  <c r="I104" i="55"/>
  <c r="R116" i="111" s="1"/>
  <c r="I91" i="55"/>
  <c r="R103" i="111" s="1"/>
  <c r="I74" i="55"/>
  <c r="R86" i="111" s="1"/>
  <c r="I52" i="55"/>
  <c r="R64" i="111" s="1"/>
  <c r="I36" i="55"/>
  <c r="R48" i="111" s="1"/>
  <c r="I18" i="55"/>
  <c r="R30" i="111" s="1"/>
  <c r="C20" i="55"/>
  <c r="R15" i="111" s="1"/>
  <c r="I128" i="55"/>
  <c r="R140" i="111" s="1"/>
  <c r="I110" i="55"/>
  <c r="R122" i="111" s="1"/>
  <c r="I92" i="55"/>
  <c r="R104" i="111" s="1"/>
  <c r="I65" i="55"/>
  <c r="R77" i="111" s="1"/>
  <c r="I58" i="55"/>
  <c r="R70" i="111" s="1"/>
  <c r="I49" i="55"/>
  <c r="R61" i="111" s="1"/>
  <c r="I41" i="55"/>
  <c r="R53" i="111" s="1"/>
  <c r="I32" i="55"/>
  <c r="R44" i="111" s="1"/>
  <c r="I23" i="55"/>
  <c r="R35" i="111" s="1"/>
  <c r="C34" i="55"/>
  <c r="R157" i="111" s="1"/>
  <c r="I86" i="55"/>
  <c r="R98" i="111" s="1"/>
  <c r="I55" i="55"/>
  <c r="R67" i="111" s="1"/>
  <c r="I38" i="55"/>
  <c r="R50" i="111" s="1"/>
  <c r="I24" i="55"/>
  <c r="R36" i="111" s="1"/>
  <c r="I122" i="55"/>
  <c r="R134" i="111" s="1"/>
  <c r="I103" i="55"/>
  <c r="R115" i="111" s="1"/>
  <c r="C33" i="55"/>
  <c r="R156" i="111" s="1"/>
  <c r="I130" i="55"/>
  <c r="R142" i="111" s="1"/>
  <c r="E24" i="55"/>
  <c r="I112" i="55"/>
  <c r="R124" i="111" s="1"/>
  <c r="D22" i="55"/>
  <c r="I93" i="55"/>
  <c r="R105" i="111" s="1"/>
  <c r="I72" i="55"/>
  <c r="R84" i="111" s="1"/>
  <c r="I60" i="55"/>
  <c r="R72" i="111" s="1"/>
  <c r="I47" i="55"/>
  <c r="R59" i="111" s="1"/>
  <c r="I34" i="55"/>
  <c r="R46" i="111" s="1"/>
  <c r="I21" i="55"/>
  <c r="R33" i="111" s="1"/>
  <c r="C35" i="55"/>
  <c r="R158" i="111" s="1"/>
  <c r="C17" i="55"/>
  <c r="R12" i="111" s="1"/>
  <c r="I118" i="55"/>
  <c r="R130" i="111" s="1"/>
  <c r="I100" i="55"/>
  <c r="R112" i="111" s="1"/>
  <c r="I87" i="55"/>
  <c r="R99" i="111" s="1"/>
  <c r="I70" i="55"/>
  <c r="R82" i="111" s="1"/>
  <c r="I57" i="55"/>
  <c r="R69" i="111" s="1"/>
  <c r="I40" i="55"/>
  <c r="R52" i="111" s="1"/>
  <c r="D17" i="55"/>
  <c r="I22" i="55"/>
  <c r="R34" i="111" s="1"/>
  <c r="C37" i="55"/>
  <c r="R160" i="111" s="1"/>
  <c r="C16" i="55"/>
  <c r="R11" i="111" s="1"/>
  <c r="I124" i="55"/>
  <c r="R136" i="111" s="1"/>
  <c r="I105" i="55"/>
  <c r="R117" i="111" s="1"/>
  <c r="I88" i="55"/>
  <c r="R100" i="111" s="1"/>
  <c r="I79" i="55"/>
  <c r="R91" i="111" s="1"/>
  <c r="I71" i="55"/>
  <c r="R83" i="111" s="1"/>
  <c r="C27" i="55"/>
  <c r="R22" i="111" s="1"/>
  <c r="I77" i="55"/>
  <c r="R89" i="111" s="1"/>
  <c r="I66" i="55"/>
  <c r="R78" i="111" s="1"/>
  <c r="I50" i="55"/>
  <c r="R62" i="111" s="1"/>
  <c r="I20" i="55"/>
  <c r="R32" i="111" s="1"/>
  <c r="D23" i="55"/>
  <c r="I134" i="55"/>
  <c r="R146" i="111" s="1"/>
  <c r="I114" i="55"/>
  <c r="R126" i="111" s="1"/>
  <c r="I83" i="55"/>
  <c r="R95" i="111" s="1"/>
  <c r="I61" i="55"/>
  <c r="R73" i="111" s="1"/>
  <c r="I44" i="55"/>
  <c r="R56" i="111" s="1"/>
  <c r="I26" i="55"/>
  <c r="R38" i="111" s="1"/>
  <c r="C28" i="55"/>
  <c r="R23" i="111" s="1"/>
  <c r="I119" i="55"/>
  <c r="R131" i="111" s="1"/>
  <c r="I101" i="55"/>
  <c r="R113" i="111" s="1"/>
  <c r="I68" i="55"/>
  <c r="R80" i="111" s="1"/>
  <c r="I62" i="55"/>
  <c r="R74" i="111" s="1"/>
  <c r="I54" i="55"/>
  <c r="R66" i="111" s="1"/>
  <c r="I45" i="55"/>
  <c r="R57" i="111" s="1"/>
  <c r="I37" i="55"/>
  <c r="R49" i="111" s="1"/>
  <c r="I28" i="55"/>
  <c r="R40" i="111" s="1"/>
  <c r="I19" i="55"/>
  <c r="R31" i="111" s="1"/>
  <c r="C23" i="55"/>
  <c r="R18" i="111" s="1"/>
  <c r="I63" i="55"/>
  <c r="R75" i="111" s="1"/>
  <c r="I46" i="55"/>
  <c r="R58" i="111" s="1"/>
  <c r="I33" i="55"/>
  <c r="R45" i="111" s="1"/>
  <c r="C25" i="55"/>
  <c r="R20" i="111" s="1"/>
  <c r="I137" i="55"/>
  <c r="R149" i="111" s="1"/>
  <c r="I127" i="55"/>
  <c r="R139" i="111" s="1"/>
  <c r="I109" i="55"/>
  <c r="R121" i="111" s="1"/>
  <c r="I95" i="55"/>
  <c r="R107" i="111" s="1"/>
  <c r="I78" i="55"/>
  <c r="R90" i="111" s="1"/>
  <c r="D19" i="55"/>
  <c r="I48" i="55"/>
  <c r="R60" i="111" s="1"/>
  <c r="I31" i="55"/>
  <c r="R43" i="111" s="1"/>
  <c r="C24" i="55"/>
  <c r="R19" i="111" s="1"/>
  <c r="I136" i="55"/>
  <c r="R148" i="111" s="1"/>
  <c r="I115" i="55"/>
  <c r="R127" i="111" s="1"/>
  <c r="I97" i="55"/>
  <c r="R109" i="111" s="1"/>
  <c r="I84" i="55"/>
  <c r="R96" i="111" s="1"/>
  <c r="I75" i="55"/>
  <c r="R87" i="111" s="1"/>
  <c r="C39" i="55"/>
  <c r="R162" i="111" s="1"/>
  <c r="C19" i="55"/>
  <c r="R14" i="111" s="1"/>
  <c r="I81" i="55"/>
  <c r="R93" i="111" s="1"/>
  <c r="I73" i="55"/>
  <c r="R85" i="111" s="1"/>
  <c r="I59" i="55"/>
  <c r="R71" i="111" s="1"/>
  <c r="I42" i="55"/>
  <c r="R54" i="111" s="1"/>
  <c r="I29" i="55"/>
  <c r="R41" i="111" s="1"/>
  <c r="I87" i="54"/>
  <c r="Q99" i="111" s="1"/>
  <c r="I75" i="54"/>
  <c r="Q87" i="111" s="1"/>
  <c r="I57" i="54"/>
  <c r="Q69" i="111" s="1"/>
  <c r="I132" i="54"/>
  <c r="Q144" i="111" s="1"/>
  <c r="C26" i="54"/>
  <c r="Q21" i="111" s="1"/>
  <c r="I85" i="54"/>
  <c r="Q97" i="111" s="1"/>
  <c r="I123" i="54"/>
  <c r="Q135" i="111" s="1"/>
  <c r="I113" i="54"/>
  <c r="Q125" i="111" s="1"/>
  <c r="I77" i="54"/>
  <c r="Q89" i="111" s="1"/>
  <c r="I70" i="54"/>
  <c r="Q82" i="111" s="1"/>
  <c r="I40" i="54"/>
  <c r="Q52" i="111" s="1"/>
  <c r="I62" i="54"/>
  <c r="Q74" i="111" s="1"/>
  <c r="I37" i="54"/>
  <c r="Q49" i="111" s="1"/>
  <c r="I94" i="54"/>
  <c r="Q106" i="111" s="1"/>
  <c r="I130" i="54"/>
  <c r="Q142" i="111" s="1"/>
  <c r="I22" i="54"/>
  <c r="Q34" i="111" s="1"/>
  <c r="C21" i="54"/>
  <c r="Q16" i="111" s="1"/>
  <c r="I102" i="54"/>
  <c r="Q114" i="111" s="1"/>
  <c r="I45" i="54"/>
  <c r="Q57" i="111" s="1"/>
  <c r="C38" i="54"/>
  <c r="Q161" i="111" s="1"/>
  <c r="I28" i="54"/>
  <c r="Q40" i="111" s="1"/>
  <c r="C24" i="54"/>
  <c r="Q19" i="111" s="1"/>
  <c r="C27" i="54"/>
  <c r="Q22" i="111" s="1"/>
  <c r="E20" i="54"/>
  <c r="I54" i="54"/>
  <c r="Q66" i="111" s="1"/>
  <c r="I19" i="54"/>
  <c r="Q31" i="111" s="1"/>
  <c r="I104" i="54"/>
  <c r="Q116" i="111" s="1"/>
  <c r="I38" i="54"/>
  <c r="Q50" i="111" s="1"/>
  <c r="I126" i="54"/>
  <c r="Q138" i="111" s="1"/>
  <c r="I108" i="54"/>
  <c r="Q120" i="111" s="1"/>
  <c r="I90" i="54"/>
  <c r="Q102" i="111" s="1"/>
  <c r="I125" i="54"/>
  <c r="Q137" i="111" s="1"/>
  <c r="C18" i="54"/>
  <c r="Q13" i="111" s="1"/>
  <c r="I61" i="54"/>
  <c r="Q73" i="111" s="1"/>
  <c r="I44" i="54"/>
  <c r="Q56" i="111" s="1"/>
  <c r="E18" i="54"/>
  <c r="I26" i="54"/>
  <c r="Q38" i="111" s="1"/>
  <c r="C35" i="54"/>
  <c r="Q158" i="111" s="1"/>
  <c r="C17" i="54"/>
  <c r="Q12" i="111" s="1"/>
  <c r="I107" i="54"/>
  <c r="Q119" i="111" s="1"/>
  <c r="E21" i="54"/>
  <c r="I89" i="54"/>
  <c r="Q101" i="111" s="1"/>
  <c r="I73" i="54"/>
  <c r="Q85" i="111" s="1"/>
  <c r="I68" i="54"/>
  <c r="Q80" i="111" s="1"/>
  <c r="C20" i="54"/>
  <c r="Q15" i="111" s="1"/>
  <c r="I118" i="54"/>
  <c r="Q130" i="111" s="1"/>
  <c r="I100" i="54"/>
  <c r="Q112" i="111" s="1"/>
  <c r="I83" i="54"/>
  <c r="Q95" i="111" s="1"/>
  <c r="I63" i="54"/>
  <c r="Q75" i="111" s="1"/>
  <c r="I55" i="54"/>
  <c r="Q67" i="111" s="1"/>
  <c r="I46" i="54"/>
  <c r="Q58" i="111" s="1"/>
  <c r="I128" i="54"/>
  <c r="Q140" i="111" s="1"/>
  <c r="C22" i="54"/>
  <c r="Q17" i="111" s="1"/>
  <c r="I122" i="54"/>
  <c r="Q134" i="111" s="1"/>
  <c r="I103" i="54"/>
  <c r="Q115" i="111" s="1"/>
  <c r="I86" i="54"/>
  <c r="Q98" i="111" s="1"/>
  <c r="I121" i="54"/>
  <c r="Q133" i="111" s="1"/>
  <c r="I48" i="54"/>
  <c r="Q60" i="111" s="1"/>
  <c r="I31" i="54"/>
  <c r="Q43" i="111" s="1"/>
  <c r="I112" i="54"/>
  <c r="Q124" i="111" s="1"/>
  <c r="I93" i="54"/>
  <c r="Q105" i="111" s="1"/>
  <c r="I76" i="54"/>
  <c r="Q88" i="111" s="1"/>
  <c r="I58" i="54"/>
  <c r="Q70" i="111" s="1"/>
  <c r="I49" i="54"/>
  <c r="Q61" i="111" s="1"/>
  <c r="I41" i="54"/>
  <c r="Q53" i="111" s="1"/>
  <c r="I32" i="54"/>
  <c r="Q44" i="111" s="1"/>
  <c r="I23" i="54"/>
  <c r="Q35" i="111" s="1"/>
  <c r="C37" i="54"/>
  <c r="Q160" i="111" s="1"/>
  <c r="I134" i="54"/>
  <c r="Q146" i="111" s="1"/>
  <c r="I114" i="54"/>
  <c r="Q126" i="111" s="1"/>
  <c r="I95" i="54"/>
  <c r="Q107" i="111" s="1"/>
  <c r="I78" i="54"/>
  <c r="Q90" i="111" s="1"/>
  <c r="I20" i="54"/>
  <c r="Q32" i="111" s="1"/>
  <c r="I110" i="54"/>
  <c r="Q122" i="111" s="1"/>
  <c r="C16" i="54"/>
  <c r="Q11" i="111" s="1"/>
  <c r="I117" i="54"/>
  <c r="Q129" i="111" s="1"/>
  <c r="I99" i="54"/>
  <c r="Q111" i="111" s="1"/>
  <c r="I81" i="54"/>
  <c r="Q93" i="111" s="1"/>
  <c r="I137" i="54"/>
  <c r="Q149" i="111" s="1"/>
  <c r="C33" i="54"/>
  <c r="Q156" i="111" s="1"/>
  <c r="I52" i="54"/>
  <c r="Q64" i="111" s="1"/>
  <c r="I36" i="54"/>
  <c r="Q48" i="111" s="1"/>
  <c r="E17" i="54"/>
  <c r="I18" i="54"/>
  <c r="Q30" i="111" s="1"/>
  <c r="C25" i="54"/>
  <c r="Q20" i="111" s="1"/>
  <c r="I116" i="54"/>
  <c r="Q128" i="111" s="1"/>
  <c r="I98" i="54"/>
  <c r="Q110" i="111" s="1"/>
  <c r="I80" i="54"/>
  <c r="Q92" i="111" s="1"/>
  <c r="I71" i="54"/>
  <c r="Q83" i="111" s="1"/>
  <c r="I65" i="54"/>
  <c r="Q77" i="111" s="1"/>
  <c r="C28" i="54"/>
  <c r="Q23" i="111" s="1"/>
  <c r="I127" i="54"/>
  <c r="Q139" i="111" s="1"/>
  <c r="I109" i="54"/>
  <c r="Q121" i="111" s="1"/>
  <c r="I91" i="54"/>
  <c r="Q103" i="111" s="1"/>
  <c r="I74" i="54"/>
  <c r="Q86" i="111" s="1"/>
  <c r="I66" i="54"/>
  <c r="Q78" i="111" s="1"/>
  <c r="I59" i="54"/>
  <c r="Q71" i="111" s="1"/>
  <c r="I50" i="54"/>
  <c r="Q62" i="111" s="1"/>
  <c r="I29" i="54"/>
  <c r="Q41" i="111" s="1"/>
  <c r="I92" i="54"/>
  <c r="Q104" i="111" s="1"/>
  <c r="D20" i="54"/>
  <c r="D18" i="54"/>
  <c r="C23" i="54"/>
  <c r="Q18" i="111" s="1"/>
  <c r="I124" i="54"/>
  <c r="Q136" i="111" s="1"/>
  <c r="I105" i="54"/>
  <c r="Q117" i="111" s="1"/>
  <c r="I88" i="54"/>
  <c r="Q100" i="111" s="1"/>
  <c r="I72" i="54"/>
  <c r="Q84" i="111" s="1"/>
  <c r="I64" i="54"/>
  <c r="Q76" i="111" s="1"/>
  <c r="I42" i="54"/>
  <c r="Q54" i="111" s="1"/>
  <c r="I33" i="54"/>
  <c r="Q45" i="111" s="1"/>
  <c r="I24" i="54"/>
  <c r="Q36" i="111" s="1"/>
  <c r="C39" i="54"/>
  <c r="Q162" i="111" s="1"/>
  <c r="C19" i="54"/>
  <c r="Q14" i="111" s="1"/>
  <c r="I119" i="54"/>
  <c r="Q131" i="111" s="1"/>
  <c r="I101" i="54"/>
  <c r="Q113" i="111" s="1"/>
  <c r="I84" i="54"/>
  <c r="Q96" i="111" s="1"/>
  <c r="C34" i="54"/>
  <c r="Q157" i="111" s="1"/>
  <c r="I136" i="54"/>
  <c r="Q148" i="111" s="1"/>
  <c r="I115" i="54"/>
  <c r="Q127" i="111" s="1"/>
  <c r="I97" i="54"/>
  <c r="Q109" i="111" s="1"/>
  <c r="I79" i="54"/>
  <c r="Q91" i="111" s="1"/>
  <c r="I69" i="54"/>
  <c r="Q81" i="111" s="1"/>
  <c r="I39" i="54"/>
  <c r="Q51" i="111" s="1"/>
  <c r="E19" i="54"/>
  <c r="D28" i="54"/>
  <c r="D21" i="54"/>
  <c r="D24" i="54"/>
  <c r="D23" i="54"/>
  <c r="I51" i="54"/>
  <c r="Q63" i="111" s="1"/>
  <c r="I25" i="54"/>
  <c r="Q37" i="111" s="1"/>
  <c r="D17" i="54"/>
  <c r="E23" i="54"/>
  <c r="I60" i="54"/>
  <c r="Q72" i="111" s="1"/>
  <c r="I47" i="54"/>
  <c r="Q59" i="111" s="1"/>
  <c r="I34" i="54"/>
  <c r="Q46" i="111" s="1"/>
  <c r="I21" i="54"/>
  <c r="Q33" i="111" s="1"/>
  <c r="D16" i="54"/>
  <c r="I67" i="54"/>
  <c r="Q79" i="111" s="1"/>
  <c r="I56" i="54"/>
  <c r="Q68" i="111" s="1"/>
  <c r="I43" i="54"/>
  <c r="Q55" i="111" s="1"/>
  <c r="I30" i="54"/>
  <c r="Q42" i="111" s="1"/>
  <c r="I17" i="54"/>
  <c r="Q29" i="111" s="1"/>
  <c r="D19" i="54"/>
  <c r="D22" i="54"/>
  <c r="E16" i="54"/>
  <c r="I122" i="53"/>
  <c r="P134" i="111" s="1"/>
  <c r="I108" i="53"/>
  <c r="P120" i="111" s="1"/>
  <c r="C16" i="53"/>
  <c r="P11" i="111" s="1"/>
  <c r="I103" i="53"/>
  <c r="P115" i="111" s="1"/>
  <c r="I126" i="53"/>
  <c r="P138" i="111" s="1"/>
  <c r="I99" i="53"/>
  <c r="P111" i="111" s="1"/>
  <c r="C22" i="53"/>
  <c r="P17" i="111" s="1"/>
  <c r="I117" i="53"/>
  <c r="P129" i="111" s="1"/>
  <c r="I90" i="53"/>
  <c r="P102" i="111" s="1"/>
  <c r="I112" i="53"/>
  <c r="P124" i="111" s="1"/>
  <c r="I86" i="53"/>
  <c r="P98" i="111" s="1"/>
  <c r="I130" i="53"/>
  <c r="P142" i="111" s="1"/>
  <c r="I76" i="53"/>
  <c r="P88" i="111" s="1"/>
  <c r="I71" i="53"/>
  <c r="P83" i="111" s="1"/>
  <c r="I121" i="53"/>
  <c r="P133" i="111" s="1"/>
  <c r="I137" i="53"/>
  <c r="P149" i="111" s="1"/>
  <c r="C33" i="53"/>
  <c r="P156" i="111" s="1"/>
  <c r="C18" i="53"/>
  <c r="P13" i="111" s="1"/>
  <c r="I62" i="53"/>
  <c r="P74" i="111" s="1"/>
  <c r="I98" i="53"/>
  <c r="P110" i="111" s="1"/>
  <c r="I132" i="53"/>
  <c r="P144" i="111" s="1"/>
  <c r="I113" i="53"/>
  <c r="P125" i="111" s="1"/>
  <c r="I94" i="53"/>
  <c r="P106" i="111" s="1"/>
  <c r="I125" i="53"/>
  <c r="P137" i="111" s="1"/>
  <c r="C26" i="53"/>
  <c r="P21" i="111" s="1"/>
  <c r="I116" i="53"/>
  <c r="P128" i="111" s="1"/>
  <c r="I102" i="53"/>
  <c r="P114" i="111" s="1"/>
  <c r="C38" i="53"/>
  <c r="P161" i="111" s="1"/>
  <c r="I93" i="53"/>
  <c r="P105" i="111" s="1"/>
  <c r="I49" i="53"/>
  <c r="P61" i="111" s="1"/>
  <c r="I91" i="53"/>
  <c r="P103" i="111" s="1"/>
  <c r="I78" i="53"/>
  <c r="P90" i="111" s="1"/>
  <c r="I107" i="53"/>
  <c r="P119" i="111" s="1"/>
  <c r="I80" i="53"/>
  <c r="P92" i="111" s="1"/>
  <c r="I45" i="53"/>
  <c r="P57" i="111" s="1"/>
  <c r="I65" i="53"/>
  <c r="P77" i="111" s="1"/>
  <c r="I32" i="53"/>
  <c r="P44" i="111" s="1"/>
  <c r="I28" i="53"/>
  <c r="P40" i="111" s="1"/>
  <c r="I127" i="53"/>
  <c r="P139" i="111" s="1"/>
  <c r="I85" i="53"/>
  <c r="P97" i="111" s="1"/>
  <c r="I68" i="53"/>
  <c r="P80" i="111" s="1"/>
  <c r="I58" i="53"/>
  <c r="P70" i="111" s="1"/>
  <c r="I41" i="53"/>
  <c r="P53" i="111" s="1"/>
  <c r="I23" i="53"/>
  <c r="P35" i="111" s="1"/>
  <c r="I114" i="53"/>
  <c r="P126" i="111" s="1"/>
  <c r="I89" i="53"/>
  <c r="P101" i="111" s="1"/>
  <c r="I73" i="53"/>
  <c r="P85" i="111" s="1"/>
  <c r="I54" i="53"/>
  <c r="P66" i="111" s="1"/>
  <c r="I37" i="53"/>
  <c r="P49" i="111" s="1"/>
  <c r="I19" i="53"/>
  <c r="P31" i="111" s="1"/>
  <c r="C21" i="53"/>
  <c r="P16" i="111" s="1"/>
  <c r="I104" i="53"/>
  <c r="P116" i="111" s="1"/>
  <c r="C35" i="53"/>
  <c r="P158" i="111" s="1"/>
  <c r="C17" i="53"/>
  <c r="P12" i="111" s="1"/>
  <c r="I123" i="53"/>
  <c r="P135" i="111" s="1"/>
  <c r="I95" i="53"/>
  <c r="P107" i="111" s="1"/>
  <c r="I74" i="53"/>
  <c r="P86" i="111" s="1"/>
  <c r="C25" i="53"/>
  <c r="P20" i="111" s="1"/>
  <c r="I134" i="53"/>
  <c r="P146" i="111" s="1"/>
  <c r="I109" i="53"/>
  <c r="P121" i="111" s="1"/>
  <c r="I87" i="53"/>
  <c r="P99" i="111" s="1"/>
  <c r="I59" i="53"/>
  <c r="P71" i="111" s="1"/>
  <c r="I46" i="53"/>
  <c r="P58" i="111" s="1"/>
  <c r="E17" i="53"/>
  <c r="I63" i="53"/>
  <c r="P75" i="111" s="1"/>
  <c r="I50" i="53"/>
  <c r="P62" i="111" s="1"/>
  <c r="I118" i="53"/>
  <c r="P130" i="111" s="1"/>
  <c r="I100" i="53"/>
  <c r="P112" i="111" s="1"/>
  <c r="I83" i="53"/>
  <c r="P95" i="111" s="1"/>
  <c r="I128" i="53"/>
  <c r="P140" i="111" s="1"/>
  <c r="I20" i="53"/>
  <c r="P32" i="111" s="1"/>
  <c r="I105" i="53"/>
  <c r="P117" i="111" s="1"/>
  <c r="I42" i="53"/>
  <c r="P54" i="111" s="1"/>
  <c r="I84" i="53"/>
  <c r="P96" i="111" s="1"/>
  <c r="C24" i="53"/>
  <c r="P19" i="111" s="1"/>
  <c r="I92" i="53"/>
  <c r="P104" i="111" s="1"/>
  <c r="I75" i="53"/>
  <c r="P87" i="111" s="1"/>
  <c r="E16" i="53"/>
  <c r="I124" i="53"/>
  <c r="P136" i="111" s="1"/>
  <c r="D28" i="53"/>
  <c r="E21" i="53"/>
  <c r="E20" i="53"/>
  <c r="I29" i="53"/>
  <c r="P41" i="111" s="1"/>
  <c r="C28" i="53"/>
  <c r="P23" i="111" s="1"/>
  <c r="I119" i="53"/>
  <c r="P131" i="111" s="1"/>
  <c r="E19" i="53"/>
  <c r="I101" i="53"/>
  <c r="P113" i="111" s="1"/>
  <c r="D19" i="53"/>
  <c r="I79" i="53"/>
  <c r="P91" i="111" s="1"/>
  <c r="D20" i="53"/>
  <c r="E23" i="53"/>
  <c r="I66" i="53"/>
  <c r="P78" i="111" s="1"/>
  <c r="I55" i="53"/>
  <c r="P67" i="111" s="1"/>
  <c r="I38" i="53"/>
  <c r="P50" i="111" s="1"/>
  <c r="D17" i="53"/>
  <c r="I24" i="53"/>
  <c r="P36" i="111" s="1"/>
  <c r="C20" i="53"/>
  <c r="P15" i="111" s="1"/>
  <c r="I110" i="53"/>
  <c r="P122" i="111" s="1"/>
  <c r="I88" i="53"/>
  <c r="P100" i="111" s="1"/>
  <c r="I64" i="53"/>
  <c r="P76" i="111" s="1"/>
  <c r="D23" i="53"/>
  <c r="E18" i="53"/>
  <c r="I69" i="53"/>
  <c r="P81" i="111" s="1"/>
  <c r="I56" i="53"/>
  <c r="P68" i="111" s="1"/>
  <c r="I47" i="53"/>
  <c r="P59" i="111" s="1"/>
  <c r="I39" i="53"/>
  <c r="P51" i="111" s="1"/>
  <c r="I30" i="53"/>
  <c r="P42" i="111" s="1"/>
  <c r="I21" i="53"/>
  <c r="P33" i="111" s="1"/>
  <c r="C27" i="53"/>
  <c r="P22" i="111" s="1"/>
  <c r="I81" i="53"/>
  <c r="P93" i="111" s="1"/>
  <c r="I70" i="53"/>
  <c r="P82" i="111" s="1"/>
  <c r="I52" i="53"/>
  <c r="P64" i="111" s="1"/>
  <c r="I36" i="53"/>
  <c r="P48" i="111" s="1"/>
  <c r="I22" i="53"/>
  <c r="P34" i="111" s="1"/>
  <c r="D16" i="53"/>
  <c r="D18" i="53"/>
  <c r="C23" i="53"/>
  <c r="P18" i="111" s="1"/>
  <c r="I61" i="53"/>
  <c r="P73" i="111" s="1"/>
  <c r="I48" i="53"/>
  <c r="P60" i="111" s="1"/>
  <c r="I31" i="53"/>
  <c r="P43" i="111" s="1"/>
  <c r="I18" i="53"/>
  <c r="P30" i="111" s="1"/>
  <c r="I33" i="53"/>
  <c r="P45" i="111" s="1"/>
  <c r="C37" i="53"/>
  <c r="P160" i="111" s="1"/>
  <c r="I136" i="53"/>
  <c r="P148" i="111" s="1"/>
  <c r="I115" i="53"/>
  <c r="P127" i="111" s="1"/>
  <c r="I97" i="53"/>
  <c r="P109" i="111" s="1"/>
  <c r="I72" i="53"/>
  <c r="P84" i="111" s="1"/>
  <c r="I67" i="53"/>
  <c r="P79" i="111" s="1"/>
  <c r="I60" i="53"/>
  <c r="P72" i="111" s="1"/>
  <c r="I51" i="53"/>
  <c r="P63" i="111" s="1"/>
  <c r="I43" i="53"/>
  <c r="P55" i="111" s="1"/>
  <c r="I34" i="53"/>
  <c r="P46" i="111" s="1"/>
  <c r="I25" i="53"/>
  <c r="P37" i="111" s="1"/>
  <c r="I17" i="53"/>
  <c r="P29" i="111" s="1"/>
  <c r="C39" i="53"/>
  <c r="P162" i="111" s="1"/>
  <c r="C19" i="53"/>
  <c r="P14" i="111" s="1"/>
  <c r="I77" i="53"/>
  <c r="P89" i="111" s="1"/>
  <c r="I57" i="53"/>
  <c r="P69" i="111" s="1"/>
  <c r="I44" i="53"/>
  <c r="P56" i="111" s="1"/>
  <c r="D21" i="53"/>
  <c r="D24" i="53"/>
  <c r="D22" i="53"/>
  <c r="C34" i="53"/>
  <c r="P157" i="111" s="1"/>
  <c r="I40" i="53"/>
  <c r="P52" i="111" s="1"/>
  <c r="I26" i="53"/>
  <c r="P38" i="111" s="1"/>
  <c r="I38" i="52"/>
  <c r="O50" i="111" s="1"/>
  <c r="I85" i="52"/>
  <c r="O97" i="111" s="1"/>
  <c r="I47" i="52"/>
  <c r="O59" i="111" s="1"/>
  <c r="I99" i="52"/>
  <c r="O111" i="111" s="1"/>
  <c r="I103" i="52"/>
  <c r="O115" i="111" s="1"/>
  <c r="C16" i="52"/>
  <c r="O11" i="111" s="1"/>
  <c r="I132" i="52"/>
  <c r="O144" i="111" s="1"/>
  <c r="I126" i="52"/>
  <c r="O138" i="111" s="1"/>
  <c r="I86" i="52"/>
  <c r="O98" i="111" s="1"/>
  <c r="I137" i="52"/>
  <c r="O149" i="111" s="1"/>
  <c r="I122" i="52"/>
  <c r="O134" i="111" s="1"/>
  <c r="I125" i="52"/>
  <c r="O137" i="111" s="1"/>
  <c r="C18" i="52"/>
  <c r="O13" i="111" s="1"/>
  <c r="I63" i="52"/>
  <c r="O75" i="111" s="1"/>
  <c r="I113" i="52"/>
  <c r="O125" i="111" s="1"/>
  <c r="I130" i="52"/>
  <c r="O142" i="111" s="1"/>
  <c r="I29" i="52"/>
  <c r="O41" i="111" s="1"/>
  <c r="I55" i="52"/>
  <c r="O67" i="111" s="1"/>
  <c r="I20" i="52"/>
  <c r="O32" i="111" s="1"/>
  <c r="C22" i="52"/>
  <c r="O17" i="111" s="1"/>
  <c r="I117" i="52"/>
  <c r="O129" i="111" s="1"/>
  <c r="I94" i="52"/>
  <c r="O106" i="111" s="1"/>
  <c r="C26" i="52"/>
  <c r="O21" i="111" s="1"/>
  <c r="I77" i="52"/>
  <c r="O89" i="111" s="1"/>
  <c r="I46" i="52"/>
  <c r="O58" i="111" s="1"/>
  <c r="C25" i="52"/>
  <c r="O20" i="111" s="1"/>
  <c r="I108" i="52"/>
  <c r="O120" i="111" s="1"/>
  <c r="I90" i="52"/>
  <c r="O102" i="111" s="1"/>
  <c r="C33" i="52"/>
  <c r="O156" i="111" s="1"/>
  <c r="I81" i="52"/>
  <c r="O93" i="111" s="1"/>
  <c r="I73" i="52"/>
  <c r="O85" i="111" s="1"/>
  <c r="I66" i="52"/>
  <c r="O78" i="111" s="1"/>
  <c r="I59" i="52"/>
  <c r="O71" i="111" s="1"/>
  <c r="I50" i="52"/>
  <c r="O62" i="111" s="1"/>
  <c r="I42" i="52"/>
  <c r="O54" i="111" s="1"/>
  <c r="I33" i="52"/>
  <c r="O45" i="111" s="1"/>
  <c r="I24" i="52"/>
  <c r="O36" i="111" s="1"/>
  <c r="C38" i="52"/>
  <c r="O161" i="111" s="1"/>
  <c r="C17" i="52"/>
  <c r="O12" i="111" s="1"/>
  <c r="I98" i="52"/>
  <c r="O110" i="111" s="1"/>
  <c r="C35" i="52"/>
  <c r="O158" i="111" s="1"/>
  <c r="I93" i="52"/>
  <c r="O105" i="111" s="1"/>
  <c r="I80" i="52"/>
  <c r="O92" i="111" s="1"/>
  <c r="D28" i="52"/>
  <c r="I72" i="52"/>
  <c r="O84" i="111" s="1"/>
  <c r="I56" i="52"/>
  <c r="O68" i="111" s="1"/>
  <c r="I121" i="52"/>
  <c r="O133" i="111" s="1"/>
  <c r="C21" i="52"/>
  <c r="O16" i="111" s="1"/>
  <c r="E21" i="52"/>
  <c r="E20" i="52"/>
  <c r="E18" i="52"/>
  <c r="I39" i="52"/>
  <c r="O51" i="111" s="1"/>
  <c r="E23" i="52"/>
  <c r="I112" i="52"/>
  <c r="O124" i="111" s="1"/>
  <c r="D20" i="52"/>
  <c r="D18" i="52"/>
  <c r="E16" i="52"/>
  <c r="D21" i="52"/>
  <c r="I116" i="52"/>
  <c r="O128" i="111" s="1"/>
  <c r="I102" i="52"/>
  <c r="O114" i="111" s="1"/>
  <c r="D16" i="52"/>
  <c r="I60" i="52"/>
  <c r="O72" i="111" s="1"/>
  <c r="I51" i="52"/>
  <c r="O63" i="111" s="1"/>
  <c r="I43" i="52"/>
  <c r="O55" i="111" s="1"/>
  <c r="E17" i="52"/>
  <c r="C28" i="52"/>
  <c r="O23" i="111" s="1"/>
  <c r="I127" i="52"/>
  <c r="O139" i="111" s="1"/>
  <c r="I109" i="52"/>
  <c r="O121" i="111" s="1"/>
  <c r="I95" i="52"/>
  <c r="O107" i="111" s="1"/>
  <c r="I78" i="52"/>
  <c r="O90" i="111" s="1"/>
  <c r="C39" i="52"/>
  <c r="O162" i="111" s="1"/>
  <c r="C19" i="52"/>
  <c r="O14" i="111" s="1"/>
  <c r="I119" i="52"/>
  <c r="O131" i="111" s="1"/>
  <c r="I101" i="52"/>
  <c r="O113" i="111" s="1"/>
  <c r="I84" i="52"/>
  <c r="O96" i="111" s="1"/>
  <c r="I71" i="52"/>
  <c r="O83" i="111" s="1"/>
  <c r="I62" i="52"/>
  <c r="O74" i="111" s="1"/>
  <c r="I45" i="52"/>
  <c r="O57" i="111" s="1"/>
  <c r="I28" i="52"/>
  <c r="O40" i="111" s="1"/>
  <c r="D24" i="52"/>
  <c r="I107" i="52"/>
  <c r="O119" i="111" s="1"/>
  <c r="I89" i="52"/>
  <c r="O101" i="111" s="1"/>
  <c r="I69" i="52"/>
  <c r="O81" i="111" s="1"/>
  <c r="I64" i="52"/>
  <c r="O76" i="111" s="1"/>
  <c r="I34" i="52"/>
  <c r="O46" i="111" s="1"/>
  <c r="I25" i="52"/>
  <c r="O37" i="111" s="1"/>
  <c r="I17" i="52"/>
  <c r="O29" i="111" s="1"/>
  <c r="C24" i="52"/>
  <c r="O19" i="111" s="1"/>
  <c r="I123" i="52"/>
  <c r="O135" i="111" s="1"/>
  <c r="I104" i="52"/>
  <c r="O116" i="111" s="1"/>
  <c r="I91" i="52"/>
  <c r="O103" i="111" s="1"/>
  <c r="I74" i="52"/>
  <c r="O86" i="111" s="1"/>
  <c r="I57" i="52"/>
  <c r="O69" i="111" s="1"/>
  <c r="I48" i="52"/>
  <c r="O60" i="111" s="1"/>
  <c r="I40" i="52"/>
  <c r="O52" i="111" s="1"/>
  <c r="I31" i="52"/>
  <c r="O43" i="111" s="1"/>
  <c r="I22" i="52"/>
  <c r="O34" i="111" s="1"/>
  <c r="C34" i="52"/>
  <c r="O157" i="111" s="1"/>
  <c r="I136" i="52"/>
  <c r="O148" i="111" s="1"/>
  <c r="I115" i="52"/>
  <c r="O127" i="111" s="1"/>
  <c r="I97" i="52"/>
  <c r="O109" i="111" s="1"/>
  <c r="I79" i="52"/>
  <c r="O91" i="111" s="1"/>
  <c r="I68" i="52"/>
  <c r="O80" i="111" s="1"/>
  <c r="I58" i="52"/>
  <c r="O70" i="111" s="1"/>
  <c r="I41" i="52"/>
  <c r="O53" i="111" s="1"/>
  <c r="I23" i="52"/>
  <c r="O35" i="111" s="1"/>
  <c r="D22" i="52"/>
  <c r="C20" i="52"/>
  <c r="O15" i="111" s="1"/>
  <c r="I118" i="52"/>
  <c r="O130" i="111" s="1"/>
  <c r="I100" i="52"/>
  <c r="O112" i="111" s="1"/>
  <c r="I87" i="52"/>
  <c r="O99" i="111" s="1"/>
  <c r="D19" i="52"/>
  <c r="D17" i="52"/>
  <c r="C27" i="52"/>
  <c r="O22" i="111" s="1"/>
  <c r="I128" i="52"/>
  <c r="O140" i="111" s="1"/>
  <c r="I110" i="52"/>
  <c r="O122" i="111" s="1"/>
  <c r="I92" i="52"/>
  <c r="O104" i="111" s="1"/>
  <c r="I75" i="52"/>
  <c r="O87" i="111" s="1"/>
  <c r="I54" i="52"/>
  <c r="O66" i="111" s="1"/>
  <c r="I37" i="52"/>
  <c r="O49" i="111" s="1"/>
  <c r="I19" i="52"/>
  <c r="O31" i="111" s="1"/>
  <c r="D23" i="52"/>
  <c r="I76" i="52"/>
  <c r="O88" i="111" s="1"/>
  <c r="I67" i="52"/>
  <c r="O79" i="111" s="1"/>
  <c r="E19" i="52"/>
  <c r="I30" i="52"/>
  <c r="O42" i="111" s="1"/>
  <c r="I21" i="52"/>
  <c r="O33" i="111" s="1"/>
  <c r="C37" i="52"/>
  <c r="O160" i="111" s="1"/>
  <c r="I134" i="52"/>
  <c r="O146" i="111" s="1"/>
  <c r="I114" i="52"/>
  <c r="O126" i="111" s="1"/>
  <c r="I83" i="52"/>
  <c r="O95" i="111" s="1"/>
  <c r="I70" i="52"/>
  <c r="O82" i="111" s="1"/>
  <c r="I61" i="52"/>
  <c r="O73" i="111" s="1"/>
  <c r="I52" i="52"/>
  <c r="O64" i="111" s="1"/>
  <c r="I44" i="52"/>
  <c r="O56" i="111" s="1"/>
  <c r="I36" i="52"/>
  <c r="O48" i="111" s="1"/>
  <c r="I26" i="52"/>
  <c r="O38" i="111" s="1"/>
  <c r="I18" i="52"/>
  <c r="O30" i="111" s="1"/>
  <c r="C23" i="52"/>
  <c r="O18" i="111" s="1"/>
  <c r="I124" i="52"/>
  <c r="O136" i="111" s="1"/>
  <c r="I105" i="52"/>
  <c r="O117" i="111" s="1"/>
  <c r="I88" i="52"/>
  <c r="O100" i="111" s="1"/>
  <c r="I65" i="52"/>
  <c r="O77" i="111" s="1"/>
  <c r="I49" i="52"/>
  <c r="O61" i="111" s="1"/>
  <c r="I32" i="52"/>
  <c r="O44" i="111" s="1"/>
  <c r="C23" i="51"/>
  <c r="N18" i="111" s="1"/>
  <c r="C35" i="51"/>
  <c r="N158" i="111" s="1"/>
  <c r="D28" i="51"/>
  <c r="I62" i="51"/>
  <c r="N74" i="111" s="1"/>
  <c r="I20" i="51"/>
  <c r="N32" i="111" s="1"/>
  <c r="I130" i="51"/>
  <c r="N142" i="111" s="1"/>
  <c r="I136" i="51"/>
  <c r="N148" i="111" s="1"/>
  <c r="I87" i="51"/>
  <c r="N99" i="111" s="1"/>
  <c r="I45" i="51"/>
  <c r="N57" i="111" s="1"/>
  <c r="E16" i="51"/>
  <c r="I103" i="51"/>
  <c r="N115" i="111" s="1"/>
  <c r="I115" i="51"/>
  <c r="N127" i="111" s="1"/>
  <c r="I71" i="51"/>
  <c r="N83" i="111" s="1"/>
  <c r="I28" i="51"/>
  <c r="N40" i="111" s="1"/>
  <c r="C22" i="51"/>
  <c r="N17" i="111" s="1"/>
  <c r="I97" i="51"/>
  <c r="N109" i="111" s="1"/>
  <c r="I76" i="51"/>
  <c r="N88" i="111" s="1"/>
  <c r="I88" i="51"/>
  <c r="N100" i="111" s="1"/>
  <c r="I63" i="51"/>
  <c r="N75" i="111" s="1"/>
  <c r="C18" i="51"/>
  <c r="N13" i="111" s="1"/>
  <c r="D21" i="51"/>
  <c r="C16" i="51"/>
  <c r="N11" i="111" s="1"/>
  <c r="E21" i="51"/>
  <c r="C28" i="51"/>
  <c r="N23" i="111" s="1"/>
  <c r="I128" i="51"/>
  <c r="N140" i="111" s="1"/>
  <c r="I110" i="51"/>
  <c r="N122" i="111" s="1"/>
  <c r="I92" i="51"/>
  <c r="N104" i="111" s="1"/>
  <c r="I81" i="51"/>
  <c r="N93" i="111" s="1"/>
  <c r="I68" i="51"/>
  <c r="N80" i="111" s="1"/>
  <c r="I58" i="51"/>
  <c r="N70" i="111" s="1"/>
  <c r="I41" i="51"/>
  <c r="N53" i="111" s="1"/>
  <c r="I23" i="51"/>
  <c r="N35" i="111" s="1"/>
  <c r="C37" i="51"/>
  <c r="N160" i="111" s="1"/>
  <c r="C19" i="51"/>
  <c r="N14" i="111" s="1"/>
  <c r="I85" i="51"/>
  <c r="N97" i="111" s="1"/>
  <c r="I38" i="51"/>
  <c r="N50" i="111" s="1"/>
  <c r="D17" i="51"/>
  <c r="I24" i="51"/>
  <c r="N36" i="111" s="1"/>
  <c r="I99" i="51"/>
  <c r="N111" i="111" s="1"/>
  <c r="I77" i="51"/>
  <c r="N89" i="111" s="1"/>
  <c r="I25" i="51"/>
  <c r="N37" i="111" s="1"/>
  <c r="D20" i="51"/>
  <c r="C24" i="51"/>
  <c r="N19" i="111" s="1"/>
  <c r="I124" i="51"/>
  <c r="N136" i="111" s="1"/>
  <c r="I105" i="51"/>
  <c r="N117" i="111" s="1"/>
  <c r="I89" i="51"/>
  <c r="N101" i="111" s="1"/>
  <c r="I73" i="51"/>
  <c r="N85" i="111" s="1"/>
  <c r="I54" i="51"/>
  <c r="N66" i="111" s="1"/>
  <c r="I37" i="51"/>
  <c r="N49" i="111" s="1"/>
  <c r="I19" i="51"/>
  <c r="N31" i="111" s="1"/>
  <c r="C34" i="51"/>
  <c r="N157" i="111" s="1"/>
  <c r="I74" i="51"/>
  <c r="N86" i="111" s="1"/>
  <c r="I66" i="51"/>
  <c r="N78" i="111" s="1"/>
  <c r="I55" i="51"/>
  <c r="N67" i="111" s="1"/>
  <c r="I42" i="51"/>
  <c r="N54" i="111" s="1"/>
  <c r="I29" i="51"/>
  <c r="N41" i="111" s="1"/>
  <c r="I122" i="51"/>
  <c r="N134" i="111" s="1"/>
  <c r="I67" i="51"/>
  <c r="N79" i="111" s="1"/>
  <c r="I60" i="51"/>
  <c r="N72" i="111" s="1"/>
  <c r="I34" i="51"/>
  <c r="N46" i="111" s="1"/>
  <c r="I137" i="51"/>
  <c r="N149" i="111" s="1"/>
  <c r="C38" i="51"/>
  <c r="N161" i="111" s="1"/>
  <c r="C20" i="51"/>
  <c r="N15" i="111" s="1"/>
  <c r="I119" i="51"/>
  <c r="N131" i="111" s="1"/>
  <c r="I101" i="51"/>
  <c r="N113" i="111" s="1"/>
  <c r="I79" i="51"/>
  <c r="N91" i="111" s="1"/>
  <c r="I65" i="51"/>
  <c r="N77" i="111" s="1"/>
  <c r="I49" i="51"/>
  <c r="N61" i="111" s="1"/>
  <c r="I32" i="51"/>
  <c r="N44" i="111" s="1"/>
  <c r="C27" i="51"/>
  <c r="N22" i="111" s="1"/>
  <c r="I83" i="51"/>
  <c r="N95" i="111" s="1"/>
  <c r="I59" i="51"/>
  <c r="N71" i="111" s="1"/>
  <c r="I46" i="51"/>
  <c r="N58" i="111" s="1"/>
  <c r="C26" i="51"/>
  <c r="N21" i="111" s="1"/>
  <c r="I117" i="51"/>
  <c r="N129" i="111" s="1"/>
  <c r="I72" i="51"/>
  <c r="N84" i="111" s="1"/>
  <c r="I64" i="51"/>
  <c r="N76" i="111" s="1"/>
  <c r="I43" i="51"/>
  <c r="N55" i="111" s="1"/>
  <c r="E19" i="51"/>
  <c r="D19" i="51"/>
  <c r="I51" i="51"/>
  <c r="N63" i="111" s="1"/>
  <c r="I17" i="51"/>
  <c r="N29" i="111" s="1"/>
  <c r="D16" i="51"/>
  <c r="E20" i="51"/>
  <c r="I50" i="51"/>
  <c r="N62" i="111" s="1"/>
  <c r="I33" i="51"/>
  <c r="N45" i="111" s="1"/>
  <c r="C33" i="51"/>
  <c r="N156" i="111" s="1"/>
  <c r="I132" i="51"/>
  <c r="N144" i="111" s="1"/>
  <c r="I113" i="51"/>
  <c r="N125" i="111" s="1"/>
  <c r="I94" i="51"/>
  <c r="N106" i="111" s="1"/>
  <c r="I84" i="51"/>
  <c r="N96" i="111" s="1"/>
  <c r="I69" i="51"/>
  <c r="N81" i="111" s="1"/>
  <c r="I56" i="51"/>
  <c r="N68" i="111" s="1"/>
  <c r="I47" i="51"/>
  <c r="N59" i="111" s="1"/>
  <c r="I39" i="51"/>
  <c r="N51" i="111" s="1"/>
  <c r="I30" i="51"/>
  <c r="N42" i="111" s="1"/>
  <c r="I21" i="51"/>
  <c r="N33" i="111" s="1"/>
  <c r="C39" i="51"/>
  <c r="N162" i="111" s="1"/>
  <c r="C21" i="51"/>
  <c r="N16" i="111" s="1"/>
  <c r="I127" i="51"/>
  <c r="N139" i="111" s="1"/>
  <c r="I123" i="51"/>
  <c r="N135" i="111" s="1"/>
  <c r="I118" i="51"/>
  <c r="N130" i="111" s="1"/>
  <c r="I114" i="51"/>
  <c r="N126" i="111" s="1"/>
  <c r="I109" i="51"/>
  <c r="N121" i="111" s="1"/>
  <c r="I104" i="51"/>
  <c r="N116" i="111" s="1"/>
  <c r="I100" i="51"/>
  <c r="N112" i="111" s="1"/>
  <c r="I95" i="51"/>
  <c r="N107" i="111" s="1"/>
  <c r="I91" i="51"/>
  <c r="N103" i="111" s="1"/>
  <c r="I70" i="51"/>
  <c r="N82" i="111" s="1"/>
  <c r="I52" i="51"/>
  <c r="N64" i="111" s="1"/>
  <c r="I36" i="51"/>
  <c r="N48" i="111" s="1"/>
  <c r="I22" i="51"/>
  <c r="N34" i="111" s="1"/>
  <c r="I126" i="51"/>
  <c r="N138" i="111" s="1"/>
  <c r="I108" i="51"/>
  <c r="N120" i="111" s="1"/>
  <c r="I90" i="51"/>
  <c r="N102" i="111" s="1"/>
  <c r="I80" i="51"/>
  <c r="N92" i="111" s="1"/>
  <c r="I75" i="51"/>
  <c r="N87" i="111" s="1"/>
  <c r="D18" i="51"/>
  <c r="C36" i="51"/>
  <c r="N159" i="111" s="1"/>
  <c r="C17" i="51"/>
  <c r="N12" i="111" s="1"/>
  <c r="I125" i="51"/>
  <c r="N137" i="111" s="1"/>
  <c r="I121" i="51"/>
  <c r="N133" i="111" s="1"/>
  <c r="I116" i="51"/>
  <c r="N128" i="111" s="1"/>
  <c r="I112" i="51"/>
  <c r="N124" i="111" s="1"/>
  <c r="I107" i="51"/>
  <c r="N119" i="111" s="1"/>
  <c r="I102" i="51"/>
  <c r="N114" i="111" s="1"/>
  <c r="I98" i="51"/>
  <c r="N110" i="111" s="1"/>
  <c r="I93" i="51"/>
  <c r="N105" i="111" s="1"/>
  <c r="I86" i="51"/>
  <c r="N98" i="111" s="1"/>
  <c r="I61" i="51"/>
  <c r="N73" i="111" s="1"/>
  <c r="I48" i="51"/>
  <c r="N60" i="111" s="1"/>
  <c r="I31" i="51"/>
  <c r="N43" i="111" s="1"/>
  <c r="I18" i="51"/>
  <c r="N30" i="111" s="1"/>
  <c r="E18" i="51"/>
  <c r="D24" i="51"/>
  <c r="D23" i="51"/>
  <c r="D22" i="51"/>
  <c r="I57" i="51"/>
  <c r="N69" i="111" s="1"/>
  <c r="I44" i="51"/>
  <c r="N56" i="111" s="1"/>
  <c r="C25" i="51"/>
  <c r="N20" i="111" s="1"/>
  <c r="I134" i="51"/>
  <c r="N146" i="111" s="1"/>
  <c r="E24" i="51"/>
  <c r="E23" i="51"/>
  <c r="E22" i="51"/>
  <c r="I78" i="51"/>
  <c r="N90" i="111" s="1"/>
  <c r="I40" i="51"/>
  <c r="N52" i="111" s="1"/>
  <c r="I90" i="50"/>
  <c r="M102" i="111" s="1"/>
  <c r="I125" i="50"/>
  <c r="M137" i="111" s="1"/>
  <c r="E22" i="50"/>
  <c r="I45" i="50"/>
  <c r="M57" i="111" s="1"/>
  <c r="D28" i="50"/>
  <c r="I122" i="50"/>
  <c r="M134" i="111" s="1"/>
  <c r="C16" i="50"/>
  <c r="M11" i="111" s="1"/>
  <c r="I103" i="50"/>
  <c r="M115" i="111" s="1"/>
  <c r="I126" i="50"/>
  <c r="M138" i="111" s="1"/>
  <c r="I94" i="50"/>
  <c r="M106" i="111" s="1"/>
  <c r="C18" i="50"/>
  <c r="M13" i="111" s="1"/>
  <c r="C22" i="50"/>
  <c r="M17" i="111" s="1"/>
  <c r="I113" i="50"/>
  <c r="M125" i="111" s="1"/>
  <c r="I121" i="50"/>
  <c r="M133" i="111" s="1"/>
  <c r="I98" i="50"/>
  <c r="M110" i="111" s="1"/>
  <c r="I85" i="50"/>
  <c r="M97" i="111" s="1"/>
  <c r="I132" i="50"/>
  <c r="M144" i="111" s="1"/>
  <c r="I108" i="50"/>
  <c r="M120" i="111" s="1"/>
  <c r="I86" i="50"/>
  <c r="M98" i="111" s="1"/>
  <c r="I137" i="50"/>
  <c r="M149" i="111" s="1"/>
  <c r="C26" i="50"/>
  <c r="M21" i="111" s="1"/>
  <c r="I102" i="50"/>
  <c r="M114" i="111" s="1"/>
  <c r="C38" i="50"/>
  <c r="M161" i="111" s="1"/>
  <c r="I71" i="50"/>
  <c r="M83" i="111" s="1"/>
  <c r="I95" i="50"/>
  <c r="M107" i="111" s="1"/>
  <c r="I116" i="50"/>
  <c r="M128" i="111" s="1"/>
  <c r="I80" i="50"/>
  <c r="M92" i="111" s="1"/>
  <c r="I62" i="50"/>
  <c r="M74" i="111" s="1"/>
  <c r="I28" i="50"/>
  <c r="M40" i="111" s="1"/>
  <c r="C17" i="50"/>
  <c r="M12" i="111" s="1"/>
  <c r="I68" i="50"/>
  <c r="M80" i="111" s="1"/>
  <c r="I41" i="50"/>
  <c r="M53" i="111" s="1"/>
  <c r="C35" i="50"/>
  <c r="M158" i="111" s="1"/>
  <c r="I123" i="50"/>
  <c r="M135" i="111" s="1"/>
  <c r="C21" i="50"/>
  <c r="M16" i="111" s="1"/>
  <c r="I104" i="50"/>
  <c r="M116" i="111" s="1"/>
  <c r="I58" i="50"/>
  <c r="M70" i="111" s="1"/>
  <c r="I23" i="50"/>
  <c r="M35" i="111" s="1"/>
  <c r="I127" i="50"/>
  <c r="M139" i="111" s="1"/>
  <c r="I78" i="50"/>
  <c r="M90" i="111" s="1"/>
  <c r="I59" i="50"/>
  <c r="M71" i="111" s="1"/>
  <c r="E24" i="50"/>
  <c r="E21" i="50"/>
  <c r="I107" i="50"/>
  <c r="M119" i="111" s="1"/>
  <c r="I89" i="50"/>
  <c r="M101" i="111" s="1"/>
  <c r="I73" i="50"/>
  <c r="M85" i="111" s="1"/>
  <c r="I54" i="50"/>
  <c r="M66" i="111" s="1"/>
  <c r="I37" i="50"/>
  <c r="M49" i="111" s="1"/>
  <c r="I19" i="50"/>
  <c r="M31" i="111" s="1"/>
  <c r="I114" i="50"/>
  <c r="M126" i="111" s="1"/>
  <c r="I91" i="50"/>
  <c r="M103" i="111" s="1"/>
  <c r="I63" i="50"/>
  <c r="M75" i="111" s="1"/>
  <c r="I105" i="50"/>
  <c r="M117" i="111" s="1"/>
  <c r="I117" i="50"/>
  <c r="M129" i="111" s="1"/>
  <c r="I99" i="50"/>
  <c r="M111" i="111" s="1"/>
  <c r="I130" i="50"/>
  <c r="M142" i="111" s="1"/>
  <c r="C33" i="50"/>
  <c r="M156" i="111" s="1"/>
  <c r="I112" i="50"/>
  <c r="M124" i="111" s="1"/>
  <c r="I93" i="50"/>
  <c r="M105" i="111" s="1"/>
  <c r="I76" i="50"/>
  <c r="M88" i="111" s="1"/>
  <c r="I65" i="50"/>
  <c r="M77" i="111" s="1"/>
  <c r="I49" i="50"/>
  <c r="M61" i="111" s="1"/>
  <c r="I32" i="50"/>
  <c r="M44" i="111" s="1"/>
  <c r="C25" i="50"/>
  <c r="M20" i="111" s="1"/>
  <c r="I134" i="50"/>
  <c r="M146" i="111" s="1"/>
  <c r="I109" i="50"/>
  <c r="M121" i="111" s="1"/>
  <c r="I83" i="50"/>
  <c r="M95" i="111" s="1"/>
  <c r="D21" i="50"/>
  <c r="E16" i="50"/>
  <c r="E23" i="50"/>
  <c r="E19" i="50"/>
  <c r="I24" i="50"/>
  <c r="M36" i="111" s="1"/>
  <c r="I88" i="50"/>
  <c r="M100" i="111" s="1"/>
  <c r="D19" i="50"/>
  <c r="I50" i="50"/>
  <c r="M62" i="111" s="1"/>
  <c r="I38" i="50"/>
  <c r="M50" i="111" s="1"/>
  <c r="D17" i="50"/>
  <c r="C24" i="50"/>
  <c r="M19" i="111" s="1"/>
  <c r="D20" i="50"/>
  <c r="E20" i="50"/>
  <c r="I118" i="50"/>
  <c r="M130" i="111" s="1"/>
  <c r="I100" i="50"/>
  <c r="M112" i="111" s="1"/>
  <c r="I87" i="50"/>
  <c r="M99" i="111" s="1"/>
  <c r="I74" i="50"/>
  <c r="M86" i="111" s="1"/>
  <c r="I66" i="50"/>
  <c r="M78" i="111" s="1"/>
  <c r="I55" i="50"/>
  <c r="M67" i="111" s="1"/>
  <c r="I42" i="50"/>
  <c r="M54" i="111" s="1"/>
  <c r="I124" i="50"/>
  <c r="M136" i="111" s="1"/>
  <c r="I64" i="50"/>
  <c r="M76" i="111" s="1"/>
  <c r="D23" i="50"/>
  <c r="I20" i="50"/>
  <c r="M32" i="111" s="1"/>
  <c r="C28" i="50"/>
  <c r="M23" i="111" s="1"/>
  <c r="I128" i="50"/>
  <c r="M140" i="111" s="1"/>
  <c r="I110" i="50"/>
  <c r="M122" i="111" s="1"/>
  <c r="I92" i="50"/>
  <c r="M104" i="111" s="1"/>
  <c r="I79" i="50"/>
  <c r="M91" i="111" s="1"/>
  <c r="I72" i="50"/>
  <c r="M84" i="111" s="1"/>
  <c r="I67" i="50"/>
  <c r="M79" i="111" s="1"/>
  <c r="I60" i="50"/>
  <c r="M72" i="111" s="1"/>
  <c r="I51" i="50"/>
  <c r="M63" i="111" s="1"/>
  <c r="I43" i="50"/>
  <c r="M55" i="111" s="1"/>
  <c r="I34" i="50"/>
  <c r="M46" i="111" s="1"/>
  <c r="I25" i="50"/>
  <c r="M37" i="111" s="1"/>
  <c r="I17" i="50"/>
  <c r="M29" i="111" s="1"/>
  <c r="C27" i="50"/>
  <c r="M22" i="111" s="1"/>
  <c r="I81" i="50"/>
  <c r="M93" i="111" s="1"/>
  <c r="I70" i="50"/>
  <c r="M82" i="111" s="1"/>
  <c r="I52" i="50"/>
  <c r="M64" i="111" s="1"/>
  <c r="I36" i="50"/>
  <c r="M48" i="111" s="1"/>
  <c r="I22" i="50"/>
  <c r="M34" i="111" s="1"/>
  <c r="E18" i="50"/>
  <c r="C23" i="50"/>
  <c r="M18" i="111" s="1"/>
  <c r="I61" i="50"/>
  <c r="M73" i="111" s="1"/>
  <c r="I48" i="50"/>
  <c r="M60" i="111" s="1"/>
  <c r="I31" i="50"/>
  <c r="M43" i="111" s="1"/>
  <c r="I18" i="50"/>
  <c r="M30" i="111" s="1"/>
  <c r="I46" i="50"/>
  <c r="M58" i="111" s="1"/>
  <c r="I29" i="50"/>
  <c r="M41" i="111" s="1"/>
  <c r="D16" i="50"/>
  <c r="C20" i="50"/>
  <c r="M15" i="111" s="1"/>
  <c r="I119" i="50"/>
  <c r="M131" i="111" s="1"/>
  <c r="I101" i="50"/>
  <c r="M113" i="111" s="1"/>
  <c r="I84" i="50"/>
  <c r="M96" i="111" s="1"/>
  <c r="I69" i="50"/>
  <c r="M81" i="111" s="1"/>
  <c r="I56" i="50"/>
  <c r="M68" i="111" s="1"/>
  <c r="I47" i="50"/>
  <c r="M59" i="111" s="1"/>
  <c r="I39" i="50"/>
  <c r="M51" i="111" s="1"/>
  <c r="I30" i="50"/>
  <c r="M42" i="111" s="1"/>
  <c r="I21" i="50"/>
  <c r="M33" i="111" s="1"/>
  <c r="C39" i="50"/>
  <c r="M162" i="111" s="1"/>
  <c r="C19" i="50"/>
  <c r="M14" i="111" s="1"/>
  <c r="I77" i="50"/>
  <c r="M89" i="111" s="1"/>
  <c r="I57" i="50"/>
  <c r="M69" i="111" s="1"/>
  <c r="I44" i="50"/>
  <c r="M56" i="111" s="1"/>
  <c r="D24" i="50"/>
  <c r="D22" i="50"/>
  <c r="I33" i="50"/>
  <c r="M45" i="111" s="1"/>
  <c r="C37" i="50"/>
  <c r="M160" i="111" s="1"/>
  <c r="I136" i="50"/>
  <c r="M148" i="111" s="1"/>
  <c r="I115" i="50"/>
  <c r="M127" i="111" s="1"/>
  <c r="I97" i="50"/>
  <c r="M109" i="111" s="1"/>
  <c r="I75" i="50"/>
  <c r="M87" i="111" s="1"/>
  <c r="D18" i="50"/>
  <c r="C34" i="50"/>
  <c r="M157" i="111" s="1"/>
  <c r="I40" i="50"/>
  <c r="M52" i="111" s="1"/>
  <c r="I26" i="50"/>
  <c r="M38" i="111" s="1"/>
  <c r="E24" i="49"/>
  <c r="E22" i="49"/>
  <c r="I127" i="49"/>
  <c r="L139" i="111" s="1"/>
  <c r="I94" i="49"/>
  <c r="L106" i="111" s="1"/>
  <c r="I125" i="49"/>
  <c r="L137" i="111" s="1"/>
  <c r="I45" i="49"/>
  <c r="L57" i="111" s="1"/>
  <c r="I102" i="49"/>
  <c r="L114" i="111" s="1"/>
  <c r="I73" i="49"/>
  <c r="L85" i="111" s="1"/>
  <c r="I23" i="49"/>
  <c r="L35" i="111" s="1"/>
  <c r="I91" i="49"/>
  <c r="L103" i="111" s="1"/>
  <c r="I132" i="49"/>
  <c r="L144" i="111" s="1"/>
  <c r="C36" i="49"/>
  <c r="L159" i="111" s="1"/>
  <c r="E23" i="49"/>
  <c r="I85" i="49"/>
  <c r="L97" i="111" s="1"/>
  <c r="I113" i="49"/>
  <c r="L125" i="111" s="1"/>
  <c r="C22" i="49"/>
  <c r="L17" i="111" s="1"/>
  <c r="I126" i="49"/>
  <c r="L138" i="111" s="1"/>
  <c r="I108" i="49"/>
  <c r="L120" i="111" s="1"/>
  <c r="I90" i="49"/>
  <c r="L102" i="111" s="1"/>
  <c r="I121" i="49"/>
  <c r="L133" i="111" s="1"/>
  <c r="C33" i="49"/>
  <c r="L156" i="111" s="1"/>
  <c r="I107" i="49"/>
  <c r="L119" i="111" s="1"/>
  <c r="E21" i="49"/>
  <c r="I89" i="49"/>
  <c r="L101" i="111" s="1"/>
  <c r="I62" i="49"/>
  <c r="L74" i="111" s="1"/>
  <c r="I41" i="49"/>
  <c r="L53" i="111" s="1"/>
  <c r="I19" i="49"/>
  <c r="L31" i="111" s="1"/>
  <c r="C21" i="49"/>
  <c r="L16" i="111" s="1"/>
  <c r="I123" i="49"/>
  <c r="L135" i="111" s="1"/>
  <c r="I74" i="49"/>
  <c r="L86" i="111" s="1"/>
  <c r="I66" i="49"/>
  <c r="L78" i="111" s="1"/>
  <c r="I59" i="49"/>
  <c r="L71" i="111" s="1"/>
  <c r="E16" i="49"/>
  <c r="C16" i="49"/>
  <c r="L11" i="111" s="1"/>
  <c r="I122" i="49"/>
  <c r="L134" i="111" s="1"/>
  <c r="I103" i="49"/>
  <c r="L115" i="111" s="1"/>
  <c r="I86" i="49"/>
  <c r="L98" i="111" s="1"/>
  <c r="I137" i="49"/>
  <c r="L149" i="111" s="1"/>
  <c r="I116" i="49"/>
  <c r="L128" i="111" s="1"/>
  <c r="C26" i="49"/>
  <c r="L21" i="111" s="1"/>
  <c r="I112" i="49"/>
  <c r="L124" i="111" s="1"/>
  <c r="I93" i="49"/>
  <c r="L105" i="111" s="1"/>
  <c r="I71" i="49"/>
  <c r="L83" i="111" s="1"/>
  <c r="I58" i="49"/>
  <c r="L70" i="111" s="1"/>
  <c r="I37" i="49"/>
  <c r="L49" i="111" s="1"/>
  <c r="C38" i="49"/>
  <c r="L161" i="111" s="1"/>
  <c r="C17" i="49"/>
  <c r="L12" i="111" s="1"/>
  <c r="I109" i="49"/>
  <c r="L121" i="111" s="1"/>
  <c r="E17" i="49"/>
  <c r="I24" i="49"/>
  <c r="L36" i="111" s="1"/>
  <c r="I117" i="49"/>
  <c r="L129" i="111" s="1"/>
  <c r="I99" i="49"/>
  <c r="L111" i="111" s="1"/>
  <c r="I130" i="49"/>
  <c r="L142" i="111" s="1"/>
  <c r="C18" i="49"/>
  <c r="L13" i="111" s="1"/>
  <c r="I98" i="49"/>
  <c r="L110" i="111" s="1"/>
  <c r="I80" i="49"/>
  <c r="L92" i="111" s="1"/>
  <c r="I68" i="49"/>
  <c r="L80" i="111" s="1"/>
  <c r="I54" i="49"/>
  <c r="L66" i="111" s="1"/>
  <c r="I28" i="49"/>
  <c r="L40" i="111" s="1"/>
  <c r="C35" i="49"/>
  <c r="L158" i="111" s="1"/>
  <c r="I104" i="49"/>
  <c r="L116" i="111" s="1"/>
  <c r="I110" i="49"/>
  <c r="L122" i="111" s="1"/>
  <c r="I87" i="49"/>
  <c r="L99" i="111" s="1"/>
  <c r="E19" i="49"/>
  <c r="I38" i="49"/>
  <c r="L50" i="111" s="1"/>
  <c r="D17" i="49"/>
  <c r="I92" i="49"/>
  <c r="L104" i="111" s="1"/>
  <c r="D20" i="49"/>
  <c r="I118" i="49"/>
  <c r="L130" i="111" s="1"/>
  <c r="I100" i="49"/>
  <c r="L112" i="111" s="1"/>
  <c r="I83" i="49"/>
  <c r="L95" i="111" s="1"/>
  <c r="D19" i="49"/>
  <c r="I42" i="49"/>
  <c r="L54" i="111" s="1"/>
  <c r="C28" i="49"/>
  <c r="L23" i="111" s="1"/>
  <c r="D28" i="49"/>
  <c r="D21" i="49"/>
  <c r="D24" i="49"/>
  <c r="D22" i="49"/>
  <c r="E20" i="49"/>
  <c r="I76" i="49"/>
  <c r="L88" i="111" s="1"/>
  <c r="I65" i="49"/>
  <c r="L77" i="111" s="1"/>
  <c r="I49" i="49"/>
  <c r="L61" i="111" s="1"/>
  <c r="I32" i="49"/>
  <c r="L44" i="111" s="1"/>
  <c r="C25" i="49"/>
  <c r="L20" i="111" s="1"/>
  <c r="I134" i="49"/>
  <c r="L146" i="111" s="1"/>
  <c r="I114" i="49"/>
  <c r="L126" i="111" s="1"/>
  <c r="I95" i="49"/>
  <c r="L107" i="111" s="1"/>
  <c r="I78" i="49"/>
  <c r="L90" i="111" s="1"/>
  <c r="I55" i="49"/>
  <c r="L67" i="111" s="1"/>
  <c r="I20" i="49"/>
  <c r="L32" i="111" s="1"/>
  <c r="I128" i="49"/>
  <c r="L140" i="111" s="1"/>
  <c r="I79" i="49"/>
  <c r="L91" i="111" s="1"/>
  <c r="I64" i="49"/>
  <c r="L76" i="111" s="1"/>
  <c r="I50" i="49"/>
  <c r="L62" i="111" s="1"/>
  <c r="I33" i="49"/>
  <c r="L45" i="111" s="1"/>
  <c r="C37" i="49"/>
  <c r="L160" i="111" s="1"/>
  <c r="I136" i="49"/>
  <c r="L148" i="111" s="1"/>
  <c r="I115" i="49"/>
  <c r="L127" i="111" s="1"/>
  <c r="I97" i="49"/>
  <c r="L109" i="111" s="1"/>
  <c r="I72" i="49"/>
  <c r="L84" i="111" s="1"/>
  <c r="I67" i="49"/>
  <c r="L79" i="111" s="1"/>
  <c r="I60" i="49"/>
  <c r="L72" i="111" s="1"/>
  <c r="I51" i="49"/>
  <c r="L63" i="111" s="1"/>
  <c r="I43" i="49"/>
  <c r="L55" i="111" s="1"/>
  <c r="I34" i="49"/>
  <c r="L46" i="111" s="1"/>
  <c r="I25" i="49"/>
  <c r="L37" i="111" s="1"/>
  <c r="I17" i="49"/>
  <c r="L29" i="111" s="1"/>
  <c r="C27" i="49"/>
  <c r="L22" i="111" s="1"/>
  <c r="I81" i="49"/>
  <c r="L93" i="111" s="1"/>
  <c r="I70" i="49"/>
  <c r="L82" i="111" s="1"/>
  <c r="I52" i="49"/>
  <c r="L64" i="111" s="1"/>
  <c r="I36" i="49"/>
  <c r="L48" i="111" s="1"/>
  <c r="I22" i="49"/>
  <c r="L34" i="111" s="1"/>
  <c r="C23" i="49"/>
  <c r="L18" i="111" s="1"/>
  <c r="I61" i="49"/>
  <c r="L73" i="111" s="1"/>
  <c r="I48" i="49"/>
  <c r="L60" i="111" s="1"/>
  <c r="I31" i="49"/>
  <c r="L43" i="111" s="1"/>
  <c r="I18" i="49"/>
  <c r="L30" i="111" s="1"/>
  <c r="E18" i="49"/>
  <c r="C24" i="49"/>
  <c r="L19" i="111" s="1"/>
  <c r="I124" i="49"/>
  <c r="L136" i="111" s="1"/>
  <c r="I105" i="49"/>
  <c r="L117" i="111" s="1"/>
  <c r="I88" i="49"/>
  <c r="L100" i="111" s="1"/>
  <c r="I69" i="49"/>
  <c r="L81" i="111" s="1"/>
  <c r="I56" i="49"/>
  <c r="L68" i="111" s="1"/>
  <c r="I47" i="49"/>
  <c r="L59" i="111" s="1"/>
  <c r="I39" i="49"/>
  <c r="L51" i="111" s="1"/>
  <c r="I30" i="49"/>
  <c r="L42" i="111" s="1"/>
  <c r="I21" i="49"/>
  <c r="L33" i="111" s="1"/>
  <c r="C39" i="49"/>
  <c r="L162" i="111" s="1"/>
  <c r="C19" i="49"/>
  <c r="L14" i="111" s="1"/>
  <c r="I77" i="49"/>
  <c r="L89" i="111" s="1"/>
  <c r="I57" i="49"/>
  <c r="L69" i="111" s="1"/>
  <c r="I44" i="49"/>
  <c r="L56" i="111" s="1"/>
  <c r="D23" i="49"/>
  <c r="I63" i="49"/>
  <c r="L75" i="111" s="1"/>
  <c r="I46" i="49"/>
  <c r="L58" i="111" s="1"/>
  <c r="I29" i="49"/>
  <c r="L41" i="111" s="1"/>
  <c r="D16" i="49"/>
  <c r="C20" i="49"/>
  <c r="L15" i="111" s="1"/>
  <c r="I119" i="49"/>
  <c r="L131" i="111" s="1"/>
  <c r="I101" i="49"/>
  <c r="L113" i="111" s="1"/>
  <c r="I84" i="49"/>
  <c r="L96" i="111" s="1"/>
  <c r="I75" i="49"/>
  <c r="L87" i="111" s="1"/>
  <c r="D18" i="49"/>
  <c r="C34" i="49"/>
  <c r="L157" i="111" s="1"/>
  <c r="I40" i="49"/>
  <c r="L52" i="111" s="1"/>
  <c r="I20" i="48"/>
  <c r="K32" i="111" s="1"/>
  <c r="E18" i="48"/>
  <c r="C22" i="48"/>
  <c r="K17" i="111" s="1"/>
  <c r="I136" i="48"/>
  <c r="K148" i="111" s="1"/>
  <c r="I115" i="48"/>
  <c r="K127" i="111" s="1"/>
  <c r="I43" i="48"/>
  <c r="K55" i="111" s="1"/>
  <c r="I105" i="48"/>
  <c r="K117" i="111" s="1"/>
  <c r="I29" i="48"/>
  <c r="K41" i="111" s="1"/>
  <c r="I51" i="48"/>
  <c r="K63" i="111" s="1"/>
  <c r="I137" i="48"/>
  <c r="K149" i="111" s="1"/>
  <c r="C24" i="48"/>
  <c r="K19" i="111" s="1"/>
  <c r="C19" i="48"/>
  <c r="K14" i="111" s="1"/>
  <c r="I60" i="48"/>
  <c r="K72" i="111" s="1"/>
  <c r="E16" i="48"/>
  <c r="D28" i="48"/>
  <c r="C28" i="48"/>
  <c r="K23" i="111" s="1"/>
  <c r="I124" i="48"/>
  <c r="K136" i="111" s="1"/>
  <c r="I88" i="48"/>
  <c r="K100" i="111" s="1"/>
  <c r="D18" i="48"/>
  <c r="C27" i="48"/>
  <c r="K22" i="111" s="1"/>
  <c r="E20" i="48"/>
  <c r="C16" i="48"/>
  <c r="K11" i="111" s="1"/>
  <c r="I130" i="48"/>
  <c r="K142" i="111" s="1"/>
  <c r="C35" i="48"/>
  <c r="K158" i="111" s="1"/>
  <c r="I128" i="48"/>
  <c r="K140" i="111" s="1"/>
  <c r="I97" i="48"/>
  <c r="K109" i="111" s="1"/>
  <c r="I33" i="48"/>
  <c r="K45" i="111" s="1"/>
  <c r="I24" i="48"/>
  <c r="K36" i="111" s="1"/>
  <c r="C37" i="48"/>
  <c r="K160" i="111" s="1"/>
  <c r="D20" i="48"/>
  <c r="I56" i="48"/>
  <c r="K68" i="111" s="1"/>
  <c r="I47" i="48"/>
  <c r="K59" i="111" s="1"/>
  <c r="I39" i="48"/>
  <c r="K51" i="111" s="1"/>
  <c r="E21" i="48"/>
  <c r="E17" i="48"/>
  <c r="C26" i="48"/>
  <c r="K21" i="111" s="1"/>
  <c r="I126" i="48"/>
  <c r="K138" i="111" s="1"/>
  <c r="I108" i="48"/>
  <c r="K120" i="111" s="1"/>
  <c r="I90" i="48"/>
  <c r="K102" i="111" s="1"/>
  <c r="D19" i="48"/>
  <c r="D17" i="48"/>
  <c r="I121" i="48"/>
  <c r="K133" i="111" s="1"/>
  <c r="I116" i="48"/>
  <c r="K128" i="111" s="1"/>
  <c r="I112" i="48"/>
  <c r="K124" i="111" s="1"/>
  <c r="I107" i="48"/>
  <c r="K119" i="111" s="1"/>
  <c r="I102" i="48"/>
  <c r="K114" i="111" s="1"/>
  <c r="I98" i="48"/>
  <c r="K110" i="111" s="1"/>
  <c r="I93" i="48"/>
  <c r="K105" i="111" s="1"/>
  <c r="I89" i="48"/>
  <c r="K101" i="111" s="1"/>
  <c r="I76" i="48"/>
  <c r="K88" i="111" s="1"/>
  <c r="I71" i="48"/>
  <c r="K83" i="111" s="1"/>
  <c r="I62" i="48"/>
  <c r="K74" i="111" s="1"/>
  <c r="I45" i="48"/>
  <c r="K57" i="111" s="1"/>
  <c r="I28" i="48"/>
  <c r="K40" i="111" s="1"/>
  <c r="D21" i="48"/>
  <c r="I110" i="48"/>
  <c r="K122" i="111" s="1"/>
  <c r="I92" i="48"/>
  <c r="K104" i="111" s="1"/>
  <c r="I83" i="48"/>
  <c r="K95" i="111" s="1"/>
  <c r="I63" i="48"/>
  <c r="K75" i="111" s="1"/>
  <c r="I55" i="48"/>
  <c r="K67" i="111" s="1"/>
  <c r="I46" i="48"/>
  <c r="K58" i="111" s="1"/>
  <c r="I38" i="48"/>
  <c r="K50" i="111" s="1"/>
  <c r="C34" i="48"/>
  <c r="K157" i="111" s="1"/>
  <c r="I80" i="48"/>
  <c r="K92" i="111" s="1"/>
  <c r="I75" i="48"/>
  <c r="K87" i="111" s="1"/>
  <c r="I69" i="48"/>
  <c r="K81" i="111" s="1"/>
  <c r="I64" i="48"/>
  <c r="K76" i="111" s="1"/>
  <c r="I34" i="48"/>
  <c r="K46" i="111" s="1"/>
  <c r="I25" i="48"/>
  <c r="K37" i="111" s="1"/>
  <c r="I17" i="48"/>
  <c r="K29" i="111" s="1"/>
  <c r="C18" i="48"/>
  <c r="K13" i="111" s="1"/>
  <c r="I122" i="48"/>
  <c r="K134" i="111" s="1"/>
  <c r="I103" i="48"/>
  <c r="K115" i="111" s="1"/>
  <c r="I86" i="48"/>
  <c r="K98" i="111" s="1"/>
  <c r="I78" i="48"/>
  <c r="K90" i="111" s="1"/>
  <c r="I70" i="48"/>
  <c r="K82" i="111" s="1"/>
  <c r="I61" i="48"/>
  <c r="K73" i="111" s="1"/>
  <c r="I52" i="48"/>
  <c r="K64" i="111" s="1"/>
  <c r="I44" i="48"/>
  <c r="K56" i="111" s="1"/>
  <c r="I36" i="48"/>
  <c r="K48" i="111" s="1"/>
  <c r="I26" i="48"/>
  <c r="K38" i="111" s="1"/>
  <c r="I18" i="48"/>
  <c r="K30" i="111" s="1"/>
  <c r="C25" i="48"/>
  <c r="K20" i="111" s="1"/>
  <c r="I134" i="48"/>
  <c r="K146" i="111" s="1"/>
  <c r="D24" i="48"/>
  <c r="D23" i="48"/>
  <c r="D22" i="48"/>
  <c r="I81" i="48"/>
  <c r="K93" i="111" s="1"/>
  <c r="I68" i="48"/>
  <c r="K80" i="111" s="1"/>
  <c r="I58" i="48"/>
  <c r="K70" i="111" s="1"/>
  <c r="I41" i="48"/>
  <c r="K53" i="111" s="1"/>
  <c r="I23" i="48"/>
  <c r="K35" i="111" s="1"/>
  <c r="I117" i="48"/>
  <c r="K129" i="111" s="1"/>
  <c r="I99" i="48"/>
  <c r="K111" i="111" s="1"/>
  <c r="C39" i="48"/>
  <c r="K162" i="111" s="1"/>
  <c r="C21" i="48"/>
  <c r="K16" i="111" s="1"/>
  <c r="I127" i="48"/>
  <c r="K139" i="111" s="1"/>
  <c r="E24" i="48"/>
  <c r="E23" i="48"/>
  <c r="E22" i="48"/>
  <c r="I73" i="48"/>
  <c r="K85" i="111" s="1"/>
  <c r="I54" i="48"/>
  <c r="K66" i="111" s="1"/>
  <c r="I37" i="48"/>
  <c r="K49" i="111" s="1"/>
  <c r="I19" i="48"/>
  <c r="K31" i="111" s="1"/>
  <c r="I125" i="48"/>
  <c r="K137" i="111" s="1"/>
  <c r="C38" i="48"/>
  <c r="K161" i="111" s="1"/>
  <c r="C20" i="48"/>
  <c r="K15" i="111" s="1"/>
  <c r="I119" i="48"/>
  <c r="K131" i="111" s="1"/>
  <c r="I101" i="48"/>
  <c r="K113" i="111" s="1"/>
  <c r="I85" i="48"/>
  <c r="K97" i="111" s="1"/>
  <c r="I74" i="48"/>
  <c r="K86" i="111" s="1"/>
  <c r="I66" i="48"/>
  <c r="K78" i="111" s="1"/>
  <c r="I59" i="48"/>
  <c r="K71" i="111" s="1"/>
  <c r="I50" i="48"/>
  <c r="K62" i="111" s="1"/>
  <c r="I42" i="48"/>
  <c r="K54" i="111" s="1"/>
  <c r="D16" i="48"/>
  <c r="C23" i="48"/>
  <c r="K18" i="111" s="1"/>
  <c r="I84" i="48"/>
  <c r="K96" i="111" s="1"/>
  <c r="I77" i="48"/>
  <c r="K89" i="111" s="1"/>
  <c r="I72" i="48"/>
  <c r="K84" i="111" s="1"/>
  <c r="I67" i="48"/>
  <c r="K79" i="111" s="1"/>
  <c r="E19" i="48"/>
  <c r="I30" i="48"/>
  <c r="K42" i="111" s="1"/>
  <c r="I21" i="48"/>
  <c r="K33" i="111" s="1"/>
  <c r="C33" i="48"/>
  <c r="K156" i="111" s="1"/>
  <c r="I132" i="48"/>
  <c r="K144" i="111" s="1"/>
  <c r="I113" i="48"/>
  <c r="K125" i="111" s="1"/>
  <c r="I94" i="48"/>
  <c r="K106" i="111" s="1"/>
  <c r="I57" i="48"/>
  <c r="K69" i="111" s="1"/>
  <c r="I48" i="48"/>
  <c r="K60" i="111" s="1"/>
  <c r="I40" i="48"/>
  <c r="K52" i="111" s="1"/>
  <c r="I31" i="48"/>
  <c r="K43" i="111" s="1"/>
  <c r="I22" i="48"/>
  <c r="K34" i="111" s="1"/>
  <c r="C36" i="48"/>
  <c r="K159" i="111" s="1"/>
  <c r="C17" i="48"/>
  <c r="K12" i="111" s="1"/>
  <c r="I123" i="48"/>
  <c r="K135" i="111" s="1"/>
  <c r="I118" i="48"/>
  <c r="K130" i="111" s="1"/>
  <c r="I114" i="48"/>
  <c r="K126" i="111" s="1"/>
  <c r="I109" i="48"/>
  <c r="K121" i="111" s="1"/>
  <c r="I104" i="48"/>
  <c r="K116" i="111" s="1"/>
  <c r="I100" i="48"/>
  <c r="K112" i="111" s="1"/>
  <c r="I95" i="48"/>
  <c r="K107" i="111" s="1"/>
  <c r="I91" i="48"/>
  <c r="K103" i="111" s="1"/>
  <c r="I87" i="48"/>
  <c r="K99" i="111" s="1"/>
  <c r="I79" i="48"/>
  <c r="K91" i="111" s="1"/>
  <c r="I65" i="48"/>
  <c r="K77" i="111" s="1"/>
  <c r="I49" i="48"/>
  <c r="K61" i="111" s="1"/>
  <c r="E22" i="47"/>
  <c r="E24" i="47"/>
  <c r="I86" i="47"/>
  <c r="J98" i="111" s="1"/>
  <c r="I137" i="47"/>
  <c r="J149" i="111" s="1"/>
  <c r="I107" i="47"/>
  <c r="J119" i="111" s="1"/>
  <c r="C22" i="47"/>
  <c r="J17" i="111" s="1"/>
  <c r="I73" i="47"/>
  <c r="J85" i="111" s="1"/>
  <c r="I63" i="47"/>
  <c r="J75" i="111" s="1"/>
  <c r="I122" i="47"/>
  <c r="J134" i="111" s="1"/>
  <c r="I103" i="47"/>
  <c r="J115" i="111" s="1"/>
  <c r="I79" i="47"/>
  <c r="J91" i="111" s="1"/>
  <c r="C16" i="47"/>
  <c r="J11" i="111" s="1"/>
  <c r="I117" i="47"/>
  <c r="J129" i="111" s="1"/>
  <c r="I99" i="47"/>
  <c r="J111" i="111" s="1"/>
  <c r="I130" i="47"/>
  <c r="J142" i="111" s="1"/>
  <c r="C33" i="47"/>
  <c r="J156" i="111" s="1"/>
  <c r="I112" i="47"/>
  <c r="J124" i="111" s="1"/>
  <c r="I85" i="47"/>
  <c r="J97" i="111" s="1"/>
  <c r="I132" i="47"/>
  <c r="J144" i="111" s="1"/>
  <c r="I113" i="47"/>
  <c r="J125" i="111" s="1"/>
  <c r="I94" i="47"/>
  <c r="J106" i="111" s="1"/>
  <c r="I125" i="47"/>
  <c r="J137" i="111" s="1"/>
  <c r="C26" i="47"/>
  <c r="J21" i="111" s="1"/>
  <c r="I116" i="47"/>
  <c r="J128" i="111" s="1"/>
  <c r="I89" i="47"/>
  <c r="J101" i="111" s="1"/>
  <c r="I126" i="47"/>
  <c r="J138" i="111" s="1"/>
  <c r="I108" i="47"/>
  <c r="J120" i="111" s="1"/>
  <c r="I90" i="47"/>
  <c r="J102" i="111" s="1"/>
  <c r="I121" i="47"/>
  <c r="J133" i="111" s="1"/>
  <c r="C18" i="47"/>
  <c r="J13" i="111" s="1"/>
  <c r="I102" i="47"/>
  <c r="J114" i="111" s="1"/>
  <c r="I76" i="47"/>
  <c r="J88" i="111" s="1"/>
  <c r="I93" i="47"/>
  <c r="J105" i="111" s="1"/>
  <c r="C35" i="47"/>
  <c r="J158" i="111" s="1"/>
  <c r="I98" i="47"/>
  <c r="J110" i="111" s="1"/>
  <c r="I58" i="47"/>
  <c r="J70" i="111" s="1"/>
  <c r="I41" i="47"/>
  <c r="J53" i="111" s="1"/>
  <c r="I37" i="47"/>
  <c r="J49" i="111" s="1"/>
  <c r="I65" i="47"/>
  <c r="J77" i="111" s="1"/>
  <c r="I32" i="47"/>
  <c r="J44" i="111" s="1"/>
  <c r="I68" i="47"/>
  <c r="J80" i="111" s="1"/>
  <c r="I54" i="47"/>
  <c r="J66" i="111" s="1"/>
  <c r="I19" i="47"/>
  <c r="J31" i="111" s="1"/>
  <c r="I49" i="47"/>
  <c r="J61" i="111" s="1"/>
  <c r="I23" i="47"/>
  <c r="J35" i="111" s="1"/>
  <c r="I83" i="47"/>
  <c r="J95" i="111" s="1"/>
  <c r="C17" i="47"/>
  <c r="J12" i="111" s="1"/>
  <c r="I87" i="47"/>
  <c r="J99" i="111" s="1"/>
  <c r="I118" i="47"/>
  <c r="J130" i="111" s="1"/>
  <c r="C25" i="47"/>
  <c r="J20" i="111" s="1"/>
  <c r="I114" i="47"/>
  <c r="J126" i="111" s="1"/>
  <c r="I104" i="47"/>
  <c r="J116" i="111" s="1"/>
  <c r="I128" i="47"/>
  <c r="J140" i="111" s="1"/>
  <c r="I20" i="47"/>
  <c r="J32" i="111" s="1"/>
  <c r="E16" i="47"/>
  <c r="D20" i="47"/>
  <c r="I134" i="47"/>
  <c r="J146" i="111" s="1"/>
  <c r="I95" i="47"/>
  <c r="J107" i="111" s="1"/>
  <c r="I55" i="47"/>
  <c r="J67" i="111" s="1"/>
  <c r="C20" i="47"/>
  <c r="J15" i="111" s="1"/>
  <c r="E21" i="47"/>
  <c r="I80" i="47"/>
  <c r="J92" i="111" s="1"/>
  <c r="I71" i="47"/>
  <c r="J83" i="111" s="1"/>
  <c r="I62" i="47"/>
  <c r="J74" i="111" s="1"/>
  <c r="I45" i="47"/>
  <c r="J57" i="111" s="1"/>
  <c r="I28" i="47"/>
  <c r="J40" i="111" s="1"/>
  <c r="C38" i="47"/>
  <c r="J161" i="111" s="1"/>
  <c r="C21" i="47"/>
  <c r="J16" i="111" s="1"/>
  <c r="I123" i="47"/>
  <c r="J135" i="111" s="1"/>
  <c r="I100" i="47"/>
  <c r="J112" i="111" s="1"/>
  <c r="I78" i="47"/>
  <c r="J90" i="111" s="1"/>
  <c r="I46" i="47"/>
  <c r="J58" i="111" s="1"/>
  <c r="I33" i="47"/>
  <c r="J45" i="111" s="1"/>
  <c r="I101" i="47"/>
  <c r="J113" i="111" s="1"/>
  <c r="I50" i="47"/>
  <c r="J62" i="111" s="1"/>
  <c r="I38" i="47"/>
  <c r="J50" i="111" s="1"/>
  <c r="I92" i="47"/>
  <c r="J104" i="111" s="1"/>
  <c r="E19" i="47"/>
  <c r="I64" i="47"/>
  <c r="J76" i="111" s="1"/>
  <c r="D19" i="47"/>
  <c r="E20" i="47"/>
  <c r="D17" i="47"/>
  <c r="I119" i="47"/>
  <c r="J131" i="111" s="1"/>
  <c r="I84" i="47"/>
  <c r="J96" i="111" s="1"/>
  <c r="I127" i="47"/>
  <c r="J139" i="111" s="1"/>
  <c r="I109" i="47"/>
  <c r="J121" i="111" s="1"/>
  <c r="I91" i="47"/>
  <c r="J103" i="111" s="1"/>
  <c r="I74" i="47"/>
  <c r="J86" i="111" s="1"/>
  <c r="I66" i="47"/>
  <c r="J78" i="111" s="1"/>
  <c r="I29" i="47"/>
  <c r="J41" i="111" s="1"/>
  <c r="C28" i="47"/>
  <c r="J23" i="111" s="1"/>
  <c r="I110" i="47"/>
  <c r="J122" i="111" s="1"/>
  <c r="E23" i="47"/>
  <c r="C37" i="47"/>
  <c r="J160" i="111" s="1"/>
  <c r="I136" i="47"/>
  <c r="J148" i="111" s="1"/>
  <c r="I115" i="47"/>
  <c r="J127" i="111" s="1"/>
  <c r="I97" i="47"/>
  <c r="J109" i="111" s="1"/>
  <c r="I72" i="47"/>
  <c r="J84" i="111" s="1"/>
  <c r="I67" i="47"/>
  <c r="J79" i="111" s="1"/>
  <c r="I60" i="47"/>
  <c r="J72" i="111" s="1"/>
  <c r="I51" i="47"/>
  <c r="J63" i="111" s="1"/>
  <c r="I43" i="47"/>
  <c r="J55" i="111" s="1"/>
  <c r="I34" i="47"/>
  <c r="J46" i="111" s="1"/>
  <c r="I25" i="47"/>
  <c r="J37" i="111" s="1"/>
  <c r="I17" i="47"/>
  <c r="J29" i="111" s="1"/>
  <c r="C27" i="47"/>
  <c r="J22" i="111" s="1"/>
  <c r="I81" i="47"/>
  <c r="J93" i="111" s="1"/>
  <c r="I70" i="47"/>
  <c r="J82" i="111" s="1"/>
  <c r="I52" i="47"/>
  <c r="J64" i="111" s="1"/>
  <c r="I36" i="47"/>
  <c r="J48" i="111" s="1"/>
  <c r="I22" i="47"/>
  <c r="J34" i="111" s="1"/>
  <c r="C23" i="47"/>
  <c r="J18" i="111" s="1"/>
  <c r="I61" i="47"/>
  <c r="J73" i="111" s="1"/>
  <c r="I48" i="47"/>
  <c r="J60" i="111" s="1"/>
  <c r="I31" i="47"/>
  <c r="J43" i="111" s="1"/>
  <c r="I18" i="47"/>
  <c r="J30" i="111" s="1"/>
  <c r="D28" i="47"/>
  <c r="D21" i="47"/>
  <c r="D24" i="47"/>
  <c r="D22" i="47"/>
  <c r="I59" i="47"/>
  <c r="J71" i="111" s="1"/>
  <c r="I42" i="47"/>
  <c r="J54" i="111" s="1"/>
  <c r="E18" i="47"/>
  <c r="I24" i="47"/>
  <c r="J36" i="111" s="1"/>
  <c r="C24" i="47"/>
  <c r="J19" i="111" s="1"/>
  <c r="I124" i="47"/>
  <c r="J136" i="111" s="1"/>
  <c r="I105" i="47"/>
  <c r="J117" i="111" s="1"/>
  <c r="I88" i="47"/>
  <c r="J100" i="111" s="1"/>
  <c r="I69" i="47"/>
  <c r="J81" i="111" s="1"/>
  <c r="I56" i="47"/>
  <c r="J68" i="111" s="1"/>
  <c r="I47" i="47"/>
  <c r="J59" i="111" s="1"/>
  <c r="I39" i="47"/>
  <c r="J51" i="111" s="1"/>
  <c r="I30" i="47"/>
  <c r="J42" i="111" s="1"/>
  <c r="I21" i="47"/>
  <c r="J33" i="111" s="1"/>
  <c r="C39" i="47"/>
  <c r="J162" i="111" s="1"/>
  <c r="C19" i="47"/>
  <c r="J14" i="111" s="1"/>
  <c r="I77" i="47"/>
  <c r="J89" i="111" s="1"/>
  <c r="I57" i="47"/>
  <c r="J69" i="111" s="1"/>
  <c r="I44" i="47"/>
  <c r="J56" i="111" s="1"/>
  <c r="D23" i="47"/>
  <c r="D16" i="47"/>
  <c r="I75" i="47"/>
  <c r="J87" i="111" s="1"/>
  <c r="D18" i="47"/>
  <c r="C34" i="47"/>
  <c r="J157" i="111" s="1"/>
  <c r="I40" i="47"/>
  <c r="J52" i="111" s="1"/>
  <c r="I26" i="47"/>
  <c r="J38" i="111" s="1"/>
  <c r="E22" i="46"/>
  <c r="I99" i="46"/>
  <c r="I111" i="111" s="1"/>
  <c r="I130" i="46"/>
  <c r="I142" i="111" s="1"/>
  <c r="E24" i="46"/>
  <c r="I87" i="46"/>
  <c r="I99" i="111" s="1"/>
  <c r="I30" i="46"/>
  <c r="I42" i="111" s="1"/>
  <c r="I93" i="46"/>
  <c r="I105" i="111" s="1"/>
  <c r="C17" i="46"/>
  <c r="I12" i="111" s="1"/>
  <c r="I76" i="46"/>
  <c r="I88" i="111" s="1"/>
  <c r="C20" i="46"/>
  <c r="I15" i="111" s="1"/>
  <c r="C16" i="46"/>
  <c r="I11" i="111" s="1"/>
  <c r="C33" i="46"/>
  <c r="I156" i="111" s="1"/>
  <c r="I49" i="46"/>
  <c r="I61" i="111" s="1"/>
  <c r="I123" i="46"/>
  <c r="I135" i="111" s="1"/>
  <c r="I20" i="46"/>
  <c r="I32" i="111" s="1"/>
  <c r="I110" i="46"/>
  <c r="I122" i="111" s="1"/>
  <c r="I117" i="46"/>
  <c r="I129" i="111" s="1"/>
  <c r="I112" i="46"/>
  <c r="I124" i="111" s="1"/>
  <c r="I32" i="46"/>
  <c r="I44" i="111" s="1"/>
  <c r="C35" i="46"/>
  <c r="I158" i="111" s="1"/>
  <c r="I104" i="46"/>
  <c r="I116" i="111" s="1"/>
  <c r="I59" i="46"/>
  <c r="I71" i="111" s="1"/>
  <c r="I132" i="46"/>
  <c r="I144" i="111" s="1"/>
  <c r="I113" i="46"/>
  <c r="I125" i="111" s="1"/>
  <c r="I94" i="46"/>
  <c r="I106" i="111" s="1"/>
  <c r="I125" i="46"/>
  <c r="I137" i="111" s="1"/>
  <c r="C26" i="46"/>
  <c r="I21" i="111" s="1"/>
  <c r="I116" i="46"/>
  <c r="I128" i="111" s="1"/>
  <c r="I98" i="46"/>
  <c r="I110" i="111" s="1"/>
  <c r="I80" i="46"/>
  <c r="I92" i="111" s="1"/>
  <c r="I71" i="46"/>
  <c r="I83" i="111" s="1"/>
  <c r="I65" i="46"/>
  <c r="I77" i="111" s="1"/>
  <c r="I54" i="46"/>
  <c r="I66" i="111" s="1"/>
  <c r="I37" i="46"/>
  <c r="I49" i="111" s="1"/>
  <c r="I19" i="46"/>
  <c r="I31" i="111" s="1"/>
  <c r="I118" i="46"/>
  <c r="I130" i="111" s="1"/>
  <c r="I100" i="46"/>
  <c r="I112" i="111" s="1"/>
  <c r="I83" i="46"/>
  <c r="I95" i="111" s="1"/>
  <c r="I63" i="46"/>
  <c r="I75" i="111" s="1"/>
  <c r="I33" i="46"/>
  <c r="I45" i="111" s="1"/>
  <c r="I136" i="46"/>
  <c r="I148" i="111" s="1"/>
  <c r="I97" i="46"/>
  <c r="I109" i="111" s="1"/>
  <c r="I79" i="46"/>
  <c r="I91" i="111" s="1"/>
  <c r="I126" i="46"/>
  <c r="I138" i="111" s="1"/>
  <c r="I108" i="46"/>
  <c r="I120" i="111" s="1"/>
  <c r="I90" i="46"/>
  <c r="I102" i="111" s="1"/>
  <c r="I121" i="46"/>
  <c r="I133" i="111" s="1"/>
  <c r="C18" i="46"/>
  <c r="I13" i="111" s="1"/>
  <c r="I102" i="46"/>
  <c r="I114" i="111" s="1"/>
  <c r="I85" i="46"/>
  <c r="I97" i="111" s="1"/>
  <c r="I58" i="46"/>
  <c r="I70" i="111" s="1"/>
  <c r="I41" i="46"/>
  <c r="I53" i="111" s="1"/>
  <c r="I23" i="46"/>
  <c r="I35" i="111" s="1"/>
  <c r="C25" i="46"/>
  <c r="I20" i="111" s="1"/>
  <c r="I134" i="46"/>
  <c r="I146" i="111" s="1"/>
  <c r="I114" i="46"/>
  <c r="I126" i="111" s="1"/>
  <c r="I95" i="46"/>
  <c r="I107" i="111" s="1"/>
  <c r="I78" i="46"/>
  <c r="I90" i="111" s="1"/>
  <c r="I50" i="46"/>
  <c r="I62" i="111" s="1"/>
  <c r="I38" i="46"/>
  <c r="I50" i="111" s="1"/>
  <c r="I119" i="46"/>
  <c r="I131" i="111" s="1"/>
  <c r="I92" i="46"/>
  <c r="I104" i="111" s="1"/>
  <c r="I67" i="46"/>
  <c r="I79" i="111" s="1"/>
  <c r="C22" i="46"/>
  <c r="I17" i="111" s="1"/>
  <c r="I122" i="46"/>
  <c r="I134" i="111" s="1"/>
  <c r="I103" i="46"/>
  <c r="I115" i="111" s="1"/>
  <c r="I86" i="46"/>
  <c r="I98" i="111" s="1"/>
  <c r="I137" i="46"/>
  <c r="I149" i="111" s="1"/>
  <c r="I107" i="46"/>
  <c r="I119" i="111" s="1"/>
  <c r="I89" i="46"/>
  <c r="I101" i="111" s="1"/>
  <c r="I73" i="46"/>
  <c r="I85" i="111" s="1"/>
  <c r="I68" i="46"/>
  <c r="I80" i="111" s="1"/>
  <c r="I62" i="46"/>
  <c r="I74" i="111" s="1"/>
  <c r="I45" i="46"/>
  <c r="I57" i="111" s="1"/>
  <c r="I28" i="46"/>
  <c r="I40" i="111" s="1"/>
  <c r="C38" i="46"/>
  <c r="I161" i="111" s="1"/>
  <c r="C21" i="46"/>
  <c r="I16" i="111" s="1"/>
  <c r="I127" i="46"/>
  <c r="I139" i="111" s="1"/>
  <c r="I109" i="46"/>
  <c r="I121" i="111" s="1"/>
  <c r="I91" i="46"/>
  <c r="I103" i="111" s="1"/>
  <c r="I74" i="46"/>
  <c r="I86" i="111" s="1"/>
  <c r="I66" i="46"/>
  <c r="I78" i="111" s="1"/>
  <c r="I55" i="46"/>
  <c r="I67" i="111" s="1"/>
  <c r="I42" i="46"/>
  <c r="I54" i="111" s="1"/>
  <c r="C28" i="46"/>
  <c r="I23" i="111" s="1"/>
  <c r="I115" i="46"/>
  <c r="I127" i="111" s="1"/>
  <c r="I84" i="46"/>
  <c r="I96" i="111" s="1"/>
  <c r="I75" i="46"/>
  <c r="I87" i="111" s="1"/>
  <c r="I39" i="46"/>
  <c r="I51" i="111" s="1"/>
  <c r="E17" i="46"/>
  <c r="I46" i="46"/>
  <c r="I58" i="111" s="1"/>
  <c r="I29" i="46"/>
  <c r="I41" i="111" s="1"/>
  <c r="C37" i="46"/>
  <c r="I160" i="111" s="1"/>
  <c r="I128" i="46"/>
  <c r="I140" i="111" s="1"/>
  <c r="I101" i="46"/>
  <c r="I113" i="111" s="1"/>
  <c r="I72" i="46"/>
  <c r="I84" i="111" s="1"/>
  <c r="D17" i="46"/>
  <c r="I47" i="46"/>
  <c r="I59" i="111" s="1"/>
  <c r="D28" i="46"/>
  <c r="E16" i="46"/>
  <c r="D20" i="46"/>
  <c r="E21" i="46"/>
  <c r="E19" i="46"/>
  <c r="E20" i="46"/>
  <c r="D19" i="46"/>
  <c r="D21" i="46"/>
  <c r="D24" i="46"/>
  <c r="D22" i="46"/>
  <c r="I60" i="46"/>
  <c r="I72" i="111" s="1"/>
  <c r="D18" i="46"/>
  <c r="I21" i="46"/>
  <c r="I33" i="111" s="1"/>
  <c r="C39" i="46"/>
  <c r="I162" i="111" s="1"/>
  <c r="C19" i="46"/>
  <c r="I14" i="111" s="1"/>
  <c r="I77" i="46"/>
  <c r="I89" i="111" s="1"/>
  <c r="I57" i="46"/>
  <c r="I69" i="111" s="1"/>
  <c r="I44" i="46"/>
  <c r="I56" i="111" s="1"/>
  <c r="D23" i="46"/>
  <c r="I64" i="46"/>
  <c r="I76" i="111" s="1"/>
  <c r="I51" i="46"/>
  <c r="I63" i="111" s="1"/>
  <c r="I43" i="46"/>
  <c r="I55" i="111" s="1"/>
  <c r="I34" i="46"/>
  <c r="I46" i="111" s="1"/>
  <c r="C34" i="46"/>
  <c r="I157" i="111" s="1"/>
  <c r="I40" i="46"/>
  <c r="I52" i="111" s="1"/>
  <c r="I26" i="46"/>
  <c r="I38" i="111" s="1"/>
  <c r="E23" i="46"/>
  <c r="E18" i="46"/>
  <c r="I24" i="46"/>
  <c r="I36" i="111" s="1"/>
  <c r="C24" i="46"/>
  <c r="I19" i="111" s="1"/>
  <c r="I124" i="46"/>
  <c r="I136" i="111" s="1"/>
  <c r="I105" i="46"/>
  <c r="I117" i="111" s="1"/>
  <c r="I88" i="46"/>
  <c r="I100" i="111" s="1"/>
  <c r="I69" i="46"/>
  <c r="I81" i="111" s="1"/>
  <c r="I56" i="46"/>
  <c r="I68" i="111" s="1"/>
  <c r="I25" i="46"/>
  <c r="I37" i="111" s="1"/>
  <c r="I17" i="46"/>
  <c r="I29" i="111" s="1"/>
  <c r="C27" i="46"/>
  <c r="I22" i="111" s="1"/>
  <c r="I81" i="46"/>
  <c r="I93" i="111" s="1"/>
  <c r="I70" i="46"/>
  <c r="I82" i="111" s="1"/>
  <c r="I52" i="46"/>
  <c r="I64" i="111" s="1"/>
  <c r="I36" i="46"/>
  <c r="I48" i="111" s="1"/>
  <c r="I22" i="46"/>
  <c r="I34" i="111" s="1"/>
  <c r="D16" i="46"/>
  <c r="C23" i="46"/>
  <c r="I18" i="111" s="1"/>
  <c r="I61" i="46"/>
  <c r="I73" i="111" s="1"/>
  <c r="I48" i="46"/>
  <c r="I60" i="111" s="1"/>
  <c r="I31" i="46"/>
  <c r="I43" i="111" s="1"/>
  <c r="I18" i="46"/>
  <c r="I30" i="111" s="1"/>
  <c r="C20" i="45"/>
  <c r="H15" i="111" s="1"/>
  <c r="I100" i="45"/>
  <c r="H112" i="111" s="1"/>
  <c r="I91" i="45"/>
  <c r="H103" i="111" s="1"/>
  <c r="I83" i="45"/>
  <c r="H95" i="111" s="1"/>
  <c r="I74" i="45"/>
  <c r="H86" i="111" s="1"/>
  <c r="I66" i="45"/>
  <c r="H78" i="111" s="1"/>
  <c r="I46" i="45"/>
  <c r="H58" i="111" s="1"/>
  <c r="I86" i="45"/>
  <c r="H98" i="111" s="1"/>
  <c r="I67" i="45"/>
  <c r="H79" i="111" s="1"/>
  <c r="I80" i="45"/>
  <c r="H92" i="111" s="1"/>
  <c r="I109" i="45"/>
  <c r="H121" i="111" s="1"/>
  <c r="I73" i="45"/>
  <c r="H85" i="111" s="1"/>
  <c r="I132" i="45"/>
  <c r="H144" i="111" s="1"/>
  <c r="I32" i="45"/>
  <c r="H44" i="111" s="1"/>
  <c r="I64" i="45"/>
  <c r="H76" i="111" s="1"/>
  <c r="I99" i="45"/>
  <c r="H111" i="111" s="1"/>
  <c r="I88" i="45"/>
  <c r="H100" i="111" s="1"/>
  <c r="I28" i="45"/>
  <c r="H40" i="111" s="1"/>
  <c r="I136" i="45"/>
  <c r="H148" i="111" s="1"/>
  <c r="I118" i="45"/>
  <c r="H130" i="111" s="1"/>
  <c r="I81" i="45"/>
  <c r="H93" i="111" s="1"/>
  <c r="I58" i="45"/>
  <c r="H70" i="111" s="1"/>
  <c r="I93" i="45"/>
  <c r="H105" i="111" s="1"/>
  <c r="C22" i="45"/>
  <c r="H17" i="111" s="1"/>
  <c r="I98" i="45"/>
  <c r="H110" i="111" s="1"/>
  <c r="I114" i="45"/>
  <c r="H126" i="111" s="1"/>
  <c r="I97" i="45"/>
  <c r="H109" i="111" s="1"/>
  <c r="I49" i="45"/>
  <c r="H61" i="111" s="1"/>
  <c r="I76" i="45"/>
  <c r="H88" i="111" s="1"/>
  <c r="C16" i="45"/>
  <c r="H11" i="111" s="1"/>
  <c r="I116" i="45"/>
  <c r="H128" i="111" s="1"/>
  <c r="C34" i="45"/>
  <c r="H157" i="111" s="1"/>
  <c r="I104" i="45"/>
  <c r="H116" i="111" s="1"/>
  <c r="I90" i="45"/>
  <c r="H102" i="111" s="1"/>
  <c r="I65" i="45"/>
  <c r="H77" i="111" s="1"/>
  <c r="I45" i="45"/>
  <c r="H57" i="111" s="1"/>
  <c r="I23" i="45"/>
  <c r="H35" i="111" s="1"/>
  <c r="C33" i="45"/>
  <c r="H156" i="111" s="1"/>
  <c r="I79" i="45"/>
  <c r="H91" i="111" s="1"/>
  <c r="I62" i="45"/>
  <c r="H74" i="111" s="1"/>
  <c r="I41" i="45"/>
  <c r="H53" i="111" s="1"/>
  <c r="I112" i="45"/>
  <c r="H124" i="111" s="1"/>
  <c r="C24" i="45"/>
  <c r="H19" i="111" s="1"/>
  <c r="I123" i="45"/>
  <c r="H135" i="111" s="1"/>
  <c r="E24" i="45"/>
  <c r="I105" i="45"/>
  <c r="H117" i="111" s="1"/>
  <c r="C37" i="45"/>
  <c r="H160" i="111" s="1"/>
  <c r="I101" i="45"/>
  <c r="H113" i="111" s="1"/>
  <c r="E21" i="45"/>
  <c r="I72" i="45"/>
  <c r="H84" i="111" s="1"/>
  <c r="D20" i="45"/>
  <c r="E19" i="45"/>
  <c r="E17" i="45"/>
  <c r="D28" i="45"/>
  <c r="E20" i="45"/>
  <c r="D21" i="45"/>
  <c r="D19" i="45"/>
  <c r="D17" i="45"/>
  <c r="E16" i="45"/>
  <c r="C28" i="45"/>
  <c r="H23" i="111" s="1"/>
  <c r="C27" i="45"/>
  <c r="H22" i="111" s="1"/>
  <c r="C26" i="45"/>
  <c r="H21" i="111" s="1"/>
  <c r="I137" i="45"/>
  <c r="H149" i="111" s="1"/>
  <c r="I130" i="45"/>
  <c r="H142" i="111" s="1"/>
  <c r="I125" i="45"/>
  <c r="H137" i="111" s="1"/>
  <c r="I121" i="45"/>
  <c r="H133" i="111" s="1"/>
  <c r="I102" i="45"/>
  <c r="H114" i="111" s="1"/>
  <c r="I85" i="45"/>
  <c r="H97" i="111" s="1"/>
  <c r="I68" i="45"/>
  <c r="H80" i="111" s="1"/>
  <c r="I51" i="45"/>
  <c r="H63" i="111" s="1"/>
  <c r="I34" i="45"/>
  <c r="H46" i="111" s="1"/>
  <c r="I17" i="45"/>
  <c r="H29" i="111" s="1"/>
  <c r="C36" i="45"/>
  <c r="H159" i="111" s="1"/>
  <c r="C21" i="45"/>
  <c r="H16" i="111" s="1"/>
  <c r="I126" i="45"/>
  <c r="H138" i="111" s="1"/>
  <c r="D23" i="45"/>
  <c r="I95" i="45"/>
  <c r="H107" i="111" s="1"/>
  <c r="I61" i="45"/>
  <c r="H73" i="111" s="1"/>
  <c r="I48" i="45"/>
  <c r="H60" i="111" s="1"/>
  <c r="I31" i="45"/>
  <c r="H43" i="111" s="1"/>
  <c r="I18" i="45"/>
  <c r="H30" i="111" s="1"/>
  <c r="I60" i="45"/>
  <c r="H72" i="111" s="1"/>
  <c r="I25" i="45"/>
  <c r="H37" i="111" s="1"/>
  <c r="I59" i="45"/>
  <c r="H71" i="111" s="1"/>
  <c r="I50" i="45"/>
  <c r="H62" i="111" s="1"/>
  <c r="I38" i="45"/>
  <c r="H50" i="111" s="1"/>
  <c r="I24" i="45"/>
  <c r="H36" i="111" s="1"/>
  <c r="D16" i="45"/>
  <c r="I56" i="45"/>
  <c r="H68" i="111" s="1"/>
  <c r="C35" i="45"/>
  <c r="H158" i="111" s="1"/>
  <c r="I122" i="45"/>
  <c r="H134" i="111" s="1"/>
  <c r="I113" i="45"/>
  <c r="H125" i="111" s="1"/>
  <c r="I103" i="45"/>
  <c r="H115" i="111" s="1"/>
  <c r="I94" i="45"/>
  <c r="H106" i="111" s="1"/>
  <c r="I75" i="45"/>
  <c r="H87" i="111" s="1"/>
  <c r="C39" i="45"/>
  <c r="H162" i="111" s="1"/>
  <c r="C19" i="45"/>
  <c r="H14" i="111" s="1"/>
  <c r="I134" i="45"/>
  <c r="H146" i="111" s="1"/>
  <c r="E23" i="45"/>
  <c r="I87" i="45"/>
  <c r="H99" i="111" s="1"/>
  <c r="I57" i="45"/>
  <c r="H69" i="111" s="1"/>
  <c r="I44" i="45"/>
  <c r="H56" i="111" s="1"/>
  <c r="I47" i="45"/>
  <c r="H59" i="111" s="1"/>
  <c r="D24" i="45"/>
  <c r="I63" i="45"/>
  <c r="H75" i="111" s="1"/>
  <c r="E18" i="45"/>
  <c r="I29" i="45"/>
  <c r="H41" i="111" s="1"/>
  <c r="I107" i="45"/>
  <c r="H119" i="111" s="1"/>
  <c r="I39" i="45"/>
  <c r="H51" i="111" s="1"/>
  <c r="I127" i="45"/>
  <c r="H139" i="111" s="1"/>
  <c r="I84" i="45"/>
  <c r="H96" i="111" s="1"/>
  <c r="I69" i="45"/>
  <c r="H81" i="111" s="1"/>
  <c r="C25" i="45"/>
  <c r="H20" i="111" s="1"/>
  <c r="C17" i="45"/>
  <c r="H12" i="111" s="1"/>
  <c r="I128" i="45"/>
  <c r="H140" i="111" s="1"/>
  <c r="D22" i="45"/>
  <c r="I78" i="45"/>
  <c r="H90" i="111" s="1"/>
  <c r="I40" i="45"/>
  <c r="H52" i="111" s="1"/>
  <c r="I26" i="45"/>
  <c r="H38" i="111" s="1"/>
  <c r="I43" i="45"/>
  <c r="H55" i="111" s="1"/>
  <c r="I71" i="45"/>
  <c r="H83" i="111" s="1"/>
  <c r="I54" i="45"/>
  <c r="H66" i="111" s="1"/>
  <c r="I37" i="45"/>
  <c r="H49" i="111" s="1"/>
  <c r="I19" i="45"/>
  <c r="H31" i="111" s="1"/>
  <c r="C38" i="45"/>
  <c r="H161" i="111" s="1"/>
  <c r="C18" i="45"/>
  <c r="H13" i="111" s="1"/>
  <c r="I119" i="45"/>
  <c r="H131" i="111" s="1"/>
  <c r="I110" i="45"/>
  <c r="H122" i="111" s="1"/>
  <c r="I55" i="45"/>
  <c r="H67" i="111" s="1"/>
  <c r="I42" i="45"/>
  <c r="H54" i="111" s="1"/>
  <c r="I33" i="45"/>
  <c r="H45" i="111" s="1"/>
  <c r="I20" i="45"/>
  <c r="H32" i="111" s="1"/>
  <c r="I89" i="45"/>
  <c r="H101" i="111" s="1"/>
  <c r="I21" i="45"/>
  <c r="H33" i="111" s="1"/>
  <c r="I124" i="45"/>
  <c r="H136" i="111" s="1"/>
  <c r="I117" i="45"/>
  <c r="H129" i="111" s="1"/>
  <c r="I108" i="45"/>
  <c r="H120" i="111" s="1"/>
  <c r="I92" i="45"/>
  <c r="H104" i="111" s="1"/>
  <c r="I77" i="45"/>
  <c r="H89" i="111" s="1"/>
  <c r="D18" i="45"/>
  <c r="C23" i="45"/>
  <c r="H18" i="111" s="1"/>
  <c r="E22" i="45"/>
  <c r="I70" i="45"/>
  <c r="H82" i="111" s="1"/>
  <c r="I52" i="45"/>
  <c r="H64" i="111" s="1"/>
  <c r="I36" i="45"/>
  <c r="H48" i="111" s="1"/>
  <c r="I22" i="45"/>
  <c r="H34" i="111" s="1"/>
  <c r="I30" i="45"/>
  <c r="H42" i="111" s="1"/>
  <c r="E22" i="44"/>
  <c r="E24" i="44"/>
  <c r="D18" i="44"/>
  <c r="I112" i="44"/>
  <c r="G124" i="111" s="1"/>
  <c r="I132" i="44"/>
  <c r="G144" i="111" s="1"/>
  <c r="I86" i="44"/>
  <c r="G98" i="111" s="1"/>
  <c r="I108" i="44"/>
  <c r="G120" i="111" s="1"/>
  <c r="I121" i="44"/>
  <c r="G133" i="111" s="1"/>
  <c r="E23" i="44"/>
  <c r="E16" i="44"/>
  <c r="D17" i="44"/>
  <c r="D16" i="44"/>
  <c r="I126" i="44"/>
  <c r="G138" i="111" s="1"/>
  <c r="I99" i="44"/>
  <c r="G111" i="111" s="1"/>
  <c r="I89" i="44"/>
  <c r="G101" i="111" s="1"/>
  <c r="D20" i="44"/>
  <c r="I69" i="44"/>
  <c r="G81" i="111" s="1"/>
  <c r="I34" i="44"/>
  <c r="G46" i="111" s="1"/>
  <c r="I64" i="44"/>
  <c r="G76" i="111" s="1"/>
  <c r="I25" i="44"/>
  <c r="G37" i="111" s="1"/>
  <c r="I117" i="44"/>
  <c r="G129" i="111" s="1"/>
  <c r="I94" i="44"/>
  <c r="G106" i="111" s="1"/>
  <c r="I137" i="44"/>
  <c r="G149" i="111" s="1"/>
  <c r="C33" i="44"/>
  <c r="G156" i="111" s="1"/>
  <c r="I102" i="44"/>
  <c r="G114" i="111" s="1"/>
  <c r="E21" i="44"/>
  <c r="I75" i="44"/>
  <c r="G87" i="111" s="1"/>
  <c r="I39" i="44"/>
  <c r="G51" i="111" s="1"/>
  <c r="I56" i="44"/>
  <c r="G68" i="111" s="1"/>
  <c r="C16" i="44"/>
  <c r="G11" i="111" s="1"/>
  <c r="I113" i="44"/>
  <c r="G125" i="111" s="1"/>
  <c r="I130" i="44"/>
  <c r="G142" i="111" s="1"/>
  <c r="C18" i="44"/>
  <c r="G13" i="111" s="1"/>
  <c r="I107" i="44"/>
  <c r="G119" i="111" s="1"/>
  <c r="E20" i="44"/>
  <c r="I80" i="44"/>
  <c r="G92" i="111" s="1"/>
  <c r="I47" i="44"/>
  <c r="G59" i="111" s="1"/>
  <c r="E18" i="44"/>
  <c r="I17" i="44"/>
  <c r="G29" i="111" s="1"/>
  <c r="C25" i="44"/>
  <c r="G20" i="111" s="1"/>
  <c r="I134" i="44"/>
  <c r="G146" i="111" s="1"/>
  <c r="I114" i="44"/>
  <c r="G126" i="111" s="1"/>
  <c r="I78" i="44"/>
  <c r="G90" i="111" s="1"/>
  <c r="I70" i="44"/>
  <c r="G82" i="111" s="1"/>
  <c r="I57" i="44"/>
  <c r="G69" i="111" s="1"/>
  <c r="I40" i="44"/>
  <c r="G52" i="111" s="1"/>
  <c r="I22" i="44"/>
  <c r="G34" i="111" s="1"/>
  <c r="C37" i="44"/>
  <c r="G160" i="111" s="1"/>
  <c r="I136" i="44"/>
  <c r="G148" i="111" s="1"/>
  <c r="I115" i="44"/>
  <c r="G127" i="111" s="1"/>
  <c r="I97" i="44"/>
  <c r="G109" i="111" s="1"/>
  <c r="I85" i="44"/>
  <c r="G97" i="111" s="1"/>
  <c r="I73" i="44"/>
  <c r="G85" i="111" s="1"/>
  <c r="C23" i="44"/>
  <c r="G18" i="111" s="1"/>
  <c r="I83" i="44"/>
  <c r="G95" i="111" s="1"/>
  <c r="I59" i="44"/>
  <c r="G71" i="111" s="1"/>
  <c r="I42" i="44"/>
  <c r="G54" i="111" s="1"/>
  <c r="I29" i="44"/>
  <c r="G41" i="111" s="1"/>
  <c r="D22" i="44"/>
  <c r="I93" i="44"/>
  <c r="G105" i="111" s="1"/>
  <c r="I84" i="44"/>
  <c r="G96" i="111" s="1"/>
  <c r="I77" i="44"/>
  <c r="G89" i="111" s="1"/>
  <c r="I72" i="44"/>
  <c r="G84" i="111" s="1"/>
  <c r="I67" i="44"/>
  <c r="G79" i="111" s="1"/>
  <c r="E19" i="44"/>
  <c r="I30" i="44"/>
  <c r="G42" i="111" s="1"/>
  <c r="I21" i="44"/>
  <c r="G33" i="111" s="1"/>
  <c r="C38" i="44"/>
  <c r="G161" i="111" s="1"/>
  <c r="C21" i="44"/>
  <c r="G16" i="111" s="1"/>
  <c r="I127" i="44"/>
  <c r="G139" i="111" s="1"/>
  <c r="I109" i="44"/>
  <c r="G121" i="111" s="1"/>
  <c r="I95" i="44"/>
  <c r="G107" i="111" s="1"/>
  <c r="I61" i="44"/>
  <c r="G73" i="111" s="1"/>
  <c r="I44" i="44"/>
  <c r="G56" i="111" s="1"/>
  <c r="I26" i="44"/>
  <c r="G38" i="111" s="1"/>
  <c r="C28" i="44"/>
  <c r="G23" i="111" s="1"/>
  <c r="I128" i="44"/>
  <c r="G140" i="111" s="1"/>
  <c r="I110" i="44"/>
  <c r="G122" i="111" s="1"/>
  <c r="I92" i="44"/>
  <c r="G104" i="111" s="1"/>
  <c r="I79" i="44"/>
  <c r="G91" i="111" s="1"/>
  <c r="I65" i="44"/>
  <c r="G77" i="111" s="1"/>
  <c r="I58" i="44"/>
  <c r="G70" i="111" s="1"/>
  <c r="I49" i="44"/>
  <c r="G61" i="111" s="1"/>
  <c r="I41" i="44"/>
  <c r="G53" i="111" s="1"/>
  <c r="I32" i="44"/>
  <c r="G44" i="111" s="1"/>
  <c r="I23" i="44"/>
  <c r="G35" i="111" s="1"/>
  <c r="C39" i="44"/>
  <c r="G162" i="111" s="1"/>
  <c r="C19" i="44"/>
  <c r="G14" i="111" s="1"/>
  <c r="I74" i="44"/>
  <c r="G86" i="111" s="1"/>
  <c r="I55" i="44"/>
  <c r="G67" i="111" s="1"/>
  <c r="I38" i="44"/>
  <c r="G50" i="111" s="1"/>
  <c r="I24" i="44"/>
  <c r="G36" i="111" s="1"/>
  <c r="D28" i="44"/>
  <c r="D21" i="44"/>
  <c r="C22" i="44"/>
  <c r="G17" i="111" s="1"/>
  <c r="I122" i="44"/>
  <c r="G134" i="111" s="1"/>
  <c r="I103" i="44"/>
  <c r="G115" i="111" s="1"/>
  <c r="I125" i="44"/>
  <c r="G137" i="111" s="1"/>
  <c r="C26" i="44"/>
  <c r="G21" i="111" s="1"/>
  <c r="I116" i="44"/>
  <c r="G128" i="111" s="1"/>
  <c r="D23" i="44"/>
  <c r="I98" i="44"/>
  <c r="G110" i="111" s="1"/>
  <c r="I60" i="44"/>
  <c r="G72" i="111" s="1"/>
  <c r="I51" i="44"/>
  <c r="G63" i="111" s="1"/>
  <c r="I43" i="44"/>
  <c r="G55" i="111" s="1"/>
  <c r="E17" i="44"/>
  <c r="C35" i="44"/>
  <c r="G158" i="111" s="1"/>
  <c r="C17" i="44"/>
  <c r="G12" i="111" s="1"/>
  <c r="I123" i="44"/>
  <c r="G135" i="111" s="1"/>
  <c r="I104" i="44"/>
  <c r="G116" i="111" s="1"/>
  <c r="I91" i="44"/>
  <c r="G103" i="111" s="1"/>
  <c r="D19" i="44"/>
  <c r="I48" i="44"/>
  <c r="G60" i="111" s="1"/>
  <c r="I31" i="44"/>
  <c r="G43" i="111" s="1"/>
  <c r="C24" i="44"/>
  <c r="G19" i="111" s="1"/>
  <c r="I124" i="44"/>
  <c r="G136" i="111" s="1"/>
  <c r="I105" i="44"/>
  <c r="G117" i="111" s="1"/>
  <c r="I76" i="44"/>
  <c r="G88" i="111" s="1"/>
  <c r="I71" i="44"/>
  <c r="G83" i="111" s="1"/>
  <c r="C34" i="44"/>
  <c r="G157" i="111" s="1"/>
  <c r="I90" i="44"/>
  <c r="G102" i="111" s="1"/>
  <c r="I66" i="44"/>
  <c r="G78" i="111" s="1"/>
  <c r="I50" i="44"/>
  <c r="G62" i="111" s="1"/>
  <c r="I20" i="44"/>
  <c r="G32" i="111" s="1"/>
  <c r="D24" i="44"/>
  <c r="I118" i="44"/>
  <c r="G130" i="111" s="1"/>
  <c r="I100" i="44"/>
  <c r="G112" i="111" s="1"/>
  <c r="I87" i="44"/>
  <c r="G99" i="111" s="1"/>
  <c r="I52" i="44"/>
  <c r="G64" i="111" s="1"/>
  <c r="I36" i="44"/>
  <c r="G48" i="111" s="1"/>
  <c r="I18" i="44"/>
  <c r="G30" i="111" s="1"/>
  <c r="C20" i="44"/>
  <c r="G15" i="111" s="1"/>
  <c r="I119" i="44"/>
  <c r="G131" i="111" s="1"/>
  <c r="I101" i="44"/>
  <c r="G113" i="111" s="1"/>
  <c r="I88" i="44"/>
  <c r="G100" i="111" s="1"/>
  <c r="I81" i="44"/>
  <c r="G93" i="111" s="1"/>
  <c r="I68" i="44"/>
  <c r="G80" i="111" s="1"/>
  <c r="I62" i="44"/>
  <c r="G74" i="111" s="1"/>
  <c r="I54" i="44"/>
  <c r="G66" i="111" s="1"/>
  <c r="I45" i="44"/>
  <c r="G57" i="111" s="1"/>
  <c r="I37" i="44"/>
  <c r="G49" i="111" s="1"/>
  <c r="I28" i="44"/>
  <c r="G40" i="111" s="1"/>
  <c r="I19" i="44"/>
  <c r="G31" i="111" s="1"/>
  <c r="C27" i="44"/>
  <c r="G22" i="111" s="1"/>
  <c r="I63" i="44"/>
  <c r="G75" i="111" s="1"/>
  <c r="I46" i="44"/>
  <c r="G58" i="111" s="1"/>
  <c r="I33" i="44"/>
  <c r="G45" i="111" s="1"/>
  <c r="E24" i="40"/>
  <c r="E24" i="43"/>
  <c r="I46" i="43"/>
  <c r="F58" i="111" s="1"/>
  <c r="I128" i="43"/>
  <c r="F140" i="111" s="1"/>
  <c r="I122" i="43"/>
  <c r="F134" i="111" s="1"/>
  <c r="I116" i="43"/>
  <c r="F128" i="111" s="1"/>
  <c r="I103" i="43"/>
  <c r="F115" i="111" s="1"/>
  <c r="I86" i="43"/>
  <c r="F98" i="111" s="1"/>
  <c r="C33" i="43"/>
  <c r="F156" i="111" s="1"/>
  <c r="E20" i="43"/>
  <c r="I58" i="43"/>
  <c r="F70" i="111" s="1"/>
  <c r="E21" i="43"/>
  <c r="D28" i="43"/>
  <c r="I98" i="43"/>
  <c r="F110" i="111" s="1"/>
  <c r="I100" i="43"/>
  <c r="F112" i="111" s="1"/>
  <c r="I68" i="43"/>
  <c r="F80" i="111" s="1"/>
  <c r="C22" i="43"/>
  <c r="F17" i="111" s="1"/>
  <c r="I117" i="43"/>
  <c r="F129" i="111" s="1"/>
  <c r="I99" i="43"/>
  <c r="F111" i="111" s="1"/>
  <c r="I81" i="43"/>
  <c r="F93" i="111" s="1"/>
  <c r="I137" i="43"/>
  <c r="F149" i="111" s="1"/>
  <c r="C26" i="43"/>
  <c r="F21" i="111" s="1"/>
  <c r="I77" i="43"/>
  <c r="F89" i="111" s="1"/>
  <c r="I70" i="43"/>
  <c r="F82" i="111" s="1"/>
  <c r="I61" i="43"/>
  <c r="F73" i="111" s="1"/>
  <c r="I52" i="43"/>
  <c r="F64" i="111" s="1"/>
  <c r="I44" i="43"/>
  <c r="F56" i="111" s="1"/>
  <c r="I36" i="43"/>
  <c r="F48" i="111" s="1"/>
  <c r="I26" i="43"/>
  <c r="F38" i="111" s="1"/>
  <c r="I18" i="43"/>
  <c r="F30" i="111" s="1"/>
  <c r="C25" i="43"/>
  <c r="F20" i="111" s="1"/>
  <c r="I121" i="43"/>
  <c r="F133" i="111" s="1"/>
  <c r="I102" i="43"/>
  <c r="F114" i="111" s="1"/>
  <c r="I85" i="43"/>
  <c r="F97" i="111" s="1"/>
  <c r="I73" i="43"/>
  <c r="F85" i="111" s="1"/>
  <c r="I32" i="43"/>
  <c r="F44" i="111" s="1"/>
  <c r="I83" i="43"/>
  <c r="F95" i="111" s="1"/>
  <c r="I55" i="43"/>
  <c r="F67" i="111" s="1"/>
  <c r="I20" i="43"/>
  <c r="F32" i="111" s="1"/>
  <c r="I110" i="43"/>
  <c r="F122" i="111" s="1"/>
  <c r="C16" i="43"/>
  <c r="F11" i="111" s="1"/>
  <c r="I132" i="43"/>
  <c r="F144" i="111" s="1"/>
  <c r="I113" i="43"/>
  <c r="F125" i="111" s="1"/>
  <c r="I94" i="43"/>
  <c r="F106" i="111" s="1"/>
  <c r="I130" i="43"/>
  <c r="F142" i="111" s="1"/>
  <c r="C18" i="43"/>
  <c r="F13" i="111" s="1"/>
  <c r="C38" i="43"/>
  <c r="F161" i="111" s="1"/>
  <c r="C21" i="43"/>
  <c r="F16" i="111" s="1"/>
  <c r="I107" i="43"/>
  <c r="F119" i="111" s="1"/>
  <c r="I89" i="43"/>
  <c r="F101" i="111" s="1"/>
  <c r="I76" i="43"/>
  <c r="F88" i="111" s="1"/>
  <c r="I62" i="43"/>
  <c r="F74" i="111" s="1"/>
  <c r="I41" i="43"/>
  <c r="F53" i="111" s="1"/>
  <c r="C20" i="43"/>
  <c r="F15" i="111" s="1"/>
  <c r="I63" i="43"/>
  <c r="F75" i="111" s="1"/>
  <c r="I29" i="43"/>
  <c r="F41" i="111" s="1"/>
  <c r="I92" i="43"/>
  <c r="F104" i="111" s="1"/>
  <c r="I126" i="43"/>
  <c r="F138" i="111" s="1"/>
  <c r="I108" i="43"/>
  <c r="F120" i="111" s="1"/>
  <c r="I90" i="43"/>
  <c r="F102" i="111" s="1"/>
  <c r="I125" i="43"/>
  <c r="F137" i="111" s="1"/>
  <c r="I57" i="43"/>
  <c r="F69" i="111" s="1"/>
  <c r="I48" i="43"/>
  <c r="F60" i="111" s="1"/>
  <c r="I40" i="43"/>
  <c r="F52" i="111" s="1"/>
  <c r="I31" i="43"/>
  <c r="F43" i="111" s="1"/>
  <c r="I22" i="43"/>
  <c r="F34" i="111" s="1"/>
  <c r="C35" i="43"/>
  <c r="F158" i="111" s="1"/>
  <c r="C17" i="43"/>
  <c r="F12" i="111" s="1"/>
  <c r="I112" i="43"/>
  <c r="F124" i="111" s="1"/>
  <c r="I93" i="43"/>
  <c r="F105" i="111" s="1"/>
  <c r="I49" i="43"/>
  <c r="F61" i="111" s="1"/>
  <c r="I118" i="43"/>
  <c r="F130" i="111" s="1"/>
  <c r="I38" i="43"/>
  <c r="F50" i="111" s="1"/>
  <c r="C27" i="43"/>
  <c r="F22" i="111" s="1"/>
  <c r="I75" i="43"/>
  <c r="F87" i="111" s="1"/>
  <c r="I60" i="43"/>
  <c r="F72" i="111" s="1"/>
  <c r="I23" i="43"/>
  <c r="F35" i="111" s="1"/>
  <c r="C37" i="43"/>
  <c r="F160" i="111" s="1"/>
  <c r="I134" i="43"/>
  <c r="F146" i="111" s="1"/>
  <c r="I114" i="43"/>
  <c r="F126" i="111" s="1"/>
  <c r="I95" i="43"/>
  <c r="F107" i="111" s="1"/>
  <c r="I78" i="43"/>
  <c r="F90" i="111" s="1"/>
  <c r="C23" i="43"/>
  <c r="F18" i="111" s="1"/>
  <c r="I124" i="43"/>
  <c r="F136" i="111" s="1"/>
  <c r="I105" i="43"/>
  <c r="F117" i="111" s="1"/>
  <c r="I88" i="43"/>
  <c r="F100" i="111" s="1"/>
  <c r="I72" i="43"/>
  <c r="F84" i="111" s="1"/>
  <c r="I67" i="43"/>
  <c r="F79" i="111" s="1"/>
  <c r="I56" i="43"/>
  <c r="F68" i="111" s="1"/>
  <c r="D18" i="43"/>
  <c r="D17" i="43"/>
  <c r="I80" i="43"/>
  <c r="F92" i="111" s="1"/>
  <c r="I71" i="43"/>
  <c r="F83" i="111" s="1"/>
  <c r="I65" i="43"/>
  <c r="F77" i="111" s="1"/>
  <c r="E19" i="43"/>
  <c r="E18" i="43"/>
  <c r="E17" i="43"/>
  <c r="C28" i="43"/>
  <c r="F23" i="111" s="1"/>
  <c r="I127" i="43"/>
  <c r="F139" i="111" s="1"/>
  <c r="I109" i="43"/>
  <c r="F121" i="111" s="1"/>
  <c r="I91" i="43"/>
  <c r="F103" i="111" s="1"/>
  <c r="I74" i="43"/>
  <c r="F86" i="111" s="1"/>
  <c r="I66" i="43"/>
  <c r="F78" i="111" s="1"/>
  <c r="I59" i="43"/>
  <c r="F71" i="111" s="1"/>
  <c r="I50" i="43"/>
  <c r="F62" i="111" s="1"/>
  <c r="I42" i="43"/>
  <c r="F54" i="111" s="1"/>
  <c r="I33" i="43"/>
  <c r="F45" i="111" s="1"/>
  <c r="I24" i="43"/>
  <c r="F36" i="111" s="1"/>
  <c r="C39" i="43"/>
  <c r="F162" i="111" s="1"/>
  <c r="C19" i="43"/>
  <c r="F14" i="111" s="1"/>
  <c r="I119" i="43"/>
  <c r="F131" i="111" s="1"/>
  <c r="I101" i="43"/>
  <c r="F113" i="111" s="1"/>
  <c r="I84" i="43"/>
  <c r="F96" i="111" s="1"/>
  <c r="I64" i="43"/>
  <c r="F76" i="111" s="1"/>
  <c r="I43" i="43"/>
  <c r="F55" i="111" s="1"/>
  <c r="D20" i="43"/>
  <c r="E23" i="43"/>
  <c r="I54" i="43"/>
  <c r="F66" i="111" s="1"/>
  <c r="I45" i="43"/>
  <c r="F57" i="111" s="1"/>
  <c r="I37" i="43"/>
  <c r="F49" i="111" s="1"/>
  <c r="I28" i="43"/>
  <c r="F40" i="111" s="1"/>
  <c r="I19" i="43"/>
  <c r="F31" i="111" s="1"/>
  <c r="C24" i="43"/>
  <c r="F19" i="111" s="1"/>
  <c r="I123" i="43"/>
  <c r="F135" i="111" s="1"/>
  <c r="I104" i="43"/>
  <c r="F116" i="111" s="1"/>
  <c r="I87" i="43"/>
  <c r="F99" i="111" s="1"/>
  <c r="C34" i="43"/>
  <c r="F157" i="111" s="1"/>
  <c r="I136" i="43"/>
  <c r="F148" i="111" s="1"/>
  <c r="I115" i="43"/>
  <c r="F127" i="111" s="1"/>
  <c r="I97" i="43"/>
  <c r="F109" i="111" s="1"/>
  <c r="I79" i="43"/>
  <c r="F91" i="111" s="1"/>
  <c r="I69" i="43"/>
  <c r="F81" i="111" s="1"/>
  <c r="I39" i="43"/>
  <c r="F51" i="111" s="1"/>
  <c r="D19" i="43"/>
  <c r="D23" i="43"/>
  <c r="I47" i="43"/>
  <c r="F59" i="111" s="1"/>
  <c r="I34" i="43"/>
  <c r="F46" i="111" s="1"/>
  <c r="I21" i="43"/>
  <c r="F33" i="111" s="1"/>
  <c r="D16" i="43"/>
  <c r="I30" i="43"/>
  <c r="F42" i="111" s="1"/>
  <c r="I17" i="43"/>
  <c r="F29" i="111" s="1"/>
  <c r="D21" i="43"/>
  <c r="D24" i="43"/>
  <c r="D22" i="43"/>
  <c r="E16" i="43"/>
  <c r="I51" i="43"/>
  <c r="F63" i="111" s="1"/>
  <c r="I25" i="43"/>
  <c r="F37" i="111" s="1"/>
  <c r="E22" i="42"/>
  <c r="E24" i="42"/>
  <c r="C22" i="42"/>
  <c r="E17" i="111" s="1"/>
  <c r="I122" i="42"/>
  <c r="E134" i="111" s="1"/>
  <c r="I117" i="42"/>
  <c r="E129" i="111" s="1"/>
  <c r="I90" i="42"/>
  <c r="E102" i="111" s="1"/>
  <c r="E17" i="42"/>
  <c r="I99" i="42"/>
  <c r="E111" i="111" s="1"/>
  <c r="C16" i="42"/>
  <c r="E11" i="111" s="1"/>
  <c r="I108" i="42"/>
  <c r="E120" i="111" s="1"/>
  <c r="I86" i="42"/>
  <c r="E98" i="111" s="1"/>
  <c r="I125" i="42"/>
  <c r="E137" i="111" s="1"/>
  <c r="I64" i="42"/>
  <c r="E76" i="111" s="1"/>
  <c r="I126" i="42"/>
  <c r="E138" i="111" s="1"/>
  <c r="I103" i="42"/>
  <c r="E115" i="111" s="1"/>
  <c r="I121" i="42"/>
  <c r="E133" i="111" s="1"/>
  <c r="I81" i="42"/>
  <c r="E93" i="111" s="1"/>
  <c r="I137" i="42"/>
  <c r="E149" i="111" s="1"/>
  <c r="C26" i="42"/>
  <c r="E21" i="111" s="1"/>
  <c r="C18" i="42"/>
  <c r="E13" i="111" s="1"/>
  <c r="I30" i="42"/>
  <c r="E42" i="111" s="1"/>
  <c r="D20" i="42"/>
  <c r="E21" i="42"/>
  <c r="D28" i="42"/>
  <c r="I76" i="42"/>
  <c r="E88" i="111" s="1"/>
  <c r="I47" i="42"/>
  <c r="E59" i="111" s="1"/>
  <c r="E23" i="42"/>
  <c r="E20" i="42"/>
  <c r="D17" i="42"/>
  <c r="D16" i="42"/>
  <c r="I116" i="42"/>
  <c r="E128" i="111" s="1"/>
  <c r="I102" i="42"/>
  <c r="E114" i="111" s="1"/>
  <c r="I72" i="42"/>
  <c r="E84" i="111" s="1"/>
  <c r="I67" i="42"/>
  <c r="E79" i="111" s="1"/>
  <c r="I56" i="42"/>
  <c r="E68" i="111" s="1"/>
  <c r="I34" i="42"/>
  <c r="E46" i="111" s="1"/>
  <c r="I17" i="42"/>
  <c r="E29" i="111" s="1"/>
  <c r="C17" i="42"/>
  <c r="E12" i="111" s="1"/>
  <c r="I87" i="42"/>
  <c r="E99" i="111" s="1"/>
  <c r="D22" i="42"/>
  <c r="I93" i="42"/>
  <c r="E105" i="111" s="1"/>
  <c r="I80" i="42"/>
  <c r="E92" i="111" s="1"/>
  <c r="E19" i="42"/>
  <c r="I43" i="42"/>
  <c r="E55" i="111" s="1"/>
  <c r="C35" i="42"/>
  <c r="E158" i="111" s="1"/>
  <c r="I118" i="42"/>
  <c r="E130" i="111" s="1"/>
  <c r="D18" i="42"/>
  <c r="I132" i="42"/>
  <c r="E144" i="111" s="1"/>
  <c r="I113" i="42"/>
  <c r="E125" i="111" s="1"/>
  <c r="I94" i="42"/>
  <c r="E106" i="111" s="1"/>
  <c r="I130" i="42"/>
  <c r="E142" i="111" s="1"/>
  <c r="C33" i="42"/>
  <c r="E156" i="111" s="1"/>
  <c r="I112" i="42"/>
  <c r="E124" i="111" s="1"/>
  <c r="I98" i="42"/>
  <c r="E110" i="111" s="1"/>
  <c r="I85" i="42"/>
  <c r="E97" i="111" s="1"/>
  <c r="I60" i="42"/>
  <c r="E72" i="111" s="1"/>
  <c r="I39" i="42"/>
  <c r="E51" i="111" s="1"/>
  <c r="I21" i="42"/>
  <c r="E33" i="111" s="1"/>
  <c r="I100" i="42"/>
  <c r="E112" i="111" s="1"/>
  <c r="E18" i="42"/>
  <c r="E16" i="42"/>
  <c r="I123" i="42"/>
  <c r="E135" i="111" s="1"/>
  <c r="I104" i="42"/>
  <c r="E116" i="111" s="1"/>
  <c r="I91" i="42"/>
  <c r="E103" i="111" s="1"/>
  <c r="I74" i="42"/>
  <c r="E86" i="111" s="1"/>
  <c r="I52" i="42"/>
  <c r="E64" i="111" s="1"/>
  <c r="I36" i="42"/>
  <c r="E48" i="111" s="1"/>
  <c r="I18" i="42"/>
  <c r="E30" i="111" s="1"/>
  <c r="C20" i="42"/>
  <c r="E15" i="111" s="1"/>
  <c r="I119" i="42"/>
  <c r="E131" i="111" s="1"/>
  <c r="I101" i="42"/>
  <c r="E113" i="111" s="1"/>
  <c r="I84" i="42"/>
  <c r="E96" i="111" s="1"/>
  <c r="I65" i="42"/>
  <c r="E77" i="111" s="1"/>
  <c r="I58" i="42"/>
  <c r="E70" i="111" s="1"/>
  <c r="I49" i="42"/>
  <c r="E61" i="111" s="1"/>
  <c r="I41" i="42"/>
  <c r="E53" i="111" s="1"/>
  <c r="I32" i="42"/>
  <c r="E44" i="111" s="1"/>
  <c r="I23" i="42"/>
  <c r="E35" i="111" s="1"/>
  <c r="C34" i="42"/>
  <c r="E157" i="111" s="1"/>
  <c r="I55" i="42"/>
  <c r="E67" i="111" s="1"/>
  <c r="I38" i="42"/>
  <c r="E50" i="111" s="1"/>
  <c r="I24" i="42"/>
  <c r="E36" i="111" s="1"/>
  <c r="D23" i="42"/>
  <c r="I70" i="42"/>
  <c r="E82" i="111" s="1"/>
  <c r="I57" i="42"/>
  <c r="E69" i="111" s="1"/>
  <c r="I40" i="42"/>
  <c r="E52" i="111" s="1"/>
  <c r="I22" i="42"/>
  <c r="E34" i="111" s="1"/>
  <c r="C37" i="42"/>
  <c r="E160" i="111" s="1"/>
  <c r="I136" i="42"/>
  <c r="E148" i="111" s="1"/>
  <c r="I115" i="42"/>
  <c r="E127" i="111" s="1"/>
  <c r="I97" i="42"/>
  <c r="E109" i="111" s="1"/>
  <c r="I79" i="42"/>
  <c r="E91" i="111" s="1"/>
  <c r="I71" i="42"/>
  <c r="E83" i="111" s="1"/>
  <c r="C27" i="42"/>
  <c r="E22" i="111" s="1"/>
  <c r="I77" i="42"/>
  <c r="E89" i="111" s="1"/>
  <c r="I66" i="42"/>
  <c r="E78" i="111" s="1"/>
  <c r="I50" i="42"/>
  <c r="E62" i="111" s="1"/>
  <c r="I20" i="42"/>
  <c r="E32" i="111" s="1"/>
  <c r="D21" i="42"/>
  <c r="C25" i="42"/>
  <c r="E20" i="111" s="1"/>
  <c r="I134" i="42"/>
  <c r="E146" i="111" s="1"/>
  <c r="I114" i="42"/>
  <c r="E126" i="111" s="1"/>
  <c r="I83" i="42"/>
  <c r="E95" i="111" s="1"/>
  <c r="I61" i="42"/>
  <c r="E73" i="111" s="1"/>
  <c r="I44" i="42"/>
  <c r="E56" i="111" s="1"/>
  <c r="I26" i="42"/>
  <c r="E38" i="111" s="1"/>
  <c r="C28" i="42"/>
  <c r="E23" i="111" s="1"/>
  <c r="I128" i="42"/>
  <c r="E140" i="111" s="1"/>
  <c r="I110" i="42"/>
  <c r="E122" i="111" s="1"/>
  <c r="I92" i="42"/>
  <c r="E104" i="111" s="1"/>
  <c r="I68" i="42"/>
  <c r="E80" i="111" s="1"/>
  <c r="I62" i="42"/>
  <c r="E74" i="111" s="1"/>
  <c r="I54" i="42"/>
  <c r="E66" i="111" s="1"/>
  <c r="I45" i="42"/>
  <c r="E57" i="111" s="1"/>
  <c r="I37" i="42"/>
  <c r="E49" i="111" s="1"/>
  <c r="I28" i="42"/>
  <c r="E40" i="111" s="1"/>
  <c r="I19" i="42"/>
  <c r="E31" i="111" s="1"/>
  <c r="C23" i="42"/>
  <c r="E18" i="111" s="1"/>
  <c r="I63" i="42"/>
  <c r="E75" i="111" s="1"/>
  <c r="I46" i="42"/>
  <c r="E58" i="111" s="1"/>
  <c r="I33" i="42"/>
  <c r="E45" i="111" s="1"/>
  <c r="D24" i="42"/>
  <c r="I107" i="42"/>
  <c r="E119" i="111" s="1"/>
  <c r="I89" i="42"/>
  <c r="E101" i="111" s="1"/>
  <c r="I69" i="42"/>
  <c r="E81" i="111" s="1"/>
  <c r="I51" i="42"/>
  <c r="E63" i="111" s="1"/>
  <c r="I25" i="42"/>
  <c r="E37" i="111" s="1"/>
  <c r="C38" i="42"/>
  <c r="E161" i="111" s="1"/>
  <c r="C21" i="42"/>
  <c r="E16" i="111" s="1"/>
  <c r="I127" i="42"/>
  <c r="E139" i="111" s="1"/>
  <c r="I109" i="42"/>
  <c r="E121" i="111" s="1"/>
  <c r="I95" i="42"/>
  <c r="E107" i="111" s="1"/>
  <c r="I78" i="42"/>
  <c r="E90" i="111" s="1"/>
  <c r="D19" i="42"/>
  <c r="I48" i="42"/>
  <c r="E60" i="111" s="1"/>
  <c r="I31" i="42"/>
  <c r="E43" i="111" s="1"/>
  <c r="C24" i="42"/>
  <c r="E19" i="111" s="1"/>
  <c r="I124" i="42"/>
  <c r="E136" i="111" s="1"/>
  <c r="I105" i="42"/>
  <c r="E117" i="111" s="1"/>
  <c r="I88" i="42"/>
  <c r="E100" i="111" s="1"/>
  <c r="I75" i="42"/>
  <c r="E87" i="111" s="1"/>
  <c r="C39" i="42"/>
  <c r="E162" i="111" s="1"/>
  <c r="C19" i="42"/>
  <c r="E14" i="111" s="1"/>
  <c r="I73" i="42"/>
  <c r="E85" i="111" s="1"/>
  <c r="I59" i="42"/>
  <c r="E71" i="111" s="1"/>
  <c r="I42" i="42"/>
  <c r="E54" i="111" s="1"/>
  <c r="I29" i="42"/>
  <c r="E41" i="111" s="1"/>
  <c r="E24" i="41"/>
  <c r="I81" i="41"/>
  <c r="D93" i="111" s="1"/>
  <c r="I130" i="41"/>
  <c r="D142" i="111" s="1"/>
  <c r="I126" i="41"/>
  <c r="D138" i="111" s="1"/>
  <c r="I94" i="41"/>
  <c r="D106" i="111" s="1"/>
  <c r="I132" i="41"/>
  <c r="D144" i="111" s="1"/>
  <c r="I117" i="41"/>
  <c r="D129" i="111" s="1"/>
  <c r="I108" i="41"/>
  <c r="D120" i="111" s="1"/>
  <c r="C16" i="41"/>
  <c r="D11" i="111" s="1"/>
  <c r="I113" i="41"/>
  <c r="D125" i="111" s="1"/>
  <c r="E17" i="41"/>
  <c r="I137" i="41"/>
  <c r="D149" i="111" s="1"/>
  <c r="I99" i="41"/>
  <c r="D111" i="111" s="1"/>
  <c r="I121" i="41"/>
  <c r="D133" i="111" s="1"/>
  <c r="C18" i="41"/>
  <c r="D13" i="111" s="1"/>
  <c r="I90" i="41"/>
  <c r="D102" i="111" s="1"/>
  <c r="I112" i="41"/>
  <c r="D124" i="111" s="1"/>
  <c r="I93" i="41"/>
  <c r="D105" i="111" s="1"/>
  <c r="C33" i="41"/>
  <c r="D156" i="111" s="1"/>
  <c r="E23" i="41"/>
  <c r="I39" i="41"/>
  <c r="D51" i="111" s="1"/>
  <c r="I80" i="41"/>
  <c r="D92" i="111" s="1"/>
  <c r="I64" i="41"/>
  <c r="D76" i="111" s="1"/>
  <c r="I98" i="41"/>
  <c r="D110" i="111" s="1"/>
  <c r="I85" i="41"/>
  <c r="D97" i="111" s="1"/>
  <c r="D28" i="41"/>
  <c r="C22" i="41"/>
  <c r="D17" i="111" s="1"/>
  <c r="I122" i="41"/>
  <c r="D134" i="111" s="1"/>
  <c r="I103" i="41"/>
  <c r="D115" i="111" s="1"/>
  <c r="I86" i="41"/>
  <c r="D98" i="111" s="1"/>
  <c r="E20" i="41"/>
  <c r="I76" i="41"/>
  <c r="D88" i="111" s="1"/>
  <c r="I56" i="41"/>
  <c r="D68" i="111" s="1"/>
  <c r="D20" i="41"/>
  <c r="I125" i="41"/>
  <c r="D137" i="111" s="1"/>
  <c r="C26" i="41"/>
  <c r="D21" i="111" s="1"/>
  <c r="I116" i="41"/>
  <c r="D128" i="111" s="1"/>
  <c r="I102" i="41"/>
  <c r="D114" i="111" s="1"/>
  <c r="I72" i="41"/>
  <c r="D84" i="111" s="1"/>
  <c r="I67" i="41"/>
  <c r="D79" i="111" s="1"/>
  <c r="I43" i="41"/>
  <c r="D55" i="111" s="1"/>
  <c r="I17" i="41"/>
  <c r="D29" i="111" s="1"/>
  <c r="D18" i="41"/>
  <c r="E21" i="41"/>
  <c r="E19" i="41"/>
  <c r="I30" i="41"/>
  <c r="D42" i="111" s="1"/>
  <c r="E18" i="41"/>
  <c r="E16" i="41"/>
  <c r="D17" i="41"/>
  <c r="D16" i="41"/>
  <c r="D22" i="41"/>
  <c r="I60" i="41"/>
  <c r="D72" i="111" s="1"/>
  <c r="I47" i="41"/>
  <c r="D59" i="111" s="1"/>
  <c r="I34" i="41"/>
  <c r="D46" i="111" s="1"/>
  <c r="I21" i="41"/>
  <c r="D33" i="111" s="1"/>
  <c r="C35" i="41"/>
  <c r="D158" i="111" s="1"/>
  <c r="C17" i="41"/>
  <c r="D12" i="111" s="1"/>
  <c r="I123" i="41"/>
  <c r="D135" i="111" s="1"/>
  <c r="I104" i="41"/>
  <c r="D116" i="111" s="1"/>
  <c r="I91" i="41"/>
  <c r="D103" i="111" s="1"/>
  <c r="I74" i="41"/>
  <c r="D86" i="111" s="1"/>
  <c r="I52" i="41"/>
  <c r="D64" i="111" s="1"/>
  <c r="I36" i="41"/>
  <c r="D48" i="111" s="1"/>
  <c r="I18" i="41"/>
  <c r="D30" i="111" s="1"/>
  <c r="C20" i="41"/>
  <c r="D15" i="111" s="1"/>
  <c r="I119" i="41"/>
  <c r="D131" i="111" s="1"/>
  <c r="I101" i="41"/>
  <c r="D113" i="111" s="1"/>
  <c r="I84" i="41"/>
  <c r="D96" i="111" s="1"/>
  <c r="I65" i="41"/>
  <c r="D77" i="111" s="1"/>
  <c r="I58" i="41"/>
  <c r="D70" i="111" s="1"/>
  <c r="I49" i="41"/>
  <c r="D61" i="111" s="1"/>
  <c r="I41" i="41"/>
  <c r="D53" i="111" s="1"/>
  <c r="I32" i="41"/>
  <c r="D44" i="111" s="1"/>
  <c r="I23" i="41"/>
  <c r="D35" i="111" s="1"/>
  <c r="C34" i="41"/>
  <c r="D157" i="111" s="1"/>
  <c r="I55" i="41"/>
  <c r="D67" i="111" s="1"/>
  <c r="I38" i="41"/>
  <c r="D50" i="111" s="1"/>
  <c r="I24" i="41"/>
  <c r="D36" i="111" s="1"/>
  <c r="D23" i="41"/>
  <c r="I118" i="41"/>
  <c r="D130" i="111" s="1"/>
  <c r="I100" i="41"/>
  <c r="D112" i="111" s="1"/>
  <c r="I87" i="41"/>
  <c r="D99" i="111" s="1"/>
  <c r="I70" i="41"/>
  <c r="D82" i="111" s="1"/>
  <c r="I57" i="41"/>
  <c r="D69" i="111" s="1"/>
  <c r="I40" i="41"/>
  <c r="D52" i="111" s="1"/>
  <c r="I22" i="41"/>
  <c r="D34" i="111" s="1"/>
  <c r="C37" i="41"/>
  <c r="D160" i="111" s="1"/>
  <c r="I136" i="41"/>
  <c r="D148" i="111" s="1"/>
  <c r="I115" i="41"/>
  <c r="D127" i="111" s="1"/>
  <c r="I97" i="41"/>
  <c r="D109" i="111" s="1"/>
  <c r="I79" i="41"/>
  <c r="D91" i="111" s="1"/>
  <c r="I71" i="41"/>
  <c r="D83" i="111" s="1"/>
  <c r="C27" i="41"/>
  <c r="D22" i="111" s="1"/>
  <c r="I77" i="41"/>
  <c r="D89" i="111" s="1"/>
  <c r="I66" i="41"/>
  <c r="D78" i="111" s="1"/>
  <c r="I50" i="41"/>
  <c r="D62" i="111" s="1"/>
  <c r="I20" i="41"/>
  <c r="D32" i="111" s="1"/>
  <c r="D21" i="41"/>
  <c r="C25" i="41"/>
  <c r="D20" i="111" s="1"/>
  <c r="I134" i="41"/>
  <c r="D146" i="111" s="1"/>
  <c r="I114" i="41"/>
  <c r="D126" i="111" s="1"/>
  <c r="I83" i="41"/>
  <c r="D95" i="111" s="1"/>
  <c r="I61" i="41"/>
  <c r="D73" i="111" s="1"/>
  <c r="I44" i="41"/>
  <c r="D56" i="111" s="1"/>
  <c r="I26" i="41"/>
  <c r="D38" i="111" s="1"/>
  <c r="C28" i="41"/>
  <c r="D23" i="111" s="1"/>
  <c r="I128" i="41"/>
  <c r="D140" i="111" s="1"/>
  <c r="I110" i="41"/>
  <c r="D122" i="111" s="1"/>
  <c r="I92" i="41"/>
  <c r="D104" i="111" s="1"/>
  <c r="I68" i="41"/>
  <c r="D80" i="111" s="1"/>
  <c r="I62" i="41"/>
  <c r="D74" i="111" s="1"/>
  <c r="I54" i="41"/>
  <c r="D66" i="111" s="1"/>
  <c r="I45" i="41"/>
  <c r="D57" i="111" s="1"/>
  <c r="I37" i="41"/>
  <c r="D49" i="111" s="1"/>
  <c r="I28" i="41"/>
  <c r="D40" i="111" s="1"/>
  <c r="I19" i="41"/>
  <c r="D31" i="111" s="1"/>
  <c r="C23" i="41"/>
  <c r="D18" i="111" s="1"/>
  <c r="I63" i="41"/>
  <c r="D75" i="111" s="1"/>
  <c r="I46" i="41"/>
  <c r="D58" i="111" s="1"/>
  <c r="I33" i="41"/>
  <c r="D45" i="111" s="1"/>
  <c r="D24" i="41"/>
  <c r="I107" i="41"/>
  <c r="D119" i="111" s="1"/>
  <c r="I89" i="41"/>
  <c r="D101" i="111" s="1"/>
  <c r="I69" i="41"/>
  <c r="D81" i="111" s="1"/>
  <c r="I51" i="41"/>
  <c r="D63" i="111" s="1"/>
  <c r="I25" i="41"/>
  <c r="D37" i="111" s="1"/>
  <c r="C38" i="41"/>
  <c r="D161" i="111" s="1"/>
  <c r="C21" i="41"/>
  <c r="D16" i="111" s="1"/>
  <c r="I127" i="41"/>
  <c r="D139" i="111" s="1"/>
  <c r="I109" i="41"/>
  <c r="D121" i="111" s="1"/>
  <c r="I95" i="41"/>
  <c r="D107" i="111" s="1"/>
  <c r="I78" i="41"/>
  <c r="D90" i="111" s="1"/>
  <c r="D19" i="41"/>
  <c r="I48" i="41"/>
  <c r="D60" i="111" s="1"/>
  <c r="I31" i="41"/>
  <c r="D43" i="111" s="1"/>
  <c r="C24" i="41"/>
  <c r="D19" i="111" s="1"/>
  <c r="I124" i="41"/>
  <c r="D136" i="111" s="1"/>
  <c r="I105" i="41"/>
  <c r="D117" i="111" s="1"/>
  <c r="I88" i="41"/>
  <c r="D100" i="111" s="1"/>
  <c r="I75" i="41"/>
  <c r="D87" i="111" s="1"/>
  <c r="C39" i="41"/>
  <c r="D162" i="111" s="1"/>
  <c r="C19" i="41"/>
  <c r="D14" i="111" s="1"/>
  <c r="I73" i="41"/>
  <c r="D85" i="111" s="1"/>
  <c r="I59" i="41"/>
  <c r="D71" i="111" s="1"/>
  <c r="I42" i="41"/>
  <c r="D54" i="111" s="1"/>
  <c r="I29" i="41"/>
  <c r="D41" i="111" s="1"/>
  <c r="C22" i="40"/>
  <c r="C17" i="111" s="1"/>
  <c r="I117" i="40"/>
  <c r="C129" i="111" s="1"/>
  <c r="I94" i="40"/>
  <c r="C106" i="111" s="1"/>
  <c r="I125" i="40"/>
  <c r="C137" i="111" s="1"/>
  <c r="D28" i="40"/>
  <c r="I99" i="40"/>
  <c r="C111" i="111" s="1"/>
  <c r="I122" i="40"/>
  <c r="C134" i="111" s="1"/>
  <c r="C16" i="40"/>
  <c r="C11" i="111" s="1"/>
  <c r="I113" i="40"/>
  <c r="C125" i="111" s="1"/>
  <c r="I121" i="40"/>
  <c r="C133" i="111" s="1"/>
  <c r="I132" i="40"/>
  <c r="C144" i="111" s="1"/>
  <c r="I103" i="40"/>
  <c r="C115" i="111" s="1"/>
  <c r="I126" i="40"/>
  <c r="C138" i="111" s="1"/>
  <c r="I108" i="40"/>
  <c r="C120" i="111" s="1"/>
  <c r="I86" i="40"/>
  <c r="C98" i="111" s="1"/>
  <c r="I137" i="40"/>
  <c r="C149" i="111" s="1"/>
  <c r="C26" i="40"/>
  <c r="C21" i="111" s="1"/>
  <c r="I102" i="40"/>
  <c r="C114" i="111" s="1"/>
  <c r="I67" i="40"/>
  <c r="C79" i="111" s="1"/>
  <c r="I90" i="40"/>
  <c r="C102" i="111" s="1"/>
  <c r="I116" i="40"/>
  <c r="C128" i="111" s="1"/>
  <c r="I75" i="40"/>
  <c r="C87" i="111" s="1"/>
  <c r="E21" i="40"/>
  <c r="E17" i="40"/>
  <c r="C18" i="40"/>
  <c r="C13" i="111" s="1"/>
  <c r="I107" i="40"/>
  <c r="C119" i="111" s="1"/>
  <c r="I85" i="40"/>
  <c r="C97" i="111" s="1"/>
  <c r="I72" i="40"/>
  <c r="C84" i="111" s="1"/>
  <c r="I56" i="40"/>
  <c r="C68" i="111" s="1"/>
  <c r="D18" i="40"/>
  <c r="I89" i="40"/>
  <c r="C101" i="111" s="1"/>
  <c r="I39" i="40"/>
  <c r="C51" i="111" s="1"/>
  <c r="E23" i="40"/>
  <c r="I60" i="40"/>
  <c r="C72" i="111" s="1"/>
  <c r="I43" i="40"/>
  <c r="C55" i="111" s="1"/>
  <c r="I30" i="40"/>
  <c r="C42" i="111" s="1"/>
  <c r="I17" i="40"/>
  <c r="C29" i="111" s="1"/>
  <c r="I127" i="40"/>
  <c r="C139" i="111" s="1"/>
  <c r="I104" i="40"/>
  <c r="C116" i="111" s="1"/>
  <c r="I87" i="40"/>
  <c r="C99" i="111" s="1"/>
  <c r="I57" i="40"/>
  <c r="C69" i="111" s="1"/>
  <c r="C21" i="40"/>
  <c r="C16" i="111" s="1"/>
  <c r="I123" i="40"/>
  <c r="C135" i="111" s="1"/>
  <c r="I100" i="40"/>
  <c r="C112" i="111" s="1"/>
  <c r="I78" i="40"/>
  <c r="C90" i="111" s="1"/>
  <c r="I70" i="40"/>
  <c r="C82" i="111" s="1"/>
  <c r="I40" i="40"/>
  <c r="C52" i="111" s="1"/>
  <c r="D20" i="40"/>
  <c r="I130" i="40"/>
  <c r="C142" i="111" s="1"/>
  <c r="C33" i="40"/>
  <c r="C156" i="111" s="1"/>
  <c r="I112" i="40"/>
  <c r="C124" i="111" s="1"/>
  <c r="I93" i="40"/>
  <c r="C105" i="111" s="1"/>
  <c r="E20" i="40"/>
  <c r="I77" i="40"/>
  <c r="C89" i="111" s="1"/>
  <c r="I64" i="40"/>
  <c r="C76" i="111" s="1"/>
  <c r="I51" i="40"/>
  <c r="C63" i="111" s="1"/>
  <c r="I25" i="40"/>
  <c r="C37" i="111" s="1"/>
  <c r="C38" i="40"/>
  <c r="C161" i="111" s="1"/>
  <c r="C17" i="40"/>
  <c r="C12" i="111" s="1"/>
  <c r="I118" i="40"/>
  <c r="C130" i="111" s="1"/>
  <c r="I95" i="40"/>
  <c r="C107" i="111" s="1"/>
  <c r="E18" i="40"/>
  <c r="E16" i="40"/>
  <c r="I98" i="40"/>
  <c r="C110" i="111" s="1"/>
  <c r="I80" i="40"/>
  <c r="C92" i="111" s="1"/>
  <c r="I69" i="40"/>
  <c r="C81" i="111" s="1"/>
  <c r="E19" i="40"/>
  <c r="I47" i="40"/>
  <c r="C59" i="111" s="1"/>
  <c r="I34" i="40"/>
  <c r="C46" i="111" s="1"/>
  <c r="I21" i="40"/>
  <c r="C33" i="111" s="1"/>
  <c r="C35" i="40"/>
  <c r="C158" i="111" s="1"/>
  <c r="I109" i="40"/>
  <c r="C121" i="111" s="1"/>
  <c r="I91" i="40"/>
  <c r="C103" i="111" s="1"/>
  <c r="D17" i="40"/>
  <c r="D16" i="40"/>
  <c r="I22" i="40"/>
  <c r="C34" i="111" s="1"/>
  <c r="C37" i="40"/>
  <c r="C160" i="111" s="1"/>
  <c r="I136" i="40"/>
  <c r="C148" i="111" s="1"/>
  <c r="I115" i="40"/>
  <c r="C127" i="111" s="1"/>
  <c r="I97" i="40"/>
  <c r="C109" i="111" s="1"/>
  <c r="I73" i="40"/>
  <c r="C85" i="111" s="1"/>
  <c r="C39" i="40"/>
  <c r="C162" i="111" s="1"/>
  <c r="C19" i="40"/>
  <c r="C14" i="111" s="1"/>
  <c r="I74" i="40"/>
  <c r="C86" i="111" s="1"/>
  <c r="I55" i="40"/>
  <c r="C67" i="111" s="1"/>
  <c r="I38" i="40"/>
  <c r="C50" i="111" s="1"/>
  <c r="I24" i="40"/>
  <c r="C36" i="111" s="1"/>
  <c r="I61" i="40"/>
  <c r="C73" i="111" s="1"/>
  <c r="I44" i="40"/>
  <c r="C56" i="111" s="1"/>
  <c r="I26" i="40"/>
  <c r="C38" i="111" s="1"/>
  <c r="C28" i="40"/>
  <c r="C23" i="111" s="1"/>
  <c r="I128" i="40"/>
  <c r="C140" i="111" s="1"/>
  <c r="I110" i="40"/>
  <c r="C122" i="111" s="1"/>
  <c r="I92" i="40"/>
  <c r="C104" i="111" s="1"/>
  <c r="I79" i="40"/>
  <c r="C91" i="111" s="1"/>
  <c r="I65" i="40"/>
  <c r="C77" i="111" s="1"/>
  <c r="I58" i="40"/>
  <c r="C70" i="111" s="1"/>
  <c r="I49" i="40"/>
  <c r="C61" i="111" s="1"/>
  <c r="I41" i="40"/>
  <c r="C53" i="111" s="1"/>
  <c r="I32" i="40"/>
  <c r="C44" i="111" s="1"/>
  <c r="I23" i="40"/>
  <c r="C35" i="111" s="1"/>
  <c r="C34" i="40"/>
  <c r="C157" i="111" s="1"/>
  <c r="I66" i="40"/>
  <c r="C78" i="111" s="1"/>
  <c r="I50" i="40"/>
  <c r="C62" i="111" s="1"/>
  <c r="I20" i="40"/>
  <c r="C32" i="111" s="1"/>
  <c r="D24" i="40"/>
  <c r="D22" i="40"/>
  <c r="D19" i="40"/>
  <c r="I48" i="40"/>
  <c r="C60" i="111" s="1"/>
  <c r="I31" i="40"/>
  <c r="C43" i="111" s="1"/>
  <c r="C24" i="40"/>
  <c r="C19" i="111" s="1"/>
  <c r="I124" i="40"/>
  <c r="C136" i="111" s="1"/>
  <c r="I105" i="40"/>
  <c r="C117" i="111" s="1"/>
  <c r="I88" i="40"/>
  <c r="C100" i="111" s="1"/>
  <c r="I76" i="40"/>
  <c r="C88" i="111" s="1"/>
  <c r="I71" i="40"/>
  <c r="C83" i="111" s="1"/>
  <c r="C27" i="40"/>
  <c r="C22" i="111" s="1"/>
  <c r="I81" i="40"/>
  <c r="C93" i="111" s="1"/>
  <c r="I63" i="40"/>
  <c r="C75" i="111" s="1"/>
  <c r="I46" i="40"/>
  <c r="C58" i="111" s="1"/>
  <c r="I33" i="40"/>
  <c r="C45" i="111" s="1"/>
  <c r="D21" i="40"/>
  <c r="D23" i="40"/>
  <c r="C25" i="40"/>
  <c r="C20" i="111" s="1"/>
  <c r="I134" i="40"/>
  <c r="C146" i="111" s="1"/>
  <c r="I114" i="40"/>
  <c r="C126" i="111" s="1"/>
  <c r="I83" i="40"/>
  <c r="C95" i="111" s="1"/>
  <c r="I52" i="40"/>
  <c r="C64" i="111" s="1"/>
  <c r="I36" i="40"/>
  <c r="C48" i="111" s="1"/>
  <c r="I18" i="40"/>
  <c r="C30" i="111" s="1"/>
  <c r="C20" i="40"/>
  <c r="C15" i="111" s="1"/>
  <c r="I119" i="40"/>
  <c r="C131" i="111" s="1"/>
  <c r="I101" i="40"/>
  <c r="C113" i="111" s="1"/>
  <c r="I84" i="40"/>
  <c r="C96" i="111" s="1"/>
  <c r="I68" i="40"/>
  <c r="C80" i="111" s="1"/>
  <c r="I62" i="40"/>
  <c r="C74" i="111" s="1"/>
  <c r="I54" i="40"/>
  <c r="C66" i="111" s="1"/>
  <c r="I45" i="40"/>
  <c r="C57" i="111" s="1"/>
  <c r="I37" i="40"/>
  <c r="C49" i="111" s="1"/>
  <c r="I28" i="40"/>
  <c r="C40" i="111" s="1"/>
  <c r="I19" i="40"/>
  <c r="C31" i="111" s="1"/>
  <c r="C23" i="40"/>
  <c r="C18" i="111" s="1"/>
  <c r="I59" i="40"/>
  <c r="C71" i="111" s="1"/>
  <c r="I42" i="40"/>
  <c r="C54" i="111" s="1"/>
  <c r="I29" i="40"/>
  <c r="C41" i="111" s="1"/>
  <c r="E28" i="39"/>
  <c r="D28" i="39"/>
  <c r="I122" i="39"/>
  <c r="B134" i="111" s="1"/>
  <c r="E16" i="39"/>
  <c r="C22" i="39"/>
  <c r="B17" i="111" s="1"/>
  <c r="C33" i="39"/>
  <c r="B156" i="111" s="1"/>
  <c r="I59" i="39"/>
  <c r="B71" i="111" s="1"/>
  <c r="I24" i="39"/>
  <c r="B36" i="111" s="1"/>
  <c r="I64" i="39"/>
  <c r="B76" i="111" s="1"/>
  <c r="I50" i="39"/>
  <c r="B62" i="111" s="1"/>
  <c r="I33" i="39"/>
  <c r="B45" i="111" s="1"/>
  <c r="E24" i="39"/>
  <c r="E17" i="39"/>
  <c r="I113" i="39"/>
  <c r="B125" i="111" s="1"/>
  <c r="I117" i="39"/>
  <c r="B129" i="111" s="1"/>
  <c r="C16" i="39"/>
  <c r="B11" i="111" s="1"/>
  <c r="C18" i="39"/>
  <c r="B13" i="111" s="1"/>
  <c r="I108" i="39"/>
  <c r="B120" i="111" s="1"/>
  <c r="I100" i="39"/>
  <c r="B112" i="111" s="1"/>
  <c r="I91" i="39"/>
  <c r="B103" i="111" s="1"/>
  <c r="I83" i="39"/>
  <c r="B95" i="111" s="1"/>
  <c r="I74" i="39"/>
  <c r="B86" i="111" s="1"/>
  <c r="I66" i="39"/>
  <c r="B78" i="111" s="1"/>
  <c r="I126" i="39"/>
  <c r="B138" i="111" s="1"/>
  <c r="I42" i="39"/>
  <c r="B54" i="111" s="1"/>
  <c r="I43" i="39"/>
  <c r="B55" i="111" s="1"/>
  <c r="C21" i="39"/>
  <c r="B16" i="111" s="1"/>
  <c r="I125" i="39"/>
  <c r="B137" i="111" s="1"/>
  <c r="D24" i="39"/>
  <c r="I112" i="39"/>
  <c r="B124" i="111" s="1"/>
  <c r="D20" i="39"/>
  <c r="I51" i="39"/>
  <c r="B63" i="111" s="1"/>
  <c r="I104" i="39"/>
  <c r="B116" i="111" s="1"/>
  <c r="I95" i="39"/>
  <c r="B107" i="111" s="1"/>
  <c r="I87" i="39"/>
  <c r="B99" i="111" s="1"/>
  <c r="C39" i="39"/>
  <c r="B162" i="111" s="1"/>
  <c r="E18" i="39"/>
  <c r="I34" i="39"/>
  <c r="B46" i="111" s="1"/>
  <c r="C38" i="39"/>
  <c r="B161" i="111" s="1"/>
  <c r="C17" i="39"/>
  <c r="B12" i="111" s="1"/>
  <c r="I130" i="39"/>
  <c r="B142" i="111" s="1"/>
  <c r="I21" i="39"/>
  <c r="B33" i="111" s="1"/>
  <c r="C19" i="39"/>
  <c r="B14" i="111" s="1"/>
  <c r="D18" i="39"/>
  <c r="I63" i="39"/>
  <c r="B75" i="111" s="1"/>
  <c r="I55" i="39"/>
  <c r="B67" i="111" s="1"/>
  <c r="I46" i="39"/>
  <c r="B58" i="111" s="1"/>
  <c r="I38" i="39"/>
  <c r="B50" i="111" s="1"/>
  <c r="I29" i="39"/>
  <c r="B41" i="111" s="1"/>
  <c r="I20" i="39"/>
  <c r="B32" i="111" s="1"/>
  <c r="I25" i="39"/>
  <c r="B37" i="111" s="1"/>
  <c r="C35" i="39"/>
  <c r="B158" i="111" s="1"/>
  <c r="C20" i="39"/>
  <c r="B15" i="111" s="1"/>
  <c r="I48" i="39"/>
  <c r="B60" i="111" s="1"/>
  <c r="I119" i="39"/>
  <c r="B131" i="111" s="1"/>
  <c r="I97" i="39"/>
  <c r="B109" i="111" s="1"/>
  <c r="I71" i="39"/>
  <c r="B83" i="111" s="1"/>
  <c r="I23" i="39"/>
  <c r="B35" i="111" s="1"/>
  <c r="I132" i="39"/>
  <c r="B144" i="111" s="1"/>
  <c r="C26" i="39"/>
  <c r="B21" i="111" s="1"/>
  <c r="E20" i="39"/>
  <c r="D16" i="39"/>
  <c r="I56" i="39"/>
  <c r="B68" i="111" s="1"/>
  <c r="I17" i="39"/>
  <c r="B29" i="111" s="1"/>
  <c r="I121" i="39"/>
  <c r="B133" i="111" s="1"/>
  <c r="I107" i="39"/>
  <c r="B119" i="111" s="1"/>
  <c r="I123" i="39"/>
  <c r="B135" i="111" s="1"/>
  <c r="I31" i="39"/>
  <c r="B43" i="111" s="1"/>
  <c r="I102" i="39"/>
  <c r="B114" i="111" s="1"/>
  <c r="I76" i="39"/>
  <c r="B88" i="111" s="1"/>
  <c r="I32" i="39"/>
  <c r="B44" i="111" s="1"/>
  <c r="D19" i="39"/>
  <c r="D22" i="39"/>
  <c r="I101" i="39"/>
  <c r="B113" i="111" s="1"/>
  <c r="I94" i="39"/>
  <c r="B106" i="111" s="1"/>
  <c r="I89" i="39"/>
  <c r="B101" i="111" s="1"/>
  <c r="I84" i="39"/>
  <c r="B96" i="111" s="1"/>
  <c r="I77" i="39"/>
  <c r="B89" i="111" s="1"/>
  <c r="I72" i="39"/>
  <c r="B84" i="111" s="1"/>
  <c r="I67" i="39"/>
  <c r="B79" i="111" s="1"/>
  <c r="I47" i="39"/>
  <c r="B59" i="111" s="1"/>
  <c r="C37" i="39"/>
  <c r="B160" i="111" s="1"/>
  <c r="I118" i="39"/>
  <c r="B130" i="111" s="1"/>
  <c r="I78" i="39"/>
  <c r="B90" i="111" s="1"/>
  <c r="I70" i="39"/>
  <c r="B82" i="111" s="1"/>
  <c r="I61" i="39"/>
  <c r="B73" i="111" s="1"/>
  <c r="I44" i="39"/>
  <c r="B56" i="111" s="1"/>
  <c r="I26" i="39"/>
  <c r="B38" i="111" s="1"/>
  <c r="C34" i="39"/>
  <c r="B157" i="111" s="1"/>
  <c r="I136" i="39"/>
  <c r="B148" i="111" s="1"/>
  <c r="I115" i="39"/>
  <c r="B127" i="111" s="1"/>
  <c r="I93" i="39"/>
  <c r="B105" i="111" s="1"/>
  <c r="I88" i="39"/>
  <c r="B100" i="111" s="1"/>
  <c r="I81" i="39"/>
  <c r="B93" i="111" s="1"/>
  <c r="I68" i="39"/>
  <c r="B80" i="111" s="1"/>
  <c r="E19" i="39"/>
  <c r="I45" i="39"/>
  <c r="B57" i="111" s="1"/>
  <c r="I28" i="39"/>
  <c r="B40" i="111" s="1"/>
  <c r="I41" i="39"/>
  <c r="B53" i="111" s="1"/>
  <c r="C25" i="39"/>
  <c r="B20" i="111" s="1"/>
  <c r="I137" i="39"/>
  <c r="B149" i="111" s="1"/>
  <c r="I116" i="39"/>
  <c r="B128" i="111" s="1"/>
  <c r="D23" i="39"/>
  <c r="E22" i="39"/>
  <c r="I39" i="39"/>
  <c r="B51" i="111" s="1"/>
  <c r="C28" i="39"/>
  <c r="B23" i="111" s="1"/>
  <c r="I134" i="39"/>
  <c r="B146" i="111" s="1"/>
  <c r="I114" i="39"/>
  <c r="B126" i="111" s="1"/>
  <c r="I57" i="39"/>
  <c r="B69" i="111" s="1"/>
  <c r="I40" i="39"/>
  <c r="B52" i="111" s="1"/>
  <c r="I22" i="39"/>
  <c r="B34" i="111" s="1"/>
  <c r="C27" i="39"/>
  <c r="B22" i="111" s="1"/>
  <c r="I128" i="39"/>
  <c r="B140" i="111" s="1"/>
  <c r="I110" i="39"/>
  <c r="B122" i="111" s="1"/>
  <c r="I99" i="39"/>
  <c r="B111" i="111" s="1"/>
  <c r="I85" i="39"/>
  <c r="B97" i="111" s="1"/>
  <c r="I73" i="39"/>
  <c r="B85" i="111" s="1"/>
  <c r="I54" i="39"/>
  <c r="B66" i="111" s="1"/>
  <c r="I37" i="39"/>
  <c r="B49" i="111" s="1"/>
  <c r="I58" i="39"/>
  <c r="B70" i="111" s="1"/>
  <c r="E23" i="39"/>
  <c r="I103" i="39"/>
  <c r="B115" i="111" s="1"/>
  <c r="I98" i="39"/>
  <c r="B110" i="111" s="1"/>
  <c r="I92" i="39"/>
  <c r="B104" i="111" s="1"/>
  <c r="I86" i="39"/>
  <c r="B98" i="111" s="1"/>
  <c r="I80" i="39"/>
  <c r="B92" i="111" s="1"/>
  <c r="I75" i="39"/>
  <c r="B87" i="111" s="1"/>
  <c r="I69" i="39"/>
  <c r="B81" i="111" s="1"/>
  <c r="I60" i="39"/>
  <c r="B72" i="111" s="1"/>
  <c r="I30" i="39"/>
  <c r="B42" i="111" s="1"/>
  <c r="C24" i="39"/>
  <c r="B19" i="111" s="1"/>
  <c r="I127" i="39"/>
  <c r="B139" i="111" s="1"/>
  <c r="I109" i="39"/>
  <c r="B121" i="111" s="1"/>
  <c r="E21" i="39"/>
  <c r="I52" i="39"/>
  <c r="B64" i="111" s="1"/>
  <c r="I36" i="39"/>
  <c r="B48" i="111" s="1"/>
  <c r="I18" i="39"/>
  <c r="B30" i="111" s="1"/>
  <c r="C23" i="39"/>
  <c r="B18" i="111" s="1"/>
  <c r="I124" i="39"/>
  <c r="B136" i="111" s="1"/>
  <c r="I105" i="39"/>
  <c r="B117" i="111" s="1"/>
  <c r="D21" i="39"/>
  <c r="I90" i="39"/>
  <c r="B102" i="111" s="1"/>
  <c r="I79" i="39"/>
  <c r="B91" i="111" s="1"/>
  <c r="I65" i="39"/>
  <c r="B77" i="111" s="1"/>
  <c r="I49" i="39"/>
  <c r="B61" i="111" s="1"/>
  <c r="D17" i="39"/>
  <c r="I62" i="39"/>
  <c r="B74" i="111" s="1"/>
  <c r="I19" i="39"/>
  <c r="B31" i="111" s="1"/>
  <c r="AQ245" i="111" l="1"/>
  <c r="AP263" i="111"/>
  <c r="AQ297" i="111"/>
  <c r="AQ212" i="111"/>
  <c r="AQ288" i="111"/>
  <c r="AP310" i="111"/>
  <c r="AP309" i="111" s="1"/>
  <c r="AP185" i="111" s="1"/>
  <c r="AP233" i="111"/>
  <c r="AP265" i="111"/>
  <c r="AQ224" i="111"/>
  <c r="AQ311" i="111"/>
  <c r="AP258" i="111"/>
  <c r="AP299" i="111"/>
  <c r="AQ240" i="111"/>
  <c r="AQ236" i="111"/>
  <c r="AP242" i="111"/>
  <c r="AQ267" i="111"/>
  <c r="AP225" i="111"/>
  <c r="AQ232" i="111"/>
  <c r="AQ261" i="111"/>
  <c r="AP273" i="111"/>
  <c r="AP268" i="111"/>
  <c r="AQ304" i="111"/>
  <c r="AQ303" i="111" s="1"/>
  <c r="AQ182" i="111" s="1"/>
  <c r="AQ257" i="111"/>
  <c r="AQ301" i="111"/>
  <c r="AQ246" i="111"/>
  <c r="AQ239" i="111"/>
  <c r="AP249" i="111"/>
  <c r="AQ272" i="111"/>
  <c r="AQ228" i="111"/>
  <c r="AQ298" i="111"/>
  <c r="AP281" i="111"/>
  <c r="AQ211" i="111"/>
  <c r="AQ230" i="111"/>
  <c r="AP271" i="111"/>
  <c r="AQ278" i="111"/>
  <c r="AP238" i="111"/>
  <c r="AP264" i="111"/>
  <c r="AQ281" i="111"/>
  <c r="AQ290" i="111"/>
  <c r="AQ203" i="111"/>
  <c r="AP194" i="111"/>
  <c r="AP250" i="111"/>
  <c r="AQ219" i="111"/>
  <c r="AP254" i="111"/>
  <c r="AP300" i="111"/>
  <c r="AM48" i="111"/>
  <c r="AM97" i="111"/>
  <c r="AM22" i="111"/>
  <c r="AM101" i="111"/>
  <c r="AM21" i="111"/>
  <c r="AM138" i="111"/>
  <c r="AP199" i="111"/>
  <c r="AP237" i="111"/>
  <c r="AQ309" i="111"/>
  <c r="AQ185" i="111" s="1"/>
  <c r="AQ247" i="111"/>
  <c r="AP221" i="111"/>
  <c r="AQ292" i="111"/>
  <c r="AP220" i="111"/>
  <c r="AP193" i="111"/>
  <c r="AQ295" i="111"/>
  <c r="AP262" i="111"/>
  <c r="AQ248" i="111"/>
  <c r="AP287" i="111"/>
  <c r="AQ207" i="111"/>
  <c r="AP283" i="111"/>
  <c r="AP197" i="111"/>
  <c r="AQ293" i="111"/>
  <c r="AP253" i="111"/>
  <c r="AP266" i="111"/>
  <c r="AQ259" i="111"/>
  <c r="AQ283" i="111"/>
  <c r="AP275" i="111"/>
  <c r="AM30" i="111"/>
  <c r="AM72" i="111"/>
  <c r="AM98" i="111"/>
  <c r="AM85" i="111"/>
  <c r="AM69" i="111"/>
  <c r="AM51" i="111"/>
  <c r="AM157" i="111"/>
  <c r="AM59" i="111"/>
  <c r="AM114" i="111"/>
  <c r="AM133" i="111"/>
  <c r="AM13" i="111"/>
  <c r="AM76" i="111"/>
  <c r="AM17" i="111"/>
  <c r="AN18" i="111"/>
  <c r="AO18" i="111" s="1"/>
  <c r="AN93" i="111"/>
  <c r="AO93" i="111" s="1"/>
  <c r="AN43" i="111"/>
  <c r="AO43" i="111" s="1"/>
  <c r="AN104" i="111"/>
  <c r="AO104" i="111" s="1"/>
  <c r="AN38" i="111"/>
  <c r="AO38" i="111" s="1"/>
  <c r="AN148" i="111"/>
  <c r="AO148" i="111" s="1"/>
  <c r="AN33" i="111"/>
  <c r="AO33" i="111" s="1"/>
  <c r="AN81" i="111"/>
  <c r="AO81" i="111" s="1"/>
  <c r="AN89" i="111"/>
  <c r="AO89" i="111" s="1"/>
  <c r="AN120" i="111"/>
  <c r="AO120" i="111" s="1"/>
  <c r="T25" i="111"/>
  <c r="AM55" i="111"/>
  <c r="AM42" i="111"/>
  <c r="AM77" i="111"/>
  <c r="AM117" i="111"/>
  <c r="AM29" i="111"/>
  <c r="AM63" i="111"/>
  <c r="AN60" i="111"/>
  <c r="AO60" i="111" s="1"/>
  <c r="AN46" i="111"/>
  <c r="AO46" i="111" s="1"/>
  <c r="AN92" i="111"/>
  <c r="AO92" i="111" s="1"/>
  <c r="AN37" i="111"/>
  <c r="AO37" i="111" s="1"/>
  <c r="AN68" i="111"/>
  <c r="AO68" i="111" s="1"/>
  <c r="AN128" i="111"/>
  <c r="AO128" i="111" s="1"/>
  <c r="AP282" i="111"/>
  <c r="AN61" i="111"/>
  <c r="AO61" i="111" s="1"/>
  <c r="AM61" i="111"/>
  <c r="AN121" i="111"/>
  <c r="AO121" i="111" s="1"/>
  <c r="AM121" i="111"/>
  <c r="AM96" i="111"/>
  <c r="AN96" i="111"/>
  <c r="AO96" i="111" s="1"/>
  <c r="AM83" i="111"/>
  <c r="AN83" i="111"/>
  <c r="AO83" i="111" s="1"/>
  <c r="AN142" i="111"/>
  <c r="AO142" i="111" s="1"/>
  <c r="AM142" i="111"/>
  <c r="AM54" i="111"/>
  <c r="AN54" i="111"/>
  <c r="AO54" i="111" s="1"/>
  <c r="AN157" i="111"/>
  <c r="AO157" i="111" s="1"/>
  <c r="AN133" i="111"/>
  <c r="AO133" i="111" s="1"/>
  <c r="G25" i="111"/>
  <c r="AI25" i="111"/>
  <c r="AP195" i="111"/>
  <c r="AQ195" i="111"/>
  <c r="AQ218" i="111"/>
  <c r="AP218" i="111"/>
  <c r="AQ206" i="111"/>
  <c r="AP206" i="111"/>
  <c r="AP214" i="111"/>
  <c r="AQ214" i="111"/>
  <c r="AG25" i="111"/>
  <c r="D350" i="111"/>
  <c r="D352" i="111"/>
  <c r="D354" i="111"/>
  <c r="D343" i="111"/>
  <c r="D362" i="111"/>
  <c r="D335" i="111"/>
  <c r="D337" i="111"/>
  <c r="D339" i="111"/>
  <c r="D358" i="111"/>
  <c r="D347" i="111"/>
  <c r="D353" i="111"/>
  <c r="D340" i="111"/>
  <c r="D342" i="111"/>
  <c r="D361" i="111"/>
  <c r="D338" i="111"/>
  <c r="D355" i="111"/>
  <c r="D357" i="111"/>
  <c r="D346" i="111"/>
  <c r="B352" i="111"/>
  <c r="B357" i="111"/>
  <c r="B361" i="111"/>
  <c r="B335" i="111"/>
  <c r="B347" i="111"/>
  <c r="B337" i="111"/>
  <c r="B346" i="111"/>
  <c r="B350" i="111"/>
  <c r="B354" i="111"/>
  <c r="B338" i="111"/>
  <c r="B339" i="111"/>
  <c r="B358" i="111"/>
  <c r="B355" i="111"/>
  <c r="B353" i="111"/>
  <c r="B342" i="111"/>
  <c r="B343" i="111"/>
  <c r="B362" i="111"/>
  <c r="B340" i="111"/>
  <c r="F25" i="111"/>
  <c r="E353" i="111"/>
  <c r="E340" i="111"/>
  <c r="E357" i="111"/>
  <c r="E361" i="111"/>
  <c r="E338" i="111"/>
  <c r="E355" i="111"/>
  <c r="E342" i="111"/>
  <c r="E346" i="111"/>
  <c r="E335" i="111"/>
  <c r="E337" i="111"/>
  <c r="E339" i="111"/>
  <c r="E358" i="111"/>
  <c r="E347" i="111"/>
  <c r="E350" i="111"/>
  <c r="E352" i="111"/>
  <c r="E354" i="111"/>
  <c r="E343" i="111"/>
  <c r="E362" i="111"/>
  <c r="AP192" i="111"/>
  <c r="AQ192" i="111"/>
  <c r="B25" i="111"/>
  <c r="AM24" i="111"/>
  <c r="AN24" i="111"/>
  <c r="AO24" i="111" s="1"/>
  <c r="H353" i="111"/>
  <c r="H355" i="111"/>
  <c r="H357" i="111"/>
  <c r="H361" i="111"/>
  <c r="H338" i="111"/>
  <c r="H340" i="111"/>
  <c r="H342" i="111"/>
  <c r="H346" i="111"/>
  <c r="H335" i="111"/>
  <c r="H352" i="111"/>
  <c r="H339" i="111"/>
  <c r="H356" i="111"/>
  <c r="H358" i="111"/>
  <c r="H362" i="111"/>
  <c r="H350" i="111"/>
  <c r="H337" i="111"/>
  <c r="H354" i="111"/>
  <c r="H341" i="111"/>
  <c r="H343" i="111"/>
  <c r="H347" i="111"/>
  <c r="AQ213" i="111"/>
  <c r="AP213" i="111"/>
  <c r="AQ291" i="111"/>
  <c r="AP291" i="111"/>
  <c r="AQ226" i="111"/>
  <c r="AP226" i="111"/>
  <c r="AQ198" i="111"/>
  <c r="AP198" i="111"/>
  <c r="U25" i="111"/>
  <c r="N25" i="111"/>
  <c r="AE338" i="111"/>
  <c r="AE342" i="111"/>
  <c r="AE346" i="111"/>
  <c r="AE352" i="111"/>
  <c r="AE354" i="111"/>
  <c r="AE356" i="111"/>
  <c r="AE337" i="111"/>
  <c r="AE339" i="111"/>
  <c r="AE341" i="111"/>
  <c r="AE353" i="111"/>
  <c r="AE357" i="111"/>
  <c r="AE361" i="111"/>
  <c r="AN149" i="111"/>
  <c r="AO149" i="111" s="1"/>
  <c r="AM149" i="111"/>
  <c r="AN82" i="111"/>
  <c r="AO82" i="111" s="1"/>
  <c r="AM82" i="111"/>
  <c r="AM75" i="111"/>
  <c r="AN75" i="111"/>
  <c r="AO75" i="111" s="1"/>
  <c r="AN139" i="111"/>
  <c r="AO139" i="111" s="1"/>
  <c r="AM139" i="111"/>
  <c r="AN70" i="111"/>
  <c r="AO70" i="111" s="1"/>
  <c r="AM70" i="111"/>
  <c r="AM43" i="111"/>
  <c r="AN103" i="111"/>
  <c r="AO103" i="111" s="1"/>
  <c r="AM103" i="111"/>
  <c r="AN22" i="111"/>
  <c r="AO22" i="111" s="1"/>
  <c r="AN69" i="111"/>
  <c r="AO69" i="111" s="1"/>
  <c r="K25" i="111"/>
  <c r="L25" i="111"/>
  <c r="AB25" i="111"/>
  <c r="AQ279" i="111"/>
  <c r="AP279" i="111"/>
  <c r="AQ234" i="111"/>
  <c r="AP234" i="111"/>
  <c r="AK353" i="111"/>
  <c r="AK357" i="111"/>
  <c r="AK361" i="111"/>
  <c r="AK338" i="111"/>
  <c r="AK342" i="111"/>
  <c r="AK346" i="111"/>
  <c r="AK335" i="111"/>
  <c r="AK337" i="111"/>
  <c r="AK339" i="111"/>
  <c r="AK356" i="111"/>
  <c r="AK347" i="111"/>
  <c r="AK350" i="111"/>
  <c r="AK352" i="111"/>
  <c r="AK354" i="111"/>
  <c r="AK341" i="111"/>
  <c r="AK362" i="111"/>
  <c r="AG350" i="111"/>
  <c r="AG337" i="111"/>
  <c r="AG354" i="111"/>
  <c r="AG341" i="111"/>
  <c r="AG335" i="111"/>
  <c r="AG352" i="111"/>
  <c r="AG339" i="111"/>
  <c r="AG356" i="111"/>
  <c r="AG338" i="111"/>
  <c r="AG357" i="111"/>
  <c r="AG346" i="111"/>
  <c r="AG353" i="111"/>
  <c r="AG342" i="111"/>
  <c r="AG361" i="111"/>
  <c r="AB350" i="111"/>
  <c r="AB354" i="111"/>
  <c r="AB358" i="111"/>
  <c r="AB362" i="111"/>
  <c r="AB335" i="111"/>
  <c r="AB339" i="111"/>
  <c r="AB343" i="111"/>
  <c r="AB347" i="111"/>
  <c r="AB338" i="111"/>
  <c r="AB357" i="111"/>
  <c r="AB361" i="111"/>
  <c r="AB353" i="111"/>
  <c r="AB342" i="111"/>
  <c r="AB346" i="111"/>
  <c r="O338" i="111"/>
  <c r="O342" i="111"/>
  <c r="O350" i="111"/>
  <c r="O352" i="111"/>
  <c r="O354" i="111"/>
  <c r="O358" i="111"/>
  <c r="O347" i="111"/>
  <c r="O335" i="111"/>
  <c r="O337" i="111"/>
  <c r="O339" i="111"/>
  <c r="O343" i="111"/>
  <c r="O362" i="111"/>
  <c r="O353" i="111"/>
  <c r="O357" i="111"/>
  <c r="AM159" i="111"/>
  <c r="F337" i="111"/>
  <c r="F342" i="111"/>
  <c r="F361" i="111"/>
  <c r="F350" i="111"/>
  <c r="F347" i="111"/>
  <c r="F352" i="111"/>
  <c r="F346" i="111"/>
  <c r="F335" i="111"/>
  <c r="F354" i="111"/>
  <c r="F353" i="111"/>
  <c r="F339" i="111"/>
  <c r="F358" i="111"/>
  <c r="F355" i="111"/>
  <c r="F338" i="111"/>
  <c r="F357" i="111"/>
  <c r="F343" i="111"/>
  <c r="F362" i="111"/>
  <c r="F340" i="111"/>
  <c r="AP223" i="111"/>
  <c r="AQ223" i="111"/>
  <c r="V352" i="111"/>
  <c r="V342" i="111"/>
  <c r="V361" i="111"/>
  <c r="V350" i="111"/>
  <c r="V337" i="111"/>
  <c r="V346" i="111"/>
  <c r="V335" i="111"/>
  <c r="V354" i="111"/>
  <c r="V360" i="111"/>
  <c r="V338" i="111"/>
  <c r="V339" i="111"/>
  <c r="V358" i="111"/>
  <c r="V345" i="111"/>
  <c r="V353" i="111"/>
  <c r="V357" i="111"/>
  <c r="V343" i="111"/>
  <c r="P353" i="111"/>
  <c r="P355" i="111"/>
  <c r="P357" i="111"/>
  <c r="P361" i="111"/>
  <c r="P338" i="111"/>
  <c r="P340" i="111"/>
  <c r="P342" i="111"/>
  <c r="P346" i="111"/>
  <c r="P337" i="111"/>
  <c r="P354" i="111"/>
  <c r="P358" i="111"/>
  <c r="P362" i="111"/>
  <c r="P352" i="111"/>
  <c r="P339" i="111"/>
  <c r="P343" i="111"/>
  <c r="P347" i="111"/>
  <c r="AP216" i="111"/>
  <c r="AQ216" i="111"/>
  <c r="AH338" i="111"/>
  <c r="AH339" i="111"/>
  <c r="AH358" i="111"/>
  <c r="AH353" i="111"/>
  <c r="AH357" i="111"/>
  <c r="AH343" i="111"/>
  <c r="AH352" i="111"/>
  <c r="AH342" i="111"/>
  <c r="AH361" i="111"/>
  <c r="AH335" i="111"/>
  <c r="AH337" i="111"/>
  <c r="AH346" i="111"/>
  <c r="AH350" i="111"/>
  <c r="AH354" i="111"/>
  <c r="Z353" i="111"/>
  <c r="Z339" i="111"/>
  <c r="Z338" i="111"/>
  <c r="Z357" i="111"/>
  <c r="Z362" i="111"/>
  <c r="Z337" i="111"/>
  <c r="Z342" i="111"/>
  <c r="Z361" i="111"/>
  <c r="Z347" i="111"/>
  <c r="Z352" i="111"/>
  <c r="Z346" i="111"/>
  <c r="Z354" i="111"/>
  <c r="W338" i="111"/>
  <c r="W342" i="111"/>
  <c r="W346" i="111"/>
  <c r="W350" i="111"/>
  <c r="W352" i="111"/>
  <c r="W354" i="111"/>
  <c r="W356" i="111"/>
  <c r="W358" i="111"/>
  <c r="W362" i="111"/>
  <c r="W335" i="111"/>
  <c r="W337" i="111"/>
  <c r="W339" i="111"/>
  <c r="W341" i="111"/>
  <c r="W343" i="111"/>
  <c r="W347" i="111"/>
  <c r="W353" i="111"/>
  <c r="W357" i="111"/>
  <c r="W361" i="111"/>
  <c r="U353" i="111"/>
  <c r="U357" i="111"/>
  <c r="U361" i="111"/>
  <c r="U338" i="111"/>
  <c r="U342" i="111"/>
  <c r="U346" i="111"/>
  <c r="U337" i="111"/>
  <c r="U339" i="111"/>
  <c r="U356" i="111"/>
  <c r="U358" i="111"/>
  <c r="U362" i="111"/>
  <c r="U352" i="111"/>
  <c r="U354" i="111"/>
  <c r="U341" i="111"/>
  <c r="U343" i="111"/>
  <c r="U347" i="111"/>
  <c r="N352" i="111"/>
  <c r="N342" i="111"/>
  <c r="N361" i="111"/>
  <c r="N335" i="111"/>
  <c r="N337" i="111"/>
  <c r="N346" i="111"/>
  <c r="N350" i="111"/>
  <c r="N354" i="111"/>
  <c r="N353" i="111"/>
  <c r="N339" i="111"/>
  <c r="N338" i="111"/>
  <c r="N357" i="111"/>
  <c r="L350" i="111"/>
  <c r="L352" i="111"/>
  <c r="L354" i="111"/>
  <c r="L343" i="111"/>
  <c r="L362" i="111"/>
  <c r="L335" i="111"/>
  <c r="L337" i="111"/>
  <c r="L339" i="111"/>
  <c r="L358" i="111"/>
  <c r="L347" i="111"/>
  <c r="L338" i="111"/>
  <c r="L355" i="111"/>
  <c r="L357" i="111"/>
  <c r="L361" i="111"/>
  <c r="L353" i="111"/>
  <c r="L340" i="111"/>
  <c r="L342" i="111"/>
  <c r="L346" i="111"/>
  <c r="AP208" i="111"/>
  <c r="AQ208" i="111"/>
  <c r="AQ255" i="111"/>
  <c r="AP255" i="111"/>
  <c r="Y25" i="111"/>
  <c r="Q25" i="111"/>
  <c r="AM140" i="111"/>
  <c r="AN140" i="111"/>
  <c r="AO140" i="111" s="1"/>
  <c r="AN57" i="111"/>
  <c r="AO57" i="111" s="1"/>
  <c r="AM57" i="111"/>
  <c r="AN15" i="111"/>
  <c r="AO15" i="111" s="1"/>
  <c r="AM15" i="111"/>
  <c r="AN72" i="111"/>
  <c r="AO72" i="111" s="1"/>
  <c r="AN114" i="111"/>
  <c r="AO114" i="111" s="1"/>
  <c r="AN31" i="111"/>
  <c r="AO31" i="111" s="1"/>
  <c r="AM31" i="111"/>
  <c r="AM104" i="111"/>
  <c r="AN20" i="111"/>
  <c r="AO20" i="111" s="1"/>
  <c r="AM20" i="111"/>
  <c r="AM38" i="111"/>
  <c r="AM109" i="111"/>
  <c r="AN109" i="111"/>
  <c r="AO109" i="111" s="1"/>
  <c r="AM50" i="111"/>
  <c r="AN50" i="111"/>
  <c r="AO50" i="111" s="1"/>
  <c r="AN162" i="111"/>
  <c r="AO162" i="111" s="1"/>
  <c r="AM162" i="111"/>
  <c r="AN117" i="111"/>
  <c r="AO117" i="111" s="1"/>
  <c r="AN122" i="111"/>
  <c r="AO122" i="111" s="1"/>
  <c r="AN13" i="111"/>
  <c r="AO13" i="111" s="1"/>
  <c r="AN21" i="111"/>
  <c r="AO21" i="111" s="1"/>
  <c r="D25" i="111"/>
  <c r="AN74" i="111"/>
  <c r="AO74" i="111" s="1"/>
  <c r="AM74" i="111"/>
  <c r="AM91" i="111"/>
  <c r="AN91" i="111"/>
  <c r="AO91" i="111" s="1"/>
  <c r="AM136" i="111"/>
  <c r="AM64" i="111"/>
  <c r="AN19" i="111"/>
  <c r="AO19" i="111" s="1"/>
  <c r="AM19" i="111"/>
  <c r="AM87" i="111"/>
  <c r="AN87" i="111"/>
  <c r="AO87" i="111" s="1"/>
  <c r="AM110" i="111"/>
  <c r="AN49" i="111"/>
  <c r="AO49" i="111" s="1"/>
  <c r="AM49" i="111"/>
  <c r="AM111" i="111"/>
  <c r="AM34" i="111"/>
  <c r="AN146" i="111"/>
  <c r="AO146" i="111" s="1"/>
  <c r="AM146" i="111"/>
  <c r="AN53" i="111"/>
  <c r="AO53" i="111" s="1"/>
  <c r="AM53" i="111"/>
  <c r="AM80" i="111"/>
  <c r="AM127" i="111"/>
  <c r="AN127" i="111"/>
  <c r="AO127" i="111" s="1"/>
  <c r="AM56" i="111"/>
  <c r="AN130" i="111"/>
  <c r="AO130" i="111" s="1"/>
  <c r="AM130" i="111"/>
  <c r="AM84" i="111"/>
  <c r="AM106" i="111"/>
  <c r="AN106" i="111"/>
  <c r="AO106" i="111" s="1"/>
  <c r="AN44" i="111"/>
  <c r="AO44" i="111" s="1"/>
  <c r="AM44" i="111"/>
  <c r="AN135" i="111"/>
  <c r="AO135" i="111" s="1"/>
  <c r="AM135" i="111"/>
  <c r="AM68" i="111"/>
  <c r="AM144" i="111"/>
  <c r="AN131" i="111"/>
  <c r="AO131" i="111" s="1"/>
  <c r="AM131" i="111"/>
  <c r="AM37" i="111"/>
  <c r="AM58" i="111"/>
  <c r="AN58" i="111"/>
  <c r="AO58" i="111" s="1"/>
  <c r="AM14" i="111"/>
  <c r="AM161" i="111"/>
  <c r="AN161" i="111"/>
  <c r="AO161" i="111" s="1"/>
  <c r="AN99" i="111"/>
  <c r="AO99" i="111" s="1"/>
  <c r="AM99" i="111"/>
  <c r="AN16" i="111"/>
  <c r="AO16" i="111" s="1"/>
  <c r="AM16" i="111"/>
  <c r="AN78" i="111"/>
  <c r="AO78" i="111" s="1"/>
  <c r="AM78" i="111"/>
  <c r="AN112" i="111"/>
  <c r="AO112" i="111" s="1"/>
  <c r="AM112" i="111"/>
  <c r="AM129" i="111"/>
  <c r="AM45" i="111"/>
  <c r="AN45" i="111"/>
  <c r="AO45" i="111" s="1"/>
  <c r="AM71" i="111"/>
  <c r="AN71" i="111"/>
  <c r="AO71" i="111" s="1"/>
  <c r="AM134" i="111"/>
  <c r="AN64" i="111"/>
  <c r="AO64" i="111" s="1"/>
  <c r="AN136" i="111"/>
  <c r="AO136" i="111" s="1"/>
  <c r="AN77" i="111"/>
  <c r="AO77" i="111" s="1"/>
  <c r="AN73" i="111"/>
  <c r="AO73" i="111" s="1"/>
  <c r="AN34" i="111"/>
  <c r="AO34" i="111" s="1"/>
  <c r="AN59" i="111"/>
  <c r="AO59" i="111" s="1"/>
  <c r="AN110" i="111"/>
  <c r="AO110" i="111" s="1"/>
  <c r="AN63" i="111"/>
  <c r="AO63" i="111" s="1"/>
  <c r="AN42" i="111"/>
  <c r="AO42" i="111" s="1"/>
  <c r="AN51" i="111"/>
  <c r="AO51" i="111" s="1"/>
  <c r="AN84" i="111"/>
  <c r="AO84" i="111" s="1"/>
  <c r="AN102" i="111"/>
  <c r="AO102" i="111" s="1"/>
  <c r="AN115" i="111"/>
  <c r="AO115" i="111" s="1"/>
  <c r="C25" i="111"/>
  <c r="AN129" i="111"/>
  <c r="AO129" i="111" s="1"/>
  <c r="H25" i="111"/>
  <c r="X25" i="111"/>
  <c r="AE25" i="111"/>
  <c r="AJ25" i="111"/>
  <c r="AQ289" i="111"/>
  <c r="AP289" i="111"/>
  <c r="AQ200" i="111"/>
  <c r="AP200" i="111"/>
  <c r="AP204" i="111"/>
  <c r="AQ204" i="111"/>
  <c r="AQ235" i="111"/>
  <c r="AH25" i="111"/>
  <c r="AC25" i="111"/>
  <c r="Z25" i="111"/>
  <c r="V25" i="111"/>
  <c r="R25" i="111"/>
  <c r="J25" i="111"/>
  <c r="E25" i="111"/>
  <c r="C335" i="111"/>
  <c r="C337" i="111"/>
  <c r="C339" i="111"/>
  <c r="C343" i="111"/>
  <c r="C347" i="111"/>
  <c r="C353" i="111"/>
  <c r="C355" i="111"/>
  <c r="C357" i="111"/>
  <c r="C361" i="111"/>
  <c r="C338" i="111"/>
  <c r="C340" i="111"/>
  <c r="C342" i="111"/>
  <c r="C346" i="111"/>
  <c r="C350" i="111"/>
  <c r="C352" i="111"/>
  <c r="C354" i="111"/>
  <c r="C358" i="111"/>
  <c r="C362" i="111"/>
  <c r="M338" i="111"/>
  <c r="M355" i="111"/>
  <c r="M361" i="111"/>
  <c r="M353" i="111"/>
  <c r="M340" i="111"/>
  <c r="M346" i="111"/>
  <c r="M335" i="111"/>
  <c r="M337" i="111"/>
  <c r="M339" i="111"/>
  <c r="M356" i="111"/>
  <c r="M358" i="111"/>
  <c r="M362" i="111"/>
  <c r="M350" i="111"/>
  <c r="M352" i="111"/>
  <c r="M354" i="111"/>
  <c r="M341" i="111"/>
  <c r="M343" i="111"/>
  <c r="M347" i="111"/>
  <c r="AP191" i="111"/>
  <c r="AQ191" i="111"/>
  <c r="AP222" i="111"/>
  <c r="AQ222" i="111"/>
  <c r="AI335" i="111"/>
  <c r="AI337" i="111"/>
  <c r="AI339" i="111"/>
  <c r="AI341" i="111"/>
  <c r="AI353" i="111"/>
  <c r="AI357" i="111"/>
  <c r="AI361" i="111"/>
  <c r="AI338" i="111"/>
  <c r="AI342" i="111"/>
  <c r="AI346" i="111"/>
  <c r="AI350" i="111"/>
  <c r="AI352" i="111"/>
  <c r="AI354" i="111"/>
  <c r="AI356" i="111"/>
  <c r="AD25" i="111"/>
  <c r="I25" i="111"/>
  <c r="G338" i="111"/>
  <c r="G346" i="111"/>
  <c r="G352" i="111"/>
  <c r="G354" i="111"/>
  <c r="G356" i="111"/>
  <c r="G358" i="111"/>
  <c r="G362" i="111"/>
  <c r="G337" i="111"/>
  <c r="G339" i="111"/>
  <c r="G341" i="111"/>
  <c r="G343" i="111"/>
  <c r="G347" i="111"/>
  <c r="G353" i="111"/>
  <c r="G361" i="111"/>
  <c r="K335" i="111"/>
  <c r="K337" i="111"/>
  <c r="K339" i="111"/>
  <c r="K341" i="111"/>
  <c r="K343" i="111"/>
  <c r="K347" i="111"/>
  <c r="K353" i="111"/>
  <c r="K355" i="111"/>
  <c r="K357" i="111"/>
  <c r="K361" i="111"/>
  <c r="K338" i="111"/>
  <c r="K340" i="111"/>
  <c r="K342" i="111"/>
  <c r="K346" i="111"/>
  <c r="K350" i="111"/>
  <c r="K352" i="111"/>
  <c r="K354" i="111"/>
  <c r="K356" i="111"/>
  <c r="K358" i="111"/>
  <c r="K362" i="111"/>
  <c r="AP277" i="111"/>
  <c r="AQ277" i="111"/>
  <c r="AQ231" i="111"/>
  <c r="AP231" i="111"/>
  <c r="AQ210" i="111"/>
  <c r="AP210" i="111"/>
  <c r="AQ196" i="111"/>
  <c r="AP196" i="111"/>
  <c r="AP215" i="111"/>
  <c r="AQ306" i="111"/>
  <c r="AQ305" i="111" s="1"/>
  <c r="AQ183" i="111" s="1"/>
  <c r="AP306" i="111"/>
  <c r="AP305" i="111" s="1"/>
  <c r="AP183" i="111" s="1"/>
  <c r="AF353" i="111"/>
  <c r="AF340" i="111"/>
  <c r="AF357" i="111"/>
  <c r="AF346" i="111"/>
  <c r="AF338" i="111"/>
  <c r="AF355" i="111"/>
  <c r="AF342" i="111"/>
  <c r="AF361" i="111"/>
  <c r="AF337" i="111"/>
  <c r="AF354" i="111"/>
  <c r="AF362" i="111"/>
  <c r="AF352" i="111"/>
  <c r="AF339" i="111"/>
  <c r="AF347" i="111"/>
  <c r="AA337" i="111"/>
  <c r="AA339" i="111"/>
  <c r="AA353" i="111"/>
  <c r="AA357" i="111"/>
  <c r="AA361" i="111"/>
  <c r="AA338" i="111"/>
  <c r="AA342" i="111"/>
  <c r="AA346" i="111"/>
  <c r="AA352" i="111"/>
  <c r="AA354" i="111"/>
  <c r="X353" i="111"/>
  <c r="X357" i="111"/>
  <c r="X346" i="111"/>
  <c r="X338" i="111"/>
  <c r="X342" i="111"/>
  <c r="X361" i="111"/>
  <c r="X335" i="111"/>
  <c r="X352" i="111"/>
  <c r="X339" i="111"/>
  <c r="X350" i="111"/>
  <c r="X337" i="111"/>
  <c r="X354" i="111"/>
  <c r="S337" i="111"/>
  <c r="S339" i="111"/>
  <c r="S341" i="111"/>
  <c r="S362" i="111"/>
  <c r="S353" i="111"/>
  <c r="S361" i="111"/>
  <c r="S338" i="111"/>
  <c r="S346" i="111"/>
  <c r="S352" i="111"/>
  <c r="S354" i="111"/>
  <c r="S356" i="111"/>
  <c r="S347" i="111"/>
  <c r="AM100" i="111"/>
  <c r="AN100" i="111"/>
  <c r="AO100" i="111" s="1"/>
  <c r="AM41" i="111"/>
  <c r="AN41" i="111"/>
  <c r="AO41" i="111" s="1"/>
  <c r="AN116" i="111"/>
  <c r="AO116" i="111" s="1"/>
  <c r="AM116" i="111"/>
  <c r="AN95" i="111"/>
  <c r="AO95" i="111" s="1"/>
  <c r="AM95" i="111"/>
  <c r="AN30" i="111"/>
  <c r="AO30" i="111" s="1"/>
  <c r="AM81" i="111"/>
  <c r="AN126" i="111"/>
  <c r="AO126" i="111" s="1"/>
  <c r="AM126" i="111"/>
  <c r="AN105" i="111"/>
  <c r="AO105" i="111" s="1"/>
  <c r="AM105" i="111"/>
  <c r="AN90" i="111"/>
  <c r="AO90" i="111" s="1"/>
  <c r="AM90" i="111"/>
  <c r="AM79" i="111"/>
  <c r="AN79" i="111"/>
  <c r="AO79" i="111" s="1"/>
  <c r="AN158" i="111"/>
  <c r="AO158" i="111" s="1"/>
  <c r="AM158" i="111"/>
  <c r="AN12" i="111"/>
  <c r="AO12" i="111" s="1"/>
  <c r="AM12" i="111"/>
  <c r="AM137" i="111"/>
  <c r="AN137" i="111"/>
  <c r="AO137" i="111" s="1"/>
  <c r="AN11" i="111"/>
  <c r="AO11" i="111" s="1"/>
  <c r="AM11" i="111"/>
  <c r="AM36" i="111"/>
  <c r="AN36" i="111"/>
  <c r="AO36" i="111" s="1"/>
  <c r="AN48" i="111"/>
  <c r="AO48" i="111" s="1"/>
  <c r="AN56" i="111"/>
  <c r="AO56" i="111" s="1"/>
  <c r="AN85" i="111"/>
  <c r="AO85" i="111" s="1"/>
  <c r="AN29" i="111"/>
  <c r="AO29" i="111" s="1"/>
  <c r="AN17" i="111"/>
  <c r="AO17" i="111" s="1"/>
  <c r="AN138" i="111"/>
  <c r="AO138" i="111" s="1"/>
  <c r="AM102" i="111"/>
  <c r="AM18" i="111"/>
  <c r="AM92" i="111"/>
  <c r="AM115" i="111"/>
  <c r="AN66" i="111"/>
  <c r="AO66" i="111" s="1"/>
  <c r="AM66" i="111"/>
  <c r="AM122" i="111"/>
  <c r="AM52" i="111"/>
  <c r="AN23" i="111"/>
  <c r="AO23" i="111" s="1"/>
  <c r="AM23" i="111"/>
  <c r="AM128" i="111"/>
  <c r="AN40" i="111"/>
  <c r="AO40" i="111" s="1"/>
  <c r="AM40" i="111"/>
  <c r="AM93" i="111"/>
  <c r="AM148" i="111"/>
  <c r="AM73" i="111"/>
  <c r="AN160" i="111"/>
  <c r="AO160" i="111" s="1"/>
  <c r="AM160" i="111"/>
  <c r="AM89" i="111"/>
  <c r="AN113" i="111"/>
  <c r="AO113" i="111" s="1"/>
  <c r="AM113" i="111"/>
  <c r="AM88" i="111"/>
  <c r="AM119" i="111"/>
  <c r="AN119" i="111"/>
  <c r="AO119" i="111" s="1"/>
  <c r="AN35" i="111"/>
  <c r="AO35" i="111" s="1"/>
  <c r="AM35" i="111"/>
  <c r="AM60" i="111"/>
  <c r="AM32" i="111"/>
  <c r="AN32" i="111"/>
  <c r="AO32" i="111" s="1"/>
  <c r="AM67" i="111"/>
  <c r="AN67" i="111"/>
  <c r="AO67" i="111" s="1"/>
  <c r="AM33" i="111"/>
  <c r="AM46" i="111"/>
  <c r="AN107" i="111"/>
  <c r="AO107" i="111" s="1"/>
  <c r="AM107" i="111"/>
  <c r="AN124" i="111"/>
  <c r="AO124" i="111" s="1"/>
  <c r="AM124" i="111"/>
  <c r="AN86" i="111"/>
  <c r="AO86" i="111" s="1"/>
  <c r="AM86" i="111"/>
  <c r="AM120" i="111"/>
  <c r="AM125" i="111"/>
  <c r="AN125" i="111"/>
  <c r="AO125" i="111" s="1"/>
  <c r="AM62" i="111"/>
  <c r="AN62" i="111"/>
  <c r="AO62" i="111" s="1"/>
  <c r="AN156" i="111"/>
  <c r="AO156" i="111" s="1"/>
  <c r="AM156" i="111"/>
  <c r="AN80" i="111"/>
  <c r="AO80" i="111" s="1"/>
  <c r="AN88" i="111"/>
  <c r="AO88" i="111" s="1"/>
  <c r="AN14" i="111"/>
  <c r="AO14" i="111" s="1"/>
  <c r="AN76" i="111"/>
  <c r="AO76" i="111" s="1"/>
  <c r="AN52" i="111"/>
  <c r="AO52" i="111" s="1"/>
  <c r="AN55" i="111"/>
  <c r="AO55" i="111" s="1"/>
  <c r="AN101" i="111"/>
  <c r="AO101" i="111" s="1"/>
  <c r="AN97" i="111"/>
  <c r="AO97" i="111" s="1"/>
  <c r="AN98" i="111"/>
  <c r="AO98" i="111" s="1"/>
  <c r="AN144" i="111"/>
  <c r="AO144" i="111" s="1"/>
  <c r="AN134" i="111"/>
  <c r="AO134" i="111" s="1"/>
  <c r="AN111" i="111"/>
  <c r="AO111" i="111" s="1"/>
  <c r="O25" i="111"/>
  <c r="P25" i="111"/>
  <c r="S25" i="111"/>
  <c r="W25" i="111"/>
  <c r="AA25" i="111"/>
  <c r="AF25" i="111"/>
  <c r="AP302" i="111"/>
  <c r="AQ302" i="111"/>
  <c r="AQ243" i="111"/>
  <c r="AP243" i="111"/>
  <c r="AJ335" i="111"/>
  <c r="AJ352" i="111"/>
  <c r="AJ354" i="111"/>
  <c r="AJ356" i="111"/>
  <c r="AJ362" i="111"/>
  <c r="AJ350" i="111"/>
  <c r="AJ337" i="111"/>
  <c r="AJ339" i="111"/>
  <c r="AJ341" i="111"/>
  <c r="AJ347" i="111"/>
  <c r="AJ353" i="111"/>
  <c r="AJ342" i="111"/>
  <c r="AJ361" i="111"/>
  <c r="AJ338" i="111"/>
  <c r="AJ357" i="111"/>
  <c r="AJ346" i="111"/>
  <c r="AD352" i="111"/>
  <c r="AD342" i="111"/>
  <c r="AD361" i="111"/>
  <c r="AD350" i="111"/>
  <c r="AD347" i="111"/>
  <c r="AD337" i="111"/>
  <c r="AD346" i="111"/>
  <c r="AD335" i="111"/>
  <c r="AD339" i="111"/>
  <c r="AD353" i="111"/>
  <c r="AD354" i="111"/>
  <c r="AD358" i="111"/>
  <c r="AD355" i="111"/>
  <c r="AD338" i="111"/>
  <c r="AD357" i="111"/>
  <c r="AD343" i="111"/>
  <c r="AD362" i="111"/>
  <c r="AD340" i="111"/>
  <c r="AC338" i="111"/>
  <c r="AC357" i="111"/>
  <c r="AC361" i="111"/>
  <c r="AC353" i="111"/>
  <c r="AC342" i="111"/>
  <c r="AC346" i="111"/>
  <c r="AC335" i="111"/>
  <c r="AC339" i="111"/>
  <c r="AC358" i="111"/>
  <c r="AC362" i="111"/>
  <c r="AC350" i="111"/>
  <c r="AC354" i="111"/>
  <c r="AC343" i="111"/>
  <c r="AC347" i="111"/>
  <c r="R353" i="111"/>
  <c r="R354" i="111"/>
  <c r="R355" i="111"/>
  <c r="R338" i="111"/>
  <c r="R342" i="111"/>
  <c r="R362" i="111"/>
  <c r="R340" i="111"/>
  <c r="R352" i="111"/>
  <c r="R357" i="111"/>
  <c r="R350" i="111"/>
  <c r="R347" i="111"/>
  <c r="R337" i="111"/>
  <c r="R335" i="111"/>
  <c r="R339" i="111"/>
  <c r="AN159" i="111"/>
  <c r="AO159" i="111" s="1"/>
  <c r="AP217" i="111"/>
  <c r="AQ217" i="111"/>
  <c r="AQ296" i="111"/>
  <c r="AP296" i="111"/>
  <c r="Y335" i="111"/>
  <c r="Y352" i="111"/>
  <c r="Y339" i="111"/>
  <c r="Y356" i="111"/>
  <c r="Y347" i="111"/>
  <c r="Y350" i="111"/>
  <c r="Y337" i="111"/>
  <c r="Y354" i="111"/>
  <c r="Y341" i="111"/>
  <c r="Y362" i="111"/>
  <c r="Y338" i="111"/>
  <c r="Y357" i="111"/>
  <c r="Y361" i="111"/>
  <c r="Y353" i="111"/>
  <c r="Y342" i="111"/>
  <c r="Y346" i="111"/>
  <c r="Q337" i="111"/>
  <c r="Q354" i="111"/>
  <c r="Q358" i="111"/>
  <c r="Q362" i="111"/>
  <c r="Q352" i="111"/>
  <c r="Q339" i="111"/>
  <c r="Q343" i="111"/>
  <c r="Q347" i="111"/>
  <c r="Q338" i="111"/>
  <c r="Q340" i="111"/>
  <c r="Q342" i="111"/>
  <c r="Q361" i="111"/>
  <c r="Q353" i="111"/>
  <c r="Q355" i="111"/>
  <c r="Q357" i="111"/>
  <c r="Q346" i="111"/>
  <c r="I335" i="111"/>
  <c r="I352" i="111"/>
  <c r="I339" i="111"/>
  <c r="I356" i="111"/>
  <c r="I358" i="111"/>
  <c r="I347" i="111"/>
  <c r="I350" i="111"/>
  <c r="I337" i="111"/>
  <c r="I354" i="111"/>
  <c r="I341" i="111"/>
  <c r="I343" i="111"/>
  <c r="I362" i="111"/>
  <c r="I338" i="111"/>
  <c r="I357" i="111"/>
  <c r="I361" i="111"/>
  <c r="I353" i="111"/>
  <c r="I342" i="111"/>
  <c r="I346" i="111"/>
  <c r="AP284" i="111"/>
  <c r="AQ284" i="111"/>
  <c r="AQ202" i="111"/>
  <c r="AP202" i="111"/>
  <c r="T350" i="111"/>
  <c r="T352" i="111"/>
  <c r="T339" i="111"/>
  <c r="T356" i="111"/>
  <c r="T358" i="111"/>
  <c r="T362" i="111"/>
  <c r="T335" i="111"/>
  <c r="T337" i="111"/>
  <c r="T354" i="111"/>
  <c r="T341" i="111"/>
  <c r="T343" i="111"/>
  <c r="T347" i="111"/>
  <c r="T353" i="111"/>
  <c r="T357" i="111"/>
  <c r="T346" i="111"/>
  <c r="T338" i="111"/>
  <c r="T342" i="111"/>
  <c r="T361" i="111"/>
  <c r="J356" i="111"/>
  <c r="J353" i="111"/>
  <c r="J339" i="111"/>
  <c r="J358" i="111"/>
  <c r="J340" i="111"/>
  <c r="J338" i="111"/>
  <c r="J357" i="111"/>
  <c r="J343" i="111"/>
  <c r="J362" i="111"/>
  <c r="J355" i="111"/>
  <c r="J352" i="111"/>
  <c r="J342" i="111"/>
  <c r="J361" i="111"/>
  <c r="J350" i="111"/>
  <c r="J347" i="111"/>
  <c r="J337" i="111"/>
  <c r="J341" i="111"/>
  <c r="J346" i="111"/>
  <c r="J335" i="111"/>
  <c r="J354" i="111"/>
  <c r="AP205" i="111"/>
  <c r="AQ205" i="111"/>
  <c r="AK25" i="111"/>
  <c r="M25" i="111"/>
  <c r="C30" i="74"/>
  <c r="I142" i="74"/>
  <c r="C30" i="73"/>
  <c r="I142" i="73"/>
  <c r="I142" i="72"/>
  <c r="C30" i="72"/>
  <c r="C30" i="71"/>
  <c r="I142" i="71"/>
  <c r="C30" i="70"/>
  <c r="I142" i="70"/>
  <c r="C30" i="69"/>
  <c r="I142" i="69"/>
  <c r="C30" i="68"/>
  <c r="I142" i="68"/>
  <c r="C30" i="67"/>
  <c r="I142" i="67"/>
  <c r="C30" i="66"/>
  <c r="I142" i="66"/>
  <c r="C30" i="65"/>
  <c r="I142" i="65"/>
  <c r="C30" i="64"/>
  <c r="I142" i="64"/>
  <c r="C30" i="63"/>
  <c r="I142" i="63"/>
  <c r="I142" i="62"/>
  <c r="C30" i="62"/>
  <c r="C30" i="61"/>
  <c r="I142" i="61"/>
  <c r="C30" i="60"/>
  <c r="I142" i="60"/>
  <c r="C30" i="59"/>
  <c r="I142" i="59"/>
  <c r="C30" i="58"/>
  <c r="I142" i="58"/>
  <c r="C30" i="57"/>
  <c r="I142" i="57"/>
  <c r="C30" i="56"/>
  <c r="I142" i="56"/>
  <c r="C30" i="55"/>
  <c r="I142" i="55"/>
  <c r="C30" i="54"/>
  <c r="I142" i="54"/>
  <c r="C30" i="53"/>
  <c r="I142" i="53"/>
  <c r="C30" i="52"/>
  <c r="I142" i="52"/>
  <c r="I142" i="51"/>
  <c r="C30" i="51"/>
  <c r="C30" i="50"/>
  <c r="I142" i="50"/>
  <c r="C30" i="49"/>
  <c r="I142" i="49"/>
  <c r="I142" i="48"/>
  <c r="C30" i="48"/>
  <c r="C30" i="47"/>
  <c r="I142" i="47"/>
  <c r="C30" i="46"/>
  <c r="I142" i="46"/>
  <c r="C30" i="45"/>
  <c r="I142" i="45"/>
  <c r="C30" i="44"/>
  <c r="I142" i="44"/>
  <c r="C30" i="43"/>
  <c r="I142" i="43"/>
  <c r="C30" i="42"/>
  <c r="I142" i="42"/>
  <c r="C30" i="41"/>
  <c r="I142" i="41"/>
  <c r="C30" i="40"/>
  <c r="I142" i="40"/>
  <c r="C30" i="39"/>
  <c r="I142" i="39"/>
  <c r="AQ294" i="111" l="1"/>
  <c r="AQ181" i="111" s="1"/>
  <c r="AQ256" i="111"/>
  <c r="AQ177" i="111" s="1"/>
  <c r="AP256" i="111"/>
  <c r="AP177" i="111" s="1"/>
  <c r="AQ285" i="111"/>
  <c r="AQ180" i="111" s="1"/>
  <c r="AQ270" i="111"/>
  <c r="AQ178" i="111" s="1"/>
  <c r="AP270" i="111"/>
  <c r="AP178" i="111" s="1"/>
  <c r="AQ280" i="111"/>
  <c r="AQ179" i="111" s="1"/>
  <c r="AP280" i="111"/>
  <c r="AP179" i="111" s="1"/>
  <c r="AP285" i="111"/>
  <c r="AP180" i="111" s="1"/>
  <c r="AP294" i="111"/>
  <c r="AP181" i="111" s="1"/>
  <c r="AQ227" i="111"/>
  <c r="AQ176" i="111" s="1"/>
  <c r="AQ190" i="111"/>
  <c r="AQ173" i="111" s="1"/>
  <c r="S349" i="111"/>
  <c r="AP201" i="111"/>
  <c r="AP174" i="111" s="1"/>
  <c r="H349" i="111"/>
  <c r="AP209" i="111"/>
  <c r="AP175" i="111" s="1"/>
  <c r="AQ209" i="111"/>
  <c r="AQ175" i="111" s="1"/>
  <c r="S334" i="111"/>
  <c r="AP227" i="111"/>
  <c r="AP176" i="111" s="1"/>
  <c r="AP190" i="111"/>
  <c r="AP173" i="111" s="1"/>
  <c r="N349" i="111"/>
  <c r="P349" i="111"/>
  <c r="P334" i="111"/>
  <c r="O334" i="111"/>
  <c r="J349" i="111"/>
  <c r="R334" i="111"/>
  <c r="AC349" i="111"/>
  <c r="T334" i="111"/>
  <c r="AQ201" i="111"/>
  <c r="AQ174" i="111" s="1"/>
  <c r="I334" i="111"/>
  <c r="Q349" i="111"/>
  <c r="Q334" i="111"/>
  <c r="Y334" i="111"/>
  <c r="AD334" i="111"/>
  <c r="AD349" i="111"/>
  <c r="X349" i="111"/>
  <c r="K334" i="111"/>
  <c r="G349" i="111"/>
  <c r="AI349" i="111"/>
  <c r="M349" i="111"/>
  <c r="L349" i="111"/>
  <c r="AH349" i="111"/>
  <c r="V334" i="111"/>
  <c r="AE334" i="111"/>
  <c r="H334" i="111"/>
  <c r="D349" i="111"/>
  <c r="AF334" i="111"/>
  <c r="C349" i="111"/>
  <c r="N334" i="111"/>
  <c r="U349" i="111"/>
  <c r="W334" i="111"/>
  <c r="Z349" i="111"/>
  <c r="Z334" i="111"/>
  <c r="AG334" i="111"/>
  <c r="AG349" i="111"/>
  <c r="J334" i="111"/>
  <c r="T349" i="111"/>
  <c r="I349" i="111"/>
  <c r="R349" i="111"/>
  <c r="AJ349" i="111"/>
  <c r="AF349" i="111"/>
  <c r="K349" i="111"/>
  <c r="AI334" i="111"/>
  <c r="M334" i="111"/>
  <c r="C334" i="111"/>
  <c r="U334" i="111"/>
  <c r="AK349" i="111"/>
  <c r="E349" i="111"/>
  <c r="Y349" i="111"/>
  <c r="AC334" i="111"/>
  <c r="AJ334" i="111"/>
  <c r="X334" i="111"/>
  <c r="AA349" i="111"/>
  <c r="AA334" i="111"/>
  <c r="G334" i="111"/>
  <c r="L334" i="111"/>
  <c r="W349" i="111"/>
  <c r="AH334" i="111"/>
  <c r="V349" i="111"/>
  <c r="F334" i="111"/>
  <c r="F349" i="111"/>
  <c r="O349" i="111"/>
  <c r="AB334" i="111"/>
  <c r="AB349" i="111"/>
  <c r="AK334" i="111"/>
  <c r="AE349" i="111"/>
  <c r="E334" i="111"/>
  <c r="B349" i="111"/>
  <c r="B334" i="111"/>
  <c r="D334" i="111"/>
</calcChain>
</file>

<file path=xl/sharedStrings.xml><?xml version="1.0" encoding="utf-8"?>
<sst xmlns="http://schemas.openxmlformats.org/spreadsheetml/2006/main" count="22673" uniqueCount="525">
  <si>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</si>
  <si>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</si>
  <si>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</si>
  <si>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</si>
  <si>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</si>
  <si>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</si>
  <si>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</si>
  <si>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</si>
  <si>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</si>
  <si>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</si>
  <si>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C:\Users\User\Desktop\THESIS\CPCe\Code CPCE List Janina 11092018.txt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</si>
  <si>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</si>
  <si>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</si>
  <si>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</si>
  <si>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</si>
  <si>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</si>
  <si>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</si>
  <si>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</si>
  <si>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</si>
  <si>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</si>
  <si>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</si>
  <si>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</si>
  <si>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</si>
  <si>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Arthropoda</t>
  </si>
  <si>
    <t>Amphipod sp (Amphi)</t>
  </si>
  <si>
    <t>Balanus trigonus (B_tri)</t>
  </si>
  <si>
    <t>Caprelid sp (Capre)</t>
  </si>
  <si>
    <t>Chthamalus sp (Chtha)</t>
  </si>
  <si>
    <t>Crab sp (Crab)</t>
  </si>
  <si>
    <t>Monocorophium sextonae (M_sex)</t>
  </si>
  <si>
    <t>Paracerseis sculpta (P_scul)</t>
  </si>
  <si>
    <t>Prawn sp (Prawn)</t>
  </si>
  <si>
    <t>Sphaeroma walkeri (S_walk)</t>
  </si>
  <si>
    <t>Tanaid sp (Tanai)</t>
  </si>
  <si>
    <t>Molluscs</t>
  </si>
  <si>
    <t>Bivalve sp (Bival)</t>
  </si>
  <si>
    <t>Gastropod sp (Gastr)</t>
  </si>
  <si>
    <t>Limpet sp. (Limpe)</t>
  </si>
  <si>
    <t>Mollusc sp (Moll)</t>
  </si>
  <si>
    <t>Nudibranch sp (Nudi)</t>
  </si>
  <si>
    <t>Stramonita haemastoma (Stram)</t>
  </si>
  <si>
    <t>Vermetidae (Verme)</t>
  </si>
  <si>
    <t>Tunicates</t>
  </si>
  <si>
    <t>Ascidean sp. (Ascid)</t>
  </si>
  <si>
    <t>Botrylloides leachi (B_lea)</t>
  </si>
  <si>
    <t>Botrylloides nigrum (B_nig)</t>
  </si>
  <si>
    <t>Botryllus schlosseri (B_sch)</t>
  </si>
  <si>
    <t>Ciona intestinalis (C_int)</t>
  </si>
  <si>
    <t>Clavelina lepadiformis (C_lep)</t>
  </si>
  <si>
    <t>Diplosoma listerianum (Dp_lis)</t>
  </si>
  <si>
    <t>Distaplia corola (D_cor)</t>
  </si>
  <si>
    <t>Distaplia magnilarvae (D_mag)</t>
  </si>
  <si>
    <t>Ecteinascidia sp (Ecte)</t>
  </si>
  <si>
    <t>Microcosmus squamiger (M_squ)</t>
  </si>
  <si>
    <t>Perophora listeri (P_lis)</t>
  </si>
  <si>
    <t>Styela canopus (S_can)</t>
  </si>
  <si>
    <t>Styela sp. (Styel)</t>
  </si>
  <si>
    <t>Symplegma brakenhielmi (S_bra)</t>
  </si>
  <si>
    <t>Symplegma rubra (S_rub)</t>
  </si>
  <si>
    <t>Trididemnum cereum (T_cer)</t>
  </si>
  <si>
    <t>Bryozoans</t>
  </si>
  <si>
    <t>Amathia verticillata (A_ver)</t>
  </si>
  <si>
    <t>Bryozoan sp. (Bryoz)</t>
  </si>
  <si>
    <t>Bugula neritina (B_ner)</t>
  </si>
  <si>
    <t>Bugula sp. (Bugu)</t>
  </si>
  <si>
    <t>Bugula stolonifera (B_sto)</t>
  </si>
  <si>
    <t>Bugulina flabellata (B_fla)</t>
  </si>
  <si>
    <t>Bugulina fulva (B_ful)</t>
  </si>
  <si>
    <t>Bugulina simplex (B_sim)</t>
  </si>
  <si>
    <t>Celleporaria inaudita (C_ina)</t>
  </si>
  <si>
    <t>Cradoscrupocellaria bertholletii (C_bert)</t>
  </si>
  <si>
    <t>Crisia denticulata (C_den)</t>
  </si>
  <si>
    <t>Crisia eburnea (C_ebu)</t>
  </si>
  <si>
    <t>Crisia elongata (C_elo)</t>
  </si>
  <si>
    <t>Crisia sp. (Crisi)</t>
  </si>
  <si>
    <t>Crisularia plumosa (C_plu)</t>
  </si>
  <si>
    <t>Favosipora purpurea (F_pur)</t>
  </si>
  <si>
    <t>Nolella gigantea (N_gig)</t>
  </si>
  <si>
    <t>Parasmittina alba (P_alb)</t>
  </si>
  <si>
    <t>Savignyella lafontii (S_laf)</t>
  </si>
  <si>
    <t>Schizoporella errata (S_err)</t>
  </si>
  <si>
    <t>Schizoporella pungens (S_pun)</t>
  </si>
  <si>
    <t>Schizoporella sp. (Schiz)</t>
  </si>
  <si>
    <t>Scrupocaberea maderensis (S_mad)</t>
  </si>
  <si>
    <t>Scrupocellaria sp. (Scrup)</t>
  </si>
  <si>
    <t>Tricellaria inopinata (T_ino)</t>
  </si>
  <si>
    <t>Tubolipera sp (Tubo)</t>
  </si>
  <si>
    <t>Virididentula dentata (V_dent)</t>
  </si>
  <si>
    <t>Watersipora subtorquata (W_sub)</t>
  </si>
  <si>
    <t>Annelida</t>
  </si>
  <si>
    <t>Branchiomma bairdi (B_bai)</t>
  </si>
  <si>
    <t>Lepidonotus clava (L_cla)</t>
  </si>
  <si>
    <t>Nereid sp. (Nerei)</t>
  </si>
  <si>
    <t>Nicolea venustula (N_venu)</t>
  </si>
  <si>
    <t>Polychaete sp (Poly)</t>
  </si>
  <si>
    <t>Pomatoceros triqueter (P_tri)</t>
  </si>
  <si>
    <t>Protula tubularia (P_tub)</t>
  </si>
  <si>
    <t>Sabelids sp. (Sabel)</t>
  </si>
  <si>
    <t>Salmacina dysteri (S_dys)</t>
  </si>
  <si>
    <t>Scale worm (Scale)</t>
  </si>
  <si>
    <t>Serpula vermicularis (S_ver)</t>
  </si>
  <si>
    <t>Spirobranchus triqueter (S_tri)</t>
  </si>
  <si>
    <t>Spirorbis sp (Spir)</t>
  </si>
  <si>
    <t>Cnidaria</t>
  </si>
  <si>
    <t>Aglaophenia pluma (A_plu)</t>
  </si>
  <si>
    <t>Aiptasia diaphana (A_dia)</t>
  </si>
  <si>
    <t>Ectopleura crocea (E_cro)</t>
  </si>
  <si>
    <t>Kirchenpaueria halecioides (K_hal)</t>
  </si>
  <si>
    <t>Obelia hyalina (O_hya)</t>
  </si>
  <si>
    <t>Obelia sp (Obel)</t>
  </si>
  <si>
    <t>Pennaria disticha (P_dis)</t>
  </si>
  <si>
    <t>Sertularella gaudichaudi (S_gau)</t>
  </si>
  <si>
    <t>Sertularella gayi (S_gayi)</t>
  </si>
  <si>
    <t>Coral</t>
  </si>
  <si>
    <t>Keep (Keep)</t>
  </si>
  <si>
    <t>Patricio (Pat)</t>
  </si>
  <si>
    <t>Up (Up)</t>
  </si>
  <si>
    <t>Working (Work)</t>
  </si>
  <si>
    <t>Porifera</t>
  </si>
  <si>
    <t>Clathrina clathrus (C_cla)</t>
  </si>
  <si>
    <t>Mycale (Carmia) senegalensis (M_sen)</t>
  </si>
  <si>
    <t>Mycale sp (Myca)</t>
  </si>
  <si>
    <t>Paraleucilla magna (P_mag)</t>
  </si>
  <si>
    <t>Prosuberites longispinus (P_long)</t>
  </si>
  <si>
    <t>Sponge sp. (Spong)</t>
  </si>
  <si>
    <t>Sycon ciliatum (S_cil)</t>
  </si>
  <si>
    <t>Sycon sp. (Sycon)</t>
  </si>
  <si>
    <t>Macroalgae</t>
  </si>
  <si>
    <t>Algae sp. (Alg)</t>
  </si>
  <si>
    <t>Coralina sp. (Cora)</t>
  </si>
  <si>
    <t>Dictyota dichotoma (D_dic)</t>
  </si>
  <si>
    <t>Lithophyllum incrustans (L_inc)</t>
  </si>
  <si>
    <t>Padina pavonica (P_pav)</t>
  </si>
  <si>
    <t>Polysiphonia sertularioides (P_ser)</t>
  </si>
  <si>
    <t>Ulva sp. (Ulva)</t>
  </si>
  <si>
    <t>Valonia utricularis (V_utr)</t>
  </si>
  <si>
    <t>Entoprocta</t>
  </si>
  <si>
    <t>Barentsia discreta (B_dis)</t>
  </si>
  <si>
    <t>Echinodermata</t>
  </si>
  <si>
    <t>Arbaxia luxula (A_lix)</t>
  </si>
  <si>
    <t>Sand, pavement, rubble</t>
  </si>
  <si>
    <t>Bare space (Bare)</t>
  </si>
  <si>
    <t>Unknown</t>
  </si>
  <si>
    <t>Biofilm (Biof)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</si>
  <si>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</si>
  <si>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</si>
  <si>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</si>
  <si>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</si>
  <si>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</si>
  <si>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</si>
  <si>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</si>
  <si>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</si>
  <si>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</si>
  <si>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</si>
  <si>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</si>
  <si>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</si>
  <si>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</si>
  <si>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</si>
  <si>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</si>
  <si>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</si>
  <si>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</si>
  <si>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</si>
  <si>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</si>
  <si>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</si>
  <si>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</si>
  <si>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</si>
  <si>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</si>
  <si>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</si>
  <si>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</si>
  <si>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</si>
  <si>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</si>
  <si>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</si>
  <si>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</si>
  <si>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</si>
  <si>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</si>
  <si>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</si>
  <si>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</si>
  <si>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</si>
  <si>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</si>
  <si>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</si>
  <si>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</si>
  <si>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</si>
  <si>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</si>
  <si>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</si>
  <si>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</si>
  <si>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ARTHROPODA (ART)</t>
  </si>
  <si>
    <t>MOLLUSCS (MOL)</t>
  </si>
  <si>
    <t>TUNICATES (TUN)</t>
  </si>
  <si>
    <t>BRYOZOANS (BRY)</t>
  </si>
  <si>
    <t>ANNELIDA (ANN)</t>
  </si>
  <si>
    <t>CNIDARIA (CN)</t>
  </si>
  <si>
    <t>CORAL (C)</t>
  </si>
  <si>
    <t>PORIFERA (POR)</t>
  </si>
  <si>
    <t>MACROALGAE (MA)</t>
  </si>
  <si>
    <t>ENTOPROCTA (ENT)</t>
  </si>
  <si>
    <t>ECHINODERMATA (ECH)</t>
  </si>
  <si>
    <t>SAND, PAVEMENT, RUBBLE (SPR)</t>
  </si>
  <si>
    <t>UNKNOWN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</si>
  <si>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</si>
  <si>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</si>
  <si>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</si>
  <si>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</si>
  <si>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</si>
  <si>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</si>
  <si>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</si>
  <si>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</si>
  <si>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</si>
  <si>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</si>
  <si>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</si>
  <si>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D_COR</t>
  </si>
  <si>
    <t>TUN</t>
  </si>
  <si>
    <t>C:\Users\User\Desktop\THESIS\# Esperiments\CPCe\CPCe_saves\NE1_13.09.18.JPG</t>
  </si>
  <si>
    <t>C:\Users\User\Desktop\THESIS\# Esperiments\CPCe\CPCe_saves\NE1_13.09.18.cpc</t>
  </si>
  <si>
    <t>ECTE</t>
  </si>
  <si>
    <t>P_LIS</t>
  </si>
  <si>
    <t>C_CLA</t>
  </si>
  <si>
    <t>POR</t>
  </si>
  <si>
    <t>M_SEN</t>
  </si>
  <si>
    <t>SYCON</t>
  </si>
  <si>
    <t>B_SIM</t>
  </si>
  <si>
    <t>BRY</t>
  </si>
  <si>
    <t>B_NER</t>
  </si>
  <si>
    <t>C_INA</t>
  </si>
  <si>
    <t>C_BERT</t>
  </si>
  <si>
    <t>CRISI</t>
  </si>
  <si>
    <t>N_GIG</t>
  </si>
  <si>
    <t>P_ALB</t>
  </si>
  <si>
    <t>S_ERR</t>
  </si>
  <si>
    <t>T_INO</t>
  </si>
  <si>
    <t>W_SUB</t>
  </si>
  <si>
    <t>K_HAL</t>
  </si>
  <si>
    <t>CN</t>
  </si>
  <si>
    <t>P_TUB</t>
  </si>
  <si>
    <t>ANN</t>
  </si>
  <si>
    <t>S_DYS</t>
  </si>
  <si>
    <t>SPIR</t>
  </si>
  <si>
    <t>S_TRI</t>
  </si>
  <si>
    <t>AMPHI</t>
  </si>
  <si>
    <t>ART</t>
  </si>
  <si>
    <t>S_WALK</t>
  </si>
  <si>
    <t>L_INC</t>
  </si>
  <si>
    <t>MA</t>
  </si>
  <si>
    <t>P_SER</t>
  </si>
  <si>
    <t>BIOF</t>
  </si>
  <si>
    <t>U</t>
  </si>
  <si>
    <t>S_RUB</t>
  </si>
  <si>
    <t>BARE</t>
  </si>
  <si>
    <t>SPR</t>
  </si>
  <si>
    <t>*</t>
  </si>
  <si>
    <t>**</t>
  </si>
  <si>
    <t>C:\Users\User\Desktop\THESIS\# Esperiments\Video\Foto_Comparison before and after\Plates_13.09.18\after\NE1_13.09.18_after 4 hour predation.JPG</t>
  </si>
  <si>
    <t>C:\Users\User\Desktop\THESIS\# Esperiments\CPCe\CPCe_saves\NE1_13.09.18_pred.cpc</t>
  </si>
  <si>
    <t>SHAD</t>
  </si>
  <si>
    <t>TWS</t>
  </si>
  <si>
    <t>B_SCH</t>
  </si>
  <si>
    <t>C:\Users\User\Desktop\THESIS\# Esperiments\CPCe\CPCe_saves\NE2_14.09.18.JPG</t>
  </si>
  <si>
    <t>C:\Users\User\Desktop\THESIS\# Esperiments\CPCe\CPCe_saves\NE2_14.09.18.cpc</t>
  </si>
  <si>
    <t>C_DEN</t>
  </si>
  <si>
    <t>A_DIA</t>
  </si>
  <si>
    <t>O_HYA</t>
  </si>
  <si>
    <t>P_TRI</t>
  </si>
  <si>
    <t>C:\Users\User\Desktop\THESIS\# Esperiments\Video\Foto_Comparison before and after\Plates_14.09.18\after\NE2_14.09.18_after 4 hour predation.JPG</t>
  </si>
  <si>
    <t>C:\Users\User\Desktop\THESIS\# Esperiments\CPCe\CPCe_saves\NE2_14.09.18_pred.cpc</t>
  </si>
  <si>
    <t>B_NIG</t>
  </si>
  <si>
    <t>C:\Users\User\Desktop\THESIS\# Esperiments\CPCe\CPCe_saves\NE3_17.09.18.JPG</t>
  </si>
  <si>
    <t>C:\Users\User\Desktop\THESIS\# Esperiments\CPCe\CPCe_saves\NE3_17.09.18.cpc</t>
  </si>
  <si>
    <t>T_CER</t>
  </si>
  <si>
    <t>E_CRO</t>
  </si>
  <si>
    <t>CAPRE</t>
  </si>
  <si>
    <t>P_SCUL</t>
  </si>
  <si>
    <t>B_LEA</t>
  </si>
  <si>
    <t>C:\Users\User\Desktop\THESIS\# Esperiments\Video\Foto_Comparison before and after\Plates_17.09.18\after\NE3_17.09.18_after 4 hour predation.JPG</t>
  </si>
  <si>
    <t>C:\Users\User\Desktop\THESIS\# Esperiments\CPCe\CPCe_saves\NE3_17.09.18_pred.cpc</t>
  </si>
  <si>
    <t>PAT</t>
  </si>
  <si>
    <t>C</t>
  </si>
  <si>
    <t>C:\Users\User\Desktop\THESIS\# Esperiments\CPCe\Plates_18.09.18\NE4_18.09.18.JPG</t>
  </si>
  <si>
    <t>C:\Users\User\Desktop\THESIS\# Esperiments\CPCe\CPCe_saves\NE4_18.09.18.cpc</t>
  </si>
  <si>
    <t>STYEL</t>
  </si>
  <si>
    <t>P_MAG</t>
  </si>
  <si>
    <t>SABEL</t>
  </si>
  <si>
    <t>B_BAI</t>
  </si>
  <si>
    <t>V_UTR</t>
  </si>
  <si>
    <t>NEREI</t>
  </si>
  <si>
    <t>UP</t>
  </si>
  <si>
    <t>C:\Users\User\Desktop\THESIS\# Esperiments\Video\Foto_Comparison before and after\Plates_18.09.18\after\NE4_18.09.18_after 4 hour predation.JPG</t>
  </si>
  <si>
    <t>C:\Users\User\Desktop\THESIS\# Esperiments\CPCe\CPCe_saves\NE4_18.09.18_pred.cpc</t>
  </si>
  <si>
    <t>C:\Users\User\Desktop\THESIS\# Esperiments\CPCe\Plates_19.09.18\NE5_19.09.18.JPG</t>
  </si>
  <si>
    <t>C:\Users\User\Desktop\THESIS\# Esperiments\CPCe\CPCe_saves\NE5_19.09.18.cpc</t>
  </si>
  <si>
    <t>P_LONG</t>
  </si>
  <si>
    <t>P_DIS</t>
  </si>
  <si>
    <t>S_GAU</t>
  </si>
  <si>
    <t>C:\Users\User\Desktop\THESIS\# Esperiments\Video\Foto_Comparison before and after\Plates_19.09.18\after\NE5_19.09.18_after 4 hour predation.JPG</t>
  </si>
  <si>
    <t>C:\Users\User\Desktop\THESIS\# Esperiments\CPCe\CPCe_saves\NE5_19.09.18_pred.cpc</t>
  </si>
  <si>
    <t>C:\Users\User\Desktop\THESIS\# Esperiments\CPCe\Plates_20.09.18\NE6_20.09.18.JPG</t>
  </si>
  <si>
    <t>C:\Users\User\Desktop\THESIS\# Esperiments\CPCe\CPCe_saves\NE6_20.09.18.cpc</t>
  </si>
  <si>
    <t>V_DENT</t>
  </si>
  <si>
    <t>C:\Users\User\Desktop\THESIS\# Esperiments\Video\Foto_Comparison before and after\Plates_20.09.18\after\NE 6_20.09.18_after 4 hour predation.JPG</t>
  </si>
  <si>
    <t>C:\Users\User\Desktop\THESIS\# Esperiments\CPCe\CPCe_saves\NE6_20.09.18_pred.cpc</t>
  </si>
  <si>
    <t>C:\Users\User\Desktop\THESIS\# Esperiments\CPCe\CPCe_saves\PE1_13.09.18.JPG</t>
  </si>
  <si>
    <t>C:\Users\User\Desktop\THESIS\# Esperiments\CPCe\CPCe_saves\PE1_13.09.18.cpc</t>
  </si>
  <si>
    <t>TANAI</t>
  </si>
  <si>
    <t>C:\Users\User\Desktop\THESIS\# Esperiments\Video\Foto_Comparison before and after\Plates_13.09.18\after\PE1_13.09.18_after 4 hour predation.JPG</t>
  </si>
  <si>
    <t>C:\Users\User\Desktop\THESIS\# Esperiments\CPCe\CPCe_saves\PE1_13.09.18_pred.cpc</t>
  </si>
  <si>
    <t>C:\Users\User\Desktop\THESIS\# Esperiments\CPCe\CPCe_saves\PE2_14.09.18.JPG</t>
  </si>
  <si>
    <t>C:\Users\User\Desktop\THESIS\# Esperiments\CPCe\CPCe_saves\PE2_14.09.18.cpc</t>
  </si>
  <si>
    <t>C:\Users\User\Desktop\THESIS\# Esperiments\Video\Foto_Comparison before and after\Plates_14.09.18\after\PE2_14.09.18_after 4 hour predation.JPG</t>
  </si>
  <si>
    <t>C:\Users\User\Desktop\THESIS\# Esperiments\CPCe\CPCe_saves\PE2_14.09.18_pred.cpc</t>
  </si>
  <si>
    <t>C:\Users\User\Desktop\THESIS\# Esperiments\CPCe\CPCe_saves\PE3_17.09.18.JPG</t>
  </si>
  <si>
    <t>C:\Users\User\Desktop\THESIS\# Esperiments\CPCe\CPCe_saves\PE3_17.09.18.cpc</t>
  </si>
  <si>
    <t>C:\Users\User\Desktop\THESIS\# Esperiments\Video\Foto_Comparison before and after\Plates_17.09.18\after\PE3_17.09.18_after 4 hour predation.JPG</t>
  </si>
  <si>
    <t>C:\Users\User\Desktop\THESIS\# Esperiments\CPCe\CPCe_saves\PE3_17.09.18_pred.cpc</t>
  </si>
  <si>
    <t>C:\Users\User\Desktop\THESIS\# Esperiments\CPCe\Plates_18.09.18\PE4_18.09.18.JPG</t>
  </si>
  <si>
    <t>C:\Users\User\Desktop\THESIS\# Esperiments\CPCe\CPCe_saves\PE4_18.09.18.cpc</t>
  </si>
  <si>
    <t>B_TRI</t>
  </si>
  <si>
    <t>C:\Users\User\Desktop\THESIS\# Esperiments\Video\Foto_Comparison before and after\Plates_18.09.18\after\PE4_18.09.18_after 4 hour predation.JPG</t>
  </si>
  <si>
    <t>C:\Users\User\Desktop\THESIS\# Esperiments\CPCe\CPCe_saves\PE4_18.09.18_pred.cpc</t>
  </si>
  <si>
    <t>C:\Users\User\Desktop\THESIS\# Esperiments\CPCe\Plates_19.09.18\PE5_19.09.18.JPG</t>
  </si>
  <si>
    <t>C:\Users\User\Desktop\THESIS\# Esperiments\CPCe\CPCe_saves\PE5_19.09.18.cpc</t>
  </si>
  <si>
    <t>A_LIX</t>
  </si>
  <si>
    <t>ECH</t>
  </si>
  <si>
    <t>C:\Users\User\Desktop\THESIS\# Esperiments\Video\Foto_Comparison before and after\Plates_19.09.18\after\PE5_19.09.18_after 4 hour predation.JPG</t>
  </si>
  <si>
    <t>C:\Users\User\Desktop\THESIS\# Esperiments\CPCe\CPCe_saves\PE5_19.09.18_pred.cpc</t>
  </si>
  <si>
    <t>C:\Users\User\Desktop\THESIS\# Esperiments\CPCe\Plates_20.09.18\PE6_20.09.18.JPG</t>
  </si>
  <si>
    <t>C:\Users\User\Desktop\THESIS\# Esperiments\CPCe\CPCe_saves\PE6_20.09.18.cpc</t>
  </si>
  <si>
    <t>C_ELO</t>
  </si>
  <si>
    <t>C:\Users\User\Desktop\THESIS\# Esperiments\Video\Foto_Comparison before and after\Plates_20.09.18\after\PE6_20.09.18_after 4 hour predation.JPG</t>
  </si>
  <si>
    <t>C:\Users\User\Desktop\THESIS\# Esperiments\CPCe\CPCe_saves\PE6_20.09.18_pred.cpc</t>
  </si>
  <si>
    <t>UNK</t>
  </si>
  <si>
    <t>C:\Users\User\Desktop\THESIS\# Esperiments\CPCe\CPCe_saves\TE1_13.09.18.JPG</t>
  </si>
  <si>
    <t>C:\Users\User\Desktop\THESIS\# Esperiments\CPCe\CPCe_saves\TE1_13.09.18.cpc</t>
  </si>
  <si>
    <t>C:\Users\User\Desktop\THESIS\# Esperiments\Video\Foto_Comparison before and after\Plates_13.09.18\after\TE1_13.09.18_after 4 hour predation.JPG</t>
  </si>
  <si>
    <t>C:\Users\User\Desktop\THESIS\# Esperiments\CPCe\CPCe_saves\TE1_13.09.18_pred.cpc</t>
  </si>
  <si>
    <t>C:\Users\User\Desktop\THESIS\# Esperiments\CPCe\CPCe_saves\TE2_14.09.18.JPG</t>
  </si>
  <si>
    <t>C:\Users\User\Desktop\THESIS\# Esperiments\CPCe\CPCe_saves\TE2_14.09.18.cpc</t>
  </si>
  <si>
    <t>C:\Users\User\Desktop\THESIS\# Esperiments\Video\Foto_Comparison before and after\Plates_14.09.18\after\TE2_14.09.18_after 4 hour predation.JPG</t>
  </si>
  <si>
    <t>C:\Users\User\Desktop\THESIS\# Esperiments\CPCe\CPCe_saves\TE2_14.09.18_pred.cpc</t>
  </si>
  <si>
    <t>C:\Users\User\Desktop\THESIS\# Esperiments\CPCe\CPCe_saves\TE3_17.09.18.JPG</t>
  </si>
  <si>
    <t>C:\Users\User\Desktop\THESIS\# Esperiments\CPCe\CPCe_saves\TE3_17.09.18.cpc</t>
  </si>
  <si>
    <t>S_BRA</t>
  </si>
  <si>
    <t>C:\Users\User\Desktop\THESIS\# Esperiments\Video\Foto_Comparison before and after\Plates_17.09.18\after\TE3_17.09.18_after 4 hour predation.JPG</t>
  </si>
  <si>
    <t>C:\Users\User\Desktop\THESIS\# Esperiments\CPCe\CPCe_saves\TE3_17.09.18_pred.cpc</t>
  </si>
  <si>
    <t>ASCID</t>
  </si>
  <si>
    <t>C:\Users\User\Desktop\THESIS\# Esperiments\CPCe\Plates_18.09.18\TE4_18.09.18.JPG</t>
  </si>
  <si>
    <t>C:\Users\User\Desktop\THESIS\# Esperiments\CPCe\CPCe_saves\TE4_18.09.18.cpc</t>
  </si>
  <si>
    <t>C_LEP</t>
  </si>
  <si>
    <t>C:\Users\User\Desktop\THESIS\# Esperiments\Video\Foto_Comparison before and after\Plates_18.09.18\after\TE4_18.09.18_after 4 hour predation.JPG</t>
  </si>
  <si>
    <t>C:\Users\User\Desktop\THESIS\# Esperiments\CPCe\CPCe_saves\TE4_18.09.18_pred.cpc</t>
  </si>
  <si>
    <t>C:\Users\User\Desktop\THESIS\# Esperiments\CPCe\Plates_19.09.18\TE5_19.09.18.JPG</t>
  </si>
  <si>
    <t>C:\Users\User\Desktop\THESIS\# Esperiments\CPCe\CPCe_saves\TE5_19.09.18.cpc</t>
  </si>
  <si>
    <t>C:\Users\User\Desktop\THESIS\# Esperiments\Video\Foto_Comparison before and after\Plates_19.09.18\after\TE5_19.09.18_after 4 hour predation.JPG</t>
  </si>
  <si>
    <t>C:\Users\User\Desktop\THESIS\# Esperiments\CPCe\CPCe_saves\TE5_19.09.18_pred.cpc</t>
  </si>
  <si>
    <t>C:\Users\User\Desktop\THESIS\# Esperiments\CPCe\Plates_20.09.18\TE6_20.09.18.JPG</t>
  </si>
  <si>
    <t>C:\Users\User\Desktop\THESIS\# Esperiments\CPCe\CPCe_saves\TE6_20.09.18.cpc</t>
  </si>
  <si>
    <t>KEEP</t>
  </si>
  <si>
    <t>C:\Users\User\Desktop\THESIS\# Esperiments\Video\Foto_Comparison before and after\Plates_20.09.18\after\TE6_20.09.18_after 4 hour predation.JPG</t>
  </si>
  <si>
    <t>C:\Users\User\Desktop\THESIS\# Esperiments\CPCe\CPCe_saves\TE6_20.09.18_pred.cpc</t>
  </si>
  <si>
    <t>B_FLA</t>
  </si>
  <si>
    <t>Dataset name:</t>
  </si>
  <si>
    <t>Analysis date:</t>
  </si>
  <si>
    <t>TRANSECT NAME</t>
  </si>
  <si>
    <t>NE1_13.09.18</t>
  </si>
  <si>
    <t>NE1_13.09.18_pred</t>
  </si>
  <si>
    <t>NE2_14.09.18</t>
  </si>
  <si>
    <t>NE2_14.09.18_pred</t>
  </si>
  <si>
    <t>NE3_17.09.18</t>
  </si>
  <si>
    <t>NE3_17.09.18_pred</t>
  </si>
  <si>
    <t>NE4_18.09.18</t>
  </si>
  <si>
    <t>NE4_18.09.18_pred</t>
  </si>
  <si>
    <t>NE5_19.09.18</t>
  </si>
  <si>
    <t>NE5_19.09.18_pred</t>
  </si>
  <si>
    <t>NE6_20.09.18</t>
  </si>
  <si>
    <t>NE6_20.09.18_pred</t>
  </si>
  <si>
    <t>PE1_13.09.18</t>
  </si>
  <si>
    <t>PE1_13.09.18_pred</t>
  </si>
  <si>
    <t>PE2_14.09.18</t>
  </si>
  <si>
    <t>PE2_14.09.18_pred</t>
  </si>
  <si>
    <t>PE3_17.09.18</t>
  </si>
  <si>
    <t>PE3_17.09.18_pred</t>
  </si>
  <si>
    <t>PE4_18.09.18</t>
  </si>
  <si>
    <t>PE4_18.09.18_pred</t>
  </si>
  <si>
    <t>PE5_19.09.18</t>
  </si>
  <si>
    <t>PE5_19.09.18_pred</t>
  </si>
  <si>
    <t>PE6_20.09.18</t>
  </si>
  <si>
    <t>PE6_20.09.18_pred</t>
  </si>
  <si>
    <t>TE1_13.09.18</t>
  </si>
  <si>
    <t>TE1_13.09.18_pred</t>
  </si>
  <si>
    <t>TE2_14.09.18</t>
  </si>
  <si>
    <t>TE2_14.09.18_pred</t>
  </si>
  <si>
    <t>TE3_17.09.18</t>
  </si>
  <si>
    <t>TE3_17.09.18_pred</t>
  </si>
  <si>
    <t>TE4_18.09.18</t>
  </si>
  <si>
    <t>TE4_18.09.18_pred</t>
  </si>
  <si>
    <t>TE5_19.09.18</t>
  </si>
  <si>
    <t>TE5_19.09.18_pred</t>
  </si>
  <si>
    <t>TE6_20.09.18</t>
  </si>
  <si>
    <t>TE6_20.09.18_pred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</si>
  <si>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</si>
  <si>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</si>
  <si>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</si>
  <si>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</si>
  <si>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</si>
  <si>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</si>
  <si>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</si>
  <si>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</si>
  <si>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</si>
  <si>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Amphipod sp (AMPHI)</t>
  </si>
  <si>
    <t>Balanus trigonus (B_TRI)</t>
  </si>
  <si>
    <t>Caprelid sp (CAPRE)</t>
  </si>
  <si>
    <t>Chthamalus sp (CHTHA)</t>
  </si>
  <si>
    <t>Crab sp (CRAB)</t>
  </si>
  <si>
    <t>Monocorophium sextonae (M_SEX)</t>
  </si>
  <si>
    <t>Paracerseis sculpta (P_SCUL)</t>
  </si>
  <si>
    <t>Prawn sp (PRAWN)</t>
  </si>
  <si>
    <t>Sphaeroma walkeri (S_WALK)</t>
  </si>
  <si>
    <t>Tanaid sp (TANAI)</t>
  </si>
  <si>
    <t>Bivalve sp (BIVAL)</t>
  </si>
  <si>
    <t>Gastropod sp (GASTR)</t>
  </si>
  <si>
    <t>Limpet sp. (LIMPE)</t>
  </si>
  <si>
    <t>Mollusc sp (MOLL)</t>
  </si>
  <si>
    <t>Nudibranch sp (NUDI)</t>
  </si>
  <si>
    <t>Stramonita haemastoma (STRAM)</t>
  </si>
  <si>
    <t>Vermetidae (VERME)</t>
  </si>
  <si>
    <t>Ascidean sp. (ASCID)</t>
  </si>
  <si>
    <t>Botrylloides leachi (B_LEA)</t>
  </si>
  <si>
    <t>Botrylloides nigrum (B_NIG)</t>
  </si>
  <si>
    <t>Botryllus schlosseri (B_SCH)</t>
  </si>
  <si>
    <t>Ciona intestinalis (C_INT)</t>
  </si>
  <si>
    <t>Clavelina lepadiformis (C_LEP)</t>
  </si>
  <si>
    <t>Diplosoma listerianum (DP_LIS)</t>
  </si>
  <si>
    <t>Distaplia corola (D_COR)</t>
  </si>
  <si>
    <t>Distaplia magnilarvae (D_MAG)</t>
  </si>
  <si>
    <t>Ecteinascidia sp (ECTE)</t>
  </si>
  <si>
    <t>Microcosmus squamiger (M_SQU)</t>
  </si>
  <si>
    <t>Perophora listeri (P_LIS)</t>
  </si>
  <si>
    <t>Styela canopus (S_CAN)</t>
  </si>
  <si>
    <t>Styela sp. (STYEL)</t>
  </si>
  <si>
    <t>Symplegma brakenhielmi (S_BRA)</t>
  </si>
  <si>
    <t>Symplegma rubra (S_RUB)</t>
  </si>
  <si>
    <t>Trididemnum cereum (T_CER)</t>
  </si>
  <si>
    <t>Amathia verticillata (A_VER)</t>
  </si>
  <si>
    <t>Bryozoan sp. (BRYOZ)</t>
  </si>
  <si>
    <t>Bugula neritina (B_NER)</t>
  </si>
  <si>
    <t>Bugula sp. (BUGU)</t>
  </si>
  <si>
    <t>Bugula stolonifera (B_STO)</t>
  </si>
  <si>
    <t>Bugulina flabellata (B_FLA)</t>
  </si>
  <si>
    <t>Bugulina fulva (B_FUL)</t>
  </si>
  <si>
    <t>Bugulina simplex (B_SIM)</t>
  </si>
  <si>
    <t>Celleporaria inaudita (C_INA)</t>
  </si>
  <si>
    <t>Cradoscrupocellaria bertholletii (C_BERT)</t>
  </si>
  <si>
    <t>Crisia denticulata (C_DEN)</t>
  </si>
  <si>
    <t>Crisia eburnea (C_EBU)</t>
  </si>
  <si>
    <t>Crisia elongata (C_ELO)</t>
  </si>
  <si>
    <t>Crisia sp. (CRISI)</t>
  </si>
  <si>
    <t>Crisularia plumosa (C_PLU)</t>
  </si>
  <si>
    <t>Favosipora purpurea (F_PUR)</t>
  </si>
  <si>
    <t>Nolella gigantea (N_GIG)</t>
  </si>
  <si>
    <t>Parasmittina alba (P_ALB)</t>
  </si>
  <si>
    <t>Savignyella lafontii (S_LAF)</t>
  </si>
  <si>
    <t>Schizoporella errata (S_ERR)</t>
  </si>
  <si>
    <t>Schizoporella pungens (S_PUN)</t>
  </si>
  <si>
    <t>Schizoporella sp. (SCHIZ)</t>
  </si>
  <si>
    <t>Scrupocaberea maderensis (S_MAD)</t>
  </si>
  <si>
    <t>Scrupocellaria sp. (SCRUP)</t>
  </si>
  <si>
    <t>Tricellaria inopinata (T_INO)</t>
  </si>
  <si>
    <t>Tubolipera sp (TUBO)</t>
  </si>
  <si>
    <t>Virididentula dentata (V_DENT)</t>
  </si>
  <si>
    <t>Watersipora subtorquata (W_SUB)</t>
  </si>
  <si>
    <t>Branchiomma bairdi (B_BAI)</t>
  </si>
  <si>
    <t>Lepidonotus clava (L_CLA)</t>
  </si>
  <si>
    <t>Nereid sp. (NEREI)</t>
  </si>
  <si>
    <t>Nicolea venustula (N_VENU)</t>
  </si>
  <si>
    <t>Polychaete sp (POLY)</t>
  </si>
  <si>
    <t>Pomatoceros triqueter (P_TRI)</t>
  </si>
  <si>
    <t>Protula tubularia (P_TUB)</t>
  </si>
  <si>
    <t>Sabelids sp. (SABEL)</t>
  </si>
  <si>
    <t>Salmacina dysteri (S_DYS)</t>
  </si>
  <si>
    <t>Scale worm (SCALE)</t>
  </si>
  <si>
    <t>Serpula vermicularis (S_VER)</t>
  </si>
  <si>
    <t>Spirobranchus triqueter (S_TRI)</t>
  </si>
  <si>
    <t>Spirorbis sp (SPIR)</t>
  </si>
  <si>
    <t>Aglaophenia pluma (A_PLU)</t>
  </si>
  <si>
    <t>Aiptasia diaphana (A_DIA)</t>
  </si>
  <si>
    <t>Ectopleura crocea (E_CRO)</t>
  </si>
  <si>
    <t>Kirchenpaueria halecioides (K_HAL)</t>
  </si>
  <si>
    <t>Obelia hyalina (O_HYA)</t>
  </si>
  <si>
    <t>Obelia sp (OBEL)</t>
  </si>
  <si>
    <t>Pennaria disticha (P_DIS)</t>
  </si>
  <si>
    <t>Sertularella gaudichaudi (S_GAU)</t>
  </si>
  <si>
    <t>Sertularella gayi (S_GAYI)</t>
  </si>
  <si>
    <t>Keep (KEEP)</t>
  </si>
  <si>
    <t>Patricio (PAT)</t>
  </si>
  <si>
    <t>Up (UP)</t>
  </si>
  <si>
    <t>Working (WORK)</t>
  </si>
  <si>
    <t>Clathrina clathrus (C_CLA)</t>
  </si>
  <si>
    <t>Mycale (Carmia) senegalensis (M_SEN)</t>
  </si>
  <si>
    <t>Mycale sp (MYCA)</t>
  </si>
  <si>
    <t>Paraleucilla magna (P_MAG)</t>
  </si>
  <si>
    <t>Prosuberites longispinus (P_LONG)</t>
  </si>
  <si>
    <t>Sponge sp. (SPONG)</t>
  </si>
  <si>
    <t>Sycon ciliatum (S_CIL)</t>
  </si>
  <si>
    <t>Sycon sp. (SYCON)</t>
  </si>
  <si>
    <t>Algae sp. (ALG)</t>
  </si>
  <si>
    <t>Coralina sp. (CORA)</t>
  </si>
  <si>
    <t>Dictyota dichotoma (D_DIC)</t>
  </si>
  <si>
    <t>Lithophyllum incrustans (L_INC)</t>
  </si>
  <si>
    <t>Padina pavonica (P_PAV)</t>
  </si>
  <si>
    <t>Polysiphonia sertularioides (P_SER)</t>
  </si>
  <si>
    <t>Ulva sp. (ULVA)</t>
  </si>
  <si>
    <t>Valonia utricularis (V_UTR)</t>
  </si>
  <si>
    <t>Barentsia discreta (B_DIS)</t>
  </si>
  <si>
    <t>Arbaxia luxula (A_LIX)</t>
  </si>
  <si>
    <t>Bare space (BARE)</t>
  </si>
  <si>
    <t>Biofilm (BIOF)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</si>
  <si>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</si>
  <si>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</si>
  <si>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</si>
  <si>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</si>
  <si>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</si>
  <si>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</si>
  <si>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</si>
  <si>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</si>
  <si>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</si>
  <si>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</si>
  <si>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C:\Users\User\Desktop\THESIS\Analysis\CPCe and Excel\CPCe data orig.xlsx:Data summary</t>
  </si>
  <si>
    <t>C:\Users\User\Desktop\THESIS\Analysis\CPCe and Excel\CPCe data orig.xlsx:TE6_20.09.18_pred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</si>
</sst>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FF8000"/>
      <rgbColor rgb="00FFDDBB"/>
      <rgbColor rgb="00FFFF00"/>
      <rgbColor rgb="000080FF"/>
      <rgbColor rgb="00B93D00"/>
      <rgbColor rgb="0000FFFF"/>
      <rgbColor rgb="00FFFFFF"/>
      <rgbColor rgb="00CC00CC"/>
      <rgbColor rgb="0000FF00"/>
      <rgbColor rgb="00DFDFDF"/>
      <rgbColor rgb="00DFDFDF"/>
      <rgbColor rgb="0080808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85BE-46B2-4B1A-B0E4-D01A11503DBE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76.28515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209</v>
      </c>
      <c r="B2" s="9"/>
      <c r="C2" s="27" t="s">
        <v>210</v>
      </c>
      <c r="D2" s="27" t="s">
        <v>248</v>
      </c>
      <c r="E2" s="27" t="s">
        <v>211</v>
      </c>
      <c r="F2" s="27" t="s">
        <v>212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213</v>
      </c>
      <c r="B3" s="2"/>
      <c r="C3" t="s">
        <v>210</v>
      </c>
      <c r="E3" t="s">
        <v>211</v>
      </c>
      <c r="F3" t="s">
        <v>212</v>
      </c>
      <c r="AH3" s="20"/>
    </row>
    <row r="4" spans="1:34" x14ac:dyDescent="0.25">
      <c r="A4" s="15" t="s">
        <v>214</v>
      </c>
      <c r="B4" s="2"/>
      <c r="C4" t="s">
        <v>210</v>
      </c>
      <c r="E4" t="s">
        <v>211</v>
      </c>
      <c r="F4" t="s">
        <v>212</v>
      </c>
      <c r="AH4" s="20"/>
    </row>
    <row r="5" spans="1:34" x14ac:dyDescent="0.25">
      <c r="A5" s="15" t="s">
        <v>215</v>
      </c>
      <c r="B5" s="2"/>
      <c r="C5" t="s">
        <v>216</v>
      </c>
      <c r="E5" t="s">
        <v>211</v>
      </c>
      <c r="F5" t="s">
        <v>212</v>
      </c>
      <c r="AH5" s="20"/>
    </row>
    <row r="6" spans="1:34" x14ac:dyDescent="0.25">
      <c r="A6" s="15" t="s">
        <v>217</v>
      </c>
      <c r="B6" s="2"/>
      <c r="C6" t="s">
        <v>216</v>
      </c>
      <c r="E6" t="s">
        <v>211</v>
      </c>
      <c r="F6" t="s">
        <v>212</v>
      </c>
      <c r="AH6" s="20"/>
    </row>
    <row r="7" spans="1:34" x14ac:dyDescent="0.25">
      <c r="A7" s="15" t="s">
        <v>218</v>
      </c>
      <c r="B7" s="2"/>
      <c r="C7" t="s">
        <v>216</v>
      </c>
      <c r="E7" t="s">
        <v>211</v>
      </c>
      <c r="F7" t="s">
        <v>212</v>
      </c>
      <c r="AH7" s="20"/>
    </row>
    <row r="8" spans="1:34" x14ac:dyDescent="0.25">
      <c r="A8" s="15" t="s">
        <v>219</v>
      </c>
      <c r="B8" s="2"/>
      <c r="C8" t="s">
        <v>220</v>
      </c>
      <c r="E8" t="s">
        <v>211</v>
      </c>
      <c r="F8" t="s">
        <v>212</v>
      </c>
      <c r="AH8" s="20"/>
    </row>
    <row r="9" spans="1:34" x14ac:dyDescent="0.25">
      <c r="A9" s="15" t="s">
        <v>221</v>
      </c>
      <c r="B9" s="2"/>
      <c r="C9" t="s">
        <v>220</v>
      </c>
      <c r="E9" t="s">
        <v>211</v>
      </c>
      <c r="F9" t="s">
        <v>212</v>
      </c>
      <c r="AH9" s="20"/>
    </row>
    <row r="10" spans="1:34" x14ac:dyDescent="0.25">
      <c r="A10" s="15" t="s">
        <v>222</v>
      </c>
      <c r="B10" s="2"/>
      <c r="C10" t="s">
        <v>220</v>
      </c>
      <c r="E10" t="s">
        <v>211</v>
      </c>
      <c r="F10" t="s">
        <v>212</v>
      </c>
      <c r="AH10" s="20"/>
    </row>
    <row r="11" spans="1:34" x14ac:dyDescent="0.25">
      <c r="A11" s="15" t="s">
        <v>223</v>
      </c>
      <c r="B11" s="2"/>
      <c r="C11" t="s">
        <v>220</v>
      </c>
      <c r="E11" t="s">
        <v>211</v>
      </c>
      <c r="F11" t="s">
        <v>212</v>
      </c>
      <c r="AH11" s="20"/>
    </row>
    <row r="12" spans="1:34" x14ac:dyDescent="0.25">
      <c r="A12" s="15" t="s">
        <v>224</v>
      </c>
      <c r="B12" s="2"/>
      <c r="C12" t="s">
        <v>220</v>
      </c>
      <c r="E12" t="s">
        <v>211</v>
      </c>
      <c r="F12" t="s">
        <v>212</v>
      </c>
      <c r="AH12" s="20"/>
    </row>
    <row r="13" spans="1:34" x14ac:dyDescent="0.25">
      <c r="A13" s="15" t="s">
        <v>225</v>
      </c>
      <c r="B13" s="2"/>
      <c r="C13" t="s">
        <v>220</v>
      </c>
      <c r="E13" t="s">
        <v>211</v>
      </c>
      <c r="F13" t="s">
        <v>212</v>
      </c>
      <c r="AH13" s="20"/>
    </row>
    <row r="14" spans="1:34" x14ac:dyDescent="0.25">
      <c r="A14" s="15" t="s">
        <v>226</v>
      </c>
      <c r="B14" s="2"/>
      <c r="C14" t="s">
        <v>220</v>
      </c>
      <c r="E14" t="s">
        <v>211</v>
      </c>
      <c r="F14" t="s">
        <v>212</v>
      </c>
      <c r="AH14" s="20"/>
    </row>
    <row r="15" spans="1:34" x14ac:dyDescent="0.25">
      <c r="A15" s="15" t="s">
        <v>227</v>
      </c>
      <c r="B15" s="2"/>
      <c r="C15" t="s">
        <v>220</v>
      </c>
      <c r="E15" t="s">
        <v>211</v>
      </c>
      <c r="F15" t="s">
        <v>212</v>
      </c>
      <c r="AH15" s="20"/>
    </row>
    <row r="16" spans="1:34" x14ac:dyDescent="0.25">
      <c r="A16" s="15" t="s">
        <v>228</v>
      </c>
      <c r="B16" s="2"/>
      <c r="C16" t="s">
        <v>220</v>
      </c>
      <c r="E16" t="s">
        <v>211</v>
      </c>
      <c r="F16" t="s">
        <v>212</v>
      </c>
      <c r="AH16" s="20"/>
    </row>
    <row r="17" spans="1:34" x14ac:dyDescent="0.25">
      <c r="A17" s="15" t="s">
        <v>229</v>
      </c>
      <c r="B17" s="2"/>
      <c r="C17" t="s">
        <v>220</v>
      </c>
      <c r="E17" t="s">
        <v>211</v>
      </c>
      <c r="F17" t="s">
        <v>212</v>
      </c>
      <c r="AH17" s="20"/>
    </row>
    <row r="18" spans="1:34" x14ac:dyDescent="0.25">
      <c r="A18" s="15" t="s">
        <v>230</v>
      </c>
      <c r="B18" s="2"/>
      <c r="C18" t="s">
        <v>231</v>
      </c>
      <c r="E18" t="s">
        <v>211</v>
      </c>
      <c r="F18" t="s">
        <v>212</v>
      </c>
      <c r="AH18" s="20"/>
    </row>
    <row r="19" spans="1:34" x14ac:dyDescent="0.25">
      <c r="A19" s="15" t="s">
        <v>232</v>
      </c>
      <c r="B19" s="2"/>
      <c r="C19" t="s">
        <v>233</v>
      </c>
      <c r="E19" t="s">
        <v>211</v>
      </c>
      <c r="F19" t="s">
        <v>212</v>
      </c>
      <c r="AH19" s="20"/>
    </row>
    <row r="20" spans="1:34" x14ac:dyDescent="0.25">
      <c r="A20" s="15" t="s">
        <v>234</v>
      </c>
      <c r="B20" s="2"/>
      <c r="C20" t="s">
        <v>233</v>
      </c>
      <c r="E20" t="s">
        <v>211</v>
      </c>
      <c r="F20" t="s">
        <v>212</v>
      </c>
      <c r="AH20" s="20"/>
    </row>
    <row r="21" spans="1:34" x14ac:dyDescent="0.25">
      <c r="A21" s="15" t="s">
        <v>235</v>
      </c>
      <c r="B21" s="2"/>
      <c r="C21" t="s">
        <v>233</v>
      </c>
      <c r="E21" t="s">
        <v>211</v>
      </c>
      <c r="F21" t="s">
        <v>212</v>
      </c>
      <c r="AH21" s="20"/>
    </row>
    <row r="22" spans="1:34" x14ac:dyDescent="0.25">
      <c r="A22" s="15" t="s">
        <v>236</v>
      </c>
      <c r="B22" s="2"/>
      <c r="C22" t="s">
        <v>233</v>
      </c>
      <c r="E22" t="s">
        <v>211</v>
      </c>
      <c r="F22" t="s">
        <v>212</v>
      </c>
      <c r="AH22" s="20"/>
    </row>
    <row r="23" spans="1:34" x14ac:dyDescent="0.25">
      <c r="A23" s="15" t="s">
        <v>237</v>
      </c>
      <c r="B23" s="2"/>
      <c r="C23" t="s">
        <v>238</v>
      </c>
      <c r="E23" t="s">
        <v>211</v>
      </c>
      <c r="F23" t="s">
        <v>212</v>
      </c>
      <c r="AH23" s="20"/>
    </row>
    <row r="24" spans="1:34" x14ac:dyDescent="0.25">
      <c r="A24" s="15" t="s">
        <v>239</v>
      </c>
      <c r="B24" s="2"/>
      <c r="C24" t="s">
        <v>238</v>
      </c>
      <c r="E24" t="s">
        <v>211</v>
      </c>
      <c r="F24" t="s">
        <v>212</v>
      </c>
      <c r="AH24" s="20"/>
    </row>
    <row r="25" spans="1:34" x14ac:dyDescent="0.25">
      <c r="A25" s="15" t="s">
        <v>240</v>
      </c>
      <c r="B25" s="2"/>
      <c r="C25" t="s">
        <v>241</v>
      </c>
      <c r="E25" t="s">
        <v>211</v>
      </c>
      <c r="F25" t="s">
        <v>212</v>
      </c>
      <c r="AH25" s="20"/>
    </row>
    <row r="26" spans="1:34" x14ac:dyDescent="0.25">
      <c r="A26" s="15" t="s">
        <v>242</v>
      </c>
      <c r="B26" s="2"/>
      <c r="C26" t="s">
        <v>241</v>
      </c>
      <c r="E26" t="s">
        <v>211</v>
      </c>
      <c r="F26" t="s">
        <v>212</v>
      </c>
      <c r="AH26" s="20"/>
    </row>
    <row r="27" spans="1:34" x14ac:dyDescent="0.25">
      <c r="A27" s="15" t="s">
        <v>223</v>
      </c>
      <c r="B27" s="2"/>
      <c r="C27" t="s">
        <v>220</v>
      </c>
      <c r="E27" t="s">
        <v>211</v>
      </c>
      <c r="F27" t="s">
        <v>212</v>
      </c>
      <c r="AH27" s="20"/>
    </row>
    <row r="28" spans="1:34" x14ac:dyDescent="0.25">
      <c r="A28" s="15" t="s">
        <v>234</v>
      </c>
      <c r="B28" s="2"/>
      <c r="C28" t="s">
        <v>233</v>
      </c>
      <c r="E28" t="s">
        <v>211</v>
      </c>
      <c r="F28" t="s">
        <v>212</v>
      </c>
      <c r="AH28" s="20"/>
    </row>
    <row r="29" spans="1:34" x14ac:dyDescent="0.25">
      <c r="A29" s="15" t="s">
        <v>223</v>
      </c>
      <c r="B29" s="2"/>
      <c r="C29" t="s">
        <v>220</v>
      </c>
      <c r="E29" t="s">
        <v>211</v>
      </c>
      <c r="F29" t="s">
        <v>212</v>
      </c>
      <c r="AH29" s="20"/>
    </row>
    <row r="30" spans="1:34" x14ac:dyDescent="0.25">
      <c r="A30" s="15" t="s">
        <v>242</v>
      </c>
      <c r="B30" s="2"/>
      <c r="C30" t="s">
        <v>241</v>
      </c>
      <c r="E30" t="s">
        <v>211</v>
      </c>
      <c r="F30" t="s">
        <v>212</v>
      </c>
      <c r="AH30" s="20"/>
    </row>
    <row r="31" spans="1:34" x14ac:dyDescent="0.25">
      <c r="A31" s="15" t="s">
        <v>235</v>
      </c>
      <c r="B31" s="2"/>
      <c r="C31" t="s">
        <v>233</v>
      </c>
      <c r="E31" t="s">
        <v>211</v>
      </c>
      <c r="F31" t="s">
        <v>212</v>
      </c>
      <c r="AH31" s="20"/>
    </row>
    <row r="32" spans="1:34" x14ac:dyDescent="0.25">
      <c r="A32" s="15" t="s">
        <v>234</v>
      </c>
      <c r="B32" s="2"/>
      <c r="C32" t="s">
        <v>233</v>
      </c>
      <c r="E32" t="s">
        <v>211</v>
      </c>
      <c r="F32" t="s">
        <v>212</v>
      </c>
      <c r="AH32" s="20"/>
    </row>
    <row r="33" spans="1:34" x14ac:dyDescent="0.25">
      <c r="A33" s="15" t="s">
        <v>227</v>
      </c>
      <c r="B33" s="2"/>
      <c r="C33" t="s">
        <v>220</v>
      </c>
      <c r="E33" t="s">
        <v>211</v>
      </c>
      <c r="F33" t="s">
        <v>212</v>
      </c>
      <c r="AH33" s="20"/>
    </row>
    <row r="34" spans="1:34" x14ac:dyDescent="0.25">
      <c r="A34" s="15" t="s">
        <v>227</v>
      </c>
      <c r="B34" s="2"/>
      <c r="C34" t="s">
        <v>220</v>
      </c>
      <c r="E34" t="s">
        <v>211</v>
      </c>
      <c r="F34" t="s">
        <v>212</v>
      </c>
      <c r="AH34" s="20"/>
    </row>
    <row r="35" spans="1:34" x14ac:dyDescent="0.25">
      <c r="A35" s="15" t="s">
        <v>232</v>
      </c>
      <c r="B35" s="2"/>
      <c r="C35" t="s">
        <v>233</v>
      </c>
      <c r="E35" t="s">
        <v>211</v>
      </c>
      <c r="F35" t="s">
        <v>212</v>
      </c>
      <c r="AH35" s="20"/>
    </row>
    <row r="36" spans="1:34" x14ac:dyDescent="0.25">
      <c r="A36" s="15" t="s">
        <v>217</v>
      </c>
      <c r="B36" s="2"/>
      <c r="C36" t="s">
        <v>216</v>
      </c>
      <c r="E36" t="s">
        <v>211</v>
      </c>
      <c r="F36" t="s">
        <v>212</v>
      </c>
      <c r="AH36" s="20"/>
    </row>
    <row r="37" spans="1:34" x14ac:dyDescent="0.25">
      <c r="A37" s="15" t="s">
        <v>234</v>
      </c>
      <c r="B37" s="2"/>
      <c r="C37" t="s">
        <v>233</v>
      </c>
      <c r="E37" t="s">
        <v>211</v>
      </c>
      <c r="F37" t="s">
        <v>212</v>
      </c>
      <c r="AH37" s="20"/>
    </row>
    <row r="38" spans="1:34" x14ac:dyDescent="0.25">
      <c r="A38" s="15" t="s">
        <v>224</v>
      </c>
      <c r="B38" s="2"/>
      <c r="C38" t="s">
        <v>220</v>
      </c>
      <c r="E38" t="s">
        <v>211</v>
      </c>
      <c r="F38" t="s">
        <v>212</v>
      </c>
      <c r="AH38" s="20"/>
    </row>
    <row r="39" spans="1:34" x14ac:dyDescent="0.25">
      <c r="A39" s="15" t="s">
        <v>234</v>
      </c>
      <c r="B39" s="2"/>
      <c r="C39" t="s">
        <v>233</v>
      </c>
      <c r="E39" t="s">
        <v>211</v>
      </c>
      <c r="F39" t="s">
        <v>212</v>
      </c>
      <c r="AH39" s="20"/>
    </row>
    <row r="40" spans="1:34" x14ac:dyDescent="0.25">
      <c r="A40" s="15" t="s">
        <v>243</v>
      </c>
      <c r="B40" s="2"/>
      <c r="C40" t="s">
        <v>244</v>
      </c>
      <c r="E40" t="s">
        <v>211</v>
      </c>
      <c r="F40" t="s">
        <v>212</v>
      </c>
      <c r="AH40" s="20"/>
    </row>
    <row r="41" spans="1:34" x14ac:dyDescent="0.25">
      <c r="A41" s="15" t="s">
        <v>235</v>
      </c>
      <c r="B41" s="2"/>
      <c r="C41" t="s">
        <v>233</v>
      </c>
      <c r="E41" t="s">
        <v>211</v>
      </c>
      <c r="F41" t="s">
        <v>212</v>
      </c>
      <c r="AH41" s="20"/>
    </row>
    <row r="42" spans="1:34" x14ac:dyDescent="0.25">
      <c r="A42" s="15" t="s">
        <v>234</v>
      </c>
      <c r="B42" s="2"/>
      <c r="C42" t="s">
        <v>233</v>
      </c>
      <c r="E42" t="s">
        <v>211</v>
      </c>
      <c r="F42" t="s">
        <v>212</v>
      </c>
      <c r="AH42" s="20"/>
    </row>
    <row r="43" spans="1:34" x14ac:dyDescent="0.25">
      <c r="A43" s="15" t="s">
        <v>218</v>
      </c>
      <c r="B43" s="2"/>
      <c r="C43" t="s">
        <v>216</v>
      </c>
      <c r="E43" t="s">
        <v>211</v>
      </c>
      <c r="F43" t="s">
        <v>212</v>
      </c>
      <c r="AH43" s="20"/>
    </row>
    <row r="44" spans="1:34" x14ac:dyDescent="0.25">
      <c r="A44" s="15" t="s">
        <v>237</v>
      </c>
      <c r="B44" s="2"/>
      <c r="C44" t="s">
        <v>238</v>
      </c>
      <c r="E44" t="s">
        <v>211</v>
      </c>
      <c r="F44" t="s">
        <v>212</v>
      </c>
      <c r="AH44" s="20"/>
    </row>
    <row r="45" spans="1:34" x14ac:dyDescent="0.25">
      <c r="A45" s="15" t="s">
        <v>234</v>
      </c>
      <c r="B45" s="2"/>
      <c r="C45" t="s">
        <v>233</v>
      </c>
      <c r="E45" t="s">
        <v>211</v>
      </c>
      <c r="F45" t="s">
        <v>212</v>
      </c>
      <c r="AH45" s="20"/>
    </row>
    <row r="46" spans="1:34" x14ac:dyDescent="0.25">
      <c r="A46" s="15" t="s">
        <v>226</v>
      </c>
      <c r="B46" s="2"/>
      <c r="C46" t="s">
        <v>220</v>
      </c>
      <c r="E46" t="s">
        <v>211</v>
      </c>
      <c r="F46" t="s">
        <v>212</v>
      </c>
      <c r="AH46" s="20"/>
    </row>
    <row r="47" spans="1:34" x14ac:dyDescent="0.25">
      <c r="A47" s="15" t="s">
        <v>226</v>
      </c>
      <c r="B47" s="2"/>
      <c r="C47" t="s">
        <v>220</v>
      </c>
      <c r="E47" t="s">
        <v>211</v>
      </c>
      <c r="F47" t="s">
        <v>212</v>
      </c>
      <c r="AH47" s="20"/>
    </row>
    <row r="48" spans="1:34" x14ac:dyDescent="0.25">
      <c r="A48" s="15" t="s">
        <v>226</v>
      </c>
      <c r="B48" s="2"/>
      <c r="C48" t="s">
        <v>220</v>
      </c>
      <c r="E48" t="s">
        <v>211</v>
      </c>
      <c r="F48" t="s">
        <v>212</v>
      </c>
      <c r="AH48" s="20"/>
    </row>
    <row r="49" spans="1:34" x14ac:dyDescent="0.25">
      <c r="A49" s="15" t="s">
        <v>226</v>
      </c>
      <c r="B49" s="2"/>
      <c r="C49" t="s">
        <v>220</v>
      </c>
      <c r="E49" t="s">
        <v>211</v>
      </c>
      <c r="F49" t="s">
        <v>212</v>
      </c>
      <c r="AH49" s="20"/>
    </row>
    <row r="50" spans="1:34" x14ac:dyDescent="0.25">
      <c r="A50" s="15" t="s">
        <v>236</v>
      </c>
      <c r="B50" s="2"/>
      <c r="C50" t="s">
        <v>233</v>
      </c>
      <c r="E50" t="s">
        <v>211</v>
      </c>
      <c r="F50" t="s">
        <v>212</v>
      </c>
      <c r="AH50" s="20"/>
    </row>
    <row r="51" spans="1:34" x14ac:dyDescent="0.25">
      <c r="A51" s="15" t="s">
        <v>226</v>
      </c>
      <c r="B51" s="2"/>
      <c r="C51" t="s">
        <v>220</v>
      </c>
      <c r="E51" t="s">
        <v>211</v>
      </c>
      <c r="F51" t="s">
        <v>212</v>
      </c>
      <c r="AH51" s="20"/>
    </row>
    <row r="52" spans="1:34" x14ac:dyDescent="0.25">
      <c r="A52" s="15" t="s">
        <v>245</v>
      </c>
      <c r="B52" s="2"/>
      <c r="C52" t="s">
        <v>210</v>
      </c>
      <c r="E52" t="s">
        <v>211</v>
      </c>
      <c r="F52" t="s">
        <v>212</v>
      </c>
      <c r="AH52" s="20"/>
    </row>
    <row r="53" spans="1:34" x14ac:dyDescent="0.25">
      <c r="A53" s="15" t="s">
        <v>235</v>
      </c>
      <c r="B53" s="2"/>
      <c r="C53" t="s">
        <v>233</v>
      </c>
      <c r="E53" t="s">
        <v>211</v>
      </c>
      <c r="F53" t="s">
        <v>212</v>
      </c>
      <c r="AH53" s="20"/>
    </row>
    <row r="54" spans="1:34" x14ac:dyDescent="0.25">
      <c r="A54" s="15" t="s">
        <v>226</v>
      </c>
      <c r="B54" s="2"/>
      <c r="C54" t="s">
        <v>220</v>
      </c>
      <c r="E54" t="s">
        <v>211</v>
      </c>
      <c r="F54" t="s">
        <v>212</v>
      </c>
      <c r="AH54" s="20"/>
    </row>
    <row r="55" spans="1:34" x14ac:dyDescent="0.25">
      <c r="A55" s="15" t="s">
        <v>226</v>
      </c>
      <c r="B55" s="2"/>
      <c r="C55" t="s">
        <v>220</v>
      </c>
      <c r="E55" t="s">
        <v>211</v>
      </c>
      <c r="F55" t="s">
        <v>212</v>
      </c>
      <c r="AH55" s="20"/>
    </row>
    <row r="56" spans="1:34" x14ac:dyDescent="0.25">
      <c r="A56" s="15" t="s">
        <v>237</v>
      </c>
      <c r="B56" s="2"/>
      <c r="C56" t="s">
        <v>238</v>
      </c>
      <c r="E56" t="s">
        <v>211</v>
      </c>
      <c r="F56" t="s">
        <v>212</v>
      </c>
      <c r="AH56" s="20"/>
    </row>
    <row r="57" spans="1:34" x14ac:dyDescent="0.25">
      <c r="A57" s="15" t="s">
        <v>225</v>
      </c>
      <c r="B57" s="2"/>
      <c r="C57" t="s">
        <v>220</v>
      </c>
      <c r="E57" t="s">
        <v>211</v>
      </c>
      <c r="F57" t="s">
        <v>212</v>
      </c>
      <c r="AH57" s="20"/>
    </row>
    <row r="58" spans="1:34" x14ac:dyDescent="0.25">
      <c r="A58" s="15" t="s">
        <v>242</v>
      </c>
      <c r="B58" s="2"/>
      <c r="C58" t="s">
        <v>241</v>
      </c>
      <c r="E58" t="s">
        <v>211</v>
      </c>
      <c r="F58" t="s">
        <v>212</v>
      </c>
      <c r="AH58" s="20"/>
    </row>
    <row r="59" spans="1:34" x14ac:dyDescent="0.25">
      <c r="A59" s="15" t="s">
        <v>224</v>
      </c>
      <c r="B59" s="2"/>
      <c r="C59" t="s">
        <v>220</v>
      </c>
      <c r="E59" t="s">
        <v>211</v>
      </c>
      <c r="F59" t="s">
        <v>212</v>
      </c>
      <c r="AH59" s="20"/>
    </row>
    <row r="60" spans="1:34" x14ac:dyDescent="0.25">
      <c r="A60" s="15" t="s">
        <v>226</v>
      </c>
      <c r="B60" s="2"/>
      <c r="C60" t="s">
        <v>220</v>
      </c>
      <c r="E60" t="s">
        <v>211</v>
      </c>
      <c r="F60" t="s">
        <v>212</v>
      </c>
      <c r="AH60" s="20"/>
    </row>
    <row r="61" spans="1:34" x14ac:dyDescent="0.25">
      <c r="A61" s="15" t="s">
        <v>226</v>
      </c>
      <c r="B61" s="2"/>
      <c r="C61" t="s">
        <v>220</v>
      </c>
      <c r="E61" t="s">
        <v>211</v>
      </c>
      <c r="F61" t="s">
        <v>212</v>
      </c>
      <c r="AH61" s="20"/>
    </row>
    <row r="62" spans="1:34" x14ac:dyDescent="0.25">
      <c r="A62" s="15" t="s">
        <v>226</v>
      </c>
      <c r="B62" s="2"/>
      <c r="C62" t="s">
        <v>220</v>
      </c>
      <c r="E62" t="s">
        <v>211</v>
      </c>
      <c r="F62" t="s">
        <v>212</v>
      </c>
      <c r="AH62" s="20"/>
    </row>
    <row r="63" spans="1:34" x14ac:dyDescent="0.25">
      <c r="A63" s="15" t="s">
        <v>226</v>
      </c>
      <c r="B63" s="2"/>
      <c r="C63" t="s">
        <v>220</v>
      </c>
      <c r="E63" t="s">
        <v>211</v>
      </c>
      <c r="F63" t="s">
        <v>212</v>
      </c>
      <c r="AH63" s="20"/>
    </row>
    <row r="64" spans="1:34" x14ac:dyDescent="0.25">
      <c r="A64" s="15" t="s">
        <v>226</v>
      </c>
      <c r="B64" s="2"/>
      <c r="C64" t="s">
        <v>220</v>
      </c>
      <c r="E64" t="s">
        <v>211</v>
      </c>
      <c r="F64" t="s">
        <v>212</v>
      </c>
      <c r="AH64" s="20"/>
    </row>
    <row r="65" spans="1:34" x14ac:dyDescent="0.25">
      <c r="A65" s="15" t="s">
        <v>223</v>
      </c>
      <c r="B65" s="2"/>
      <c r="C65" t="s">
        <v>220</v>
      </c>
      <c r="E65" t="s">
        <v>211</v>
      </c>
      <c r="F65" t="s">
        <v>212</v>
      </c>
      <c r="AH65" s="20"/>
    </row>
    <row r="66" spans="1:34" x14ac:dyDescent="0.25">
      <c r="A66" s="15" t="s">
        <v>235</v>
      </c>
      <c r="B66" s="2"/>
      <c r="C66" t="s">
        <v>233</v>
      </c>
      <c r="E66" t="s">
        <v>211</v>
      </c>
      <c r="F66" t="s">
        <v>212</v>
      </c>
      <c r="AH66" s="20"/>
    </row>
    <row r="67" spans="1:34" x14ac:dyDescent="0.25">
      <c r="A67" s="15" t="s">
        <v>226</v>
      </c>
      <c r="B67" s="2"/>
      <c r="C67" t="s">
        <v>220</v>
      </c>
      <c r="E67" t="s">
        <v>211</v>
      </c>
      <c r="F67" t="s">
        <v>212</v>
      </c>
      <c r="AH67" s="20"/>
    </row>
    <row r="68" spans="1:34" x14ac:dyDescent="0.25">
      <c r="A68" s="15" t="s">
        <v>214</v>
      </c>
      <c r="B68" s="2"/>
      <c r="C68" t="s">
        <v>210</v>
      </c>
      <c r="E68" t="s">
        <v>211</v>
      </c>
      <c r="F68" t="s">
        <v>212</v>
      </c>
      <c r="AH68" s="20"/>
    </row>
    <row r="69" spans="1:34" x14ac:dyDescent="0.25">
      <c r="A69" s="15" t="s">
        <v>224</v>
      </c>
      <c r="B69" s="2"/>
      <c r="C69" t="s">
        <v>220</v>
      </c>
      <c r="E69" t="s">
        <v>211</v>
      </c>
      <c r="F69" t="s">
        <v>212</v>
      </c>
      <c r="AH69" s="20"/>
    </row>
    <row r="70" spans="1:34" x14ac:dyDescent="0.25">
      <c r="A70" s="15" t="s">
        <v>234</v>
      </c>
      <c r="B70" s="2"/>
      <c r="C70" t="s">
        <v>233</v>
      </c>
      <c r="E70" t="s">
        <v>211</v>
      </c>
      <c r="F70" t="s">
        <v>212</v>
      </c>
      <c r="AH70" s="20"/>
    </row>
    <row r="71" spans="1:34" x14ac:dyDescent="0.25">
      <c r="A71" s="15" t="s">
        <v>232</v>
      </c>
      <c r="B71" s="2"/>
      <c r="C71" t="s">
        <v>233</v>
      </c>
      <c r="E71" t="s">
        <v>211</v>
      </c>
      <c r="F71" t="s">
        <v>212</v>
      </c>
      <c r="AH71" s="20"/>
    </row>
    <row r="72" spans="1:34" x14ac:dyDescent="0.25">
      <c r="A72" s="15" t="s">
        <v>224</v>
      </c>
      <c r="B72" s="2"/>
      <c r="C72" t="s">
        <v>220</v>
      </c>
      <c r="E72" t="s">
        <v>211</v>
      </c>
      <c r="F72" t="s">
        <v>212</v>
      </c>
      <c r="AH72" s="20"/>
    </row>
    <row r="73" spans="1:34" x14ac:dyDescent="0.25">
      <c r="A73" s="15" t="s">
        <v>224</v>
      </c>
      <c r="B73" s="2"/>
      <c r="C73" t="s">
        <v>220</v>
      </c>
      <c r="E73" t="s">
        <v>211</v>
      </c>
      <c r="F73" t="s">
        <v>212</v>
      </c>
      <c r="AH73" s="20"/>
    </row>
    <row r="74" spans="1:34" x14ac:dyDescent="0.25">
      <c r="A74" s="15" t="s">
        <v>242</v>
      </c>
      <c r="B74" s="2"/>
      <c r="C74" t="s">
        <v>241</v>
      </c>
      <c r="E74" t="s">
        <v>211</v>
      </c>
      <c r="F74" t="s">
        <v>212</v>
      </c>
      <c r="AH74" s="20"/>
    </row>
    <row r="75" spans="1:34" x14ac:dyDescent="0.25">
      <c r="A75" s="15" t="s">
        <v>226</v>
      </c>
      <c r="B75" s="2"/>
      <c r="C75" t="s">
        <v>220</v>
      </c>
      <c r="E75" t="s">
        <v>211</v>
      </c>
      <c r="F75" t="s">
        <v>212</v>
      </c>
      <c r="AH75" s="20"/>
    </row>
    <row r="76" spans="1:34" x14ac:dyDescent="0.25">
      <c r="A76" s="15" t="s">
        <v>221</v>
      </c>
      <c r="B76" s="2"/>
      <c r="C76" t="s">
        <v>220</v>
      </c>
      <c r="E76" t="s">
        <v>211</v>
      </c>
      <c r="F76" t="s">
        <v>212</v>
      </c>
      <c r="AH76" s="20"/>
    </row>
    <row r="77" spans="1:34" x14ac:dyDescent="0.25">
      <c r="A77" s="15" t="s">
        <v>218</v>
      </c>
      <c r="B77" s="2"/>
      <c r="C77" t="s">
        <v>216</v>
      </c>
      <c r="E77" t="s">
        <v>211</v>
      </c>
      <c r="F77" t="s">
        <v>212</v>
      </c>
      <c r="AH77" s="20"/>
    </row>
    <row r="78" spans="1:34" x14ac:dyDescent="0.25">
      <c r="A78" s="15" t="s">
        <v>223</v>
      </c>
      <c r="B78" s="2"/>
      <c r="C78" t="s">
        <v>220</v>
      </c>
      <c r="E78" t="s">
        <v>211</v>
      </c>
      <c r="F78" t="s">
        <v>212</v>
      </c>
      <c r="AH78" s="20"/>
    </row>
    <row r="79" spans="1:34" x14ac:dyDescent="0.25">
      <c r="A79" s="15" t="s">
        <v>235</v>
      </c>
      <c r="B79" s="2"/>
      <c r="C79" t="s">
        <v>233</v>
      </c>
      <c r="E79" t="s">
        <v>211</v>
      </c>
      <c r="F79" t="s">
        <v>212</v>
      </c>
      <c r="AH79" s="20"/>
    </row>
    <row r="80" spans="1:34" x14ac:dyDescent="0.25">
      <c r="A80" s="15" t="s">
        <v>234</v>
      </c>
      <c r="B80" s="2"/>
      <c r="C80" t="s">
        <v>233</v>
      </c>
      <c r="E80" t="s">
        <v>211</v>
      </c>
      <c r="F80" t="s">
        <v>212</v>
      </c>
      <c r="AH80" s="20"/>
    </row>
    <row r="81" spans="1:34" x14ac:dyDescent="0.25">
      <c r="A81" s="15" t="s">
        <v>224</v>
      </c>
      <c r="B81" s="2"/>
      <c r="C81" t="s">
        <v>220</v>
      </c>
      <c r="E81" t="s">
        <v>211</v>
      </c>
      <c r="F81" t="s">
        <v>212</v>
      </c>
      <c r="AH81" s="20"/>
    </row>
    <row r="82" spans="1:34" x14ac:dyDescent="0.25">
      <c r="A82" s="15" t="s">
        <v>243</v>
      </c>
      <c r="B82" s="2"/>
      <c r="C82" t="s">
        <v>244</v>
      </c>
      <c r="E82" t="s">
        <v>211</v>
      </c>
      <c r="F82" t="s">
        <v>212</v>
      </c>
      <c r="AH82" s="20"/>
    </row>
    <row r="83" spans="1:34" x14ac:dyDescent="0.25">
      <c r="A83" s="15" t="s">
        <v>242</v>
      </c>
      <c r="B83" s="2"/>
      <c r="C83" t="s">
        <v>241</v>
      </c>
      <c r="E83" t="s">
        <v>211</v>
      </c>
      <c r="F83" t="s">
        <v>212</v>
      </c>
      <c r="AH83" s="20"/>
    </row>
    <row r="84" spans="1:34" x14ac:dyDescent="0.25">
      <c r="A84" s="15" t="s">
        <v>224</v>
      </c>
      <c r="B84" s="2"/>
      <c r="C84" t="s">
        <v>220</v>
      </c>
      <c r="E84" t="s">
        <v>211</v>
      </c>
      <c r="F84" t="s">
        <v>212</v>
      </c>
      <c r="AH84" s="20"/>
    </row>
    <row r="85" spans="1:34" x14ac:dyDescent="0.25">
      <c r="A85" s="15" t="s">
        <v>242</v>
      </c>
      <c r="B85" s="2"/>
      <c r="C85" t="s">
        <v>241</v>
      </c>
      <c r="E85" t="s">
        <v>211</v>
      </c>
      <c r="F85" t="s">
        <v>212</v>
      </c>
      <c r="AH85" s="20"/>
    </row>
    <row r="86" spans="1:34" x14ac:dyDescent="0.25">
      <c r="A86" s="15" t="s">
        <v>234</v>
      </c>
      <c r="B86" s="2"/>
      <c r="C86" t="s">
        <v>233</v>
      </c>
      <c r="E86" t="s">
        <v>211</v>
      </c>
      <c r="F86" t="s">
        <v>212</v>
      </c>
      <c r="AH86" s="20"/>
    </row>
    <row r="87" spans="1:34" x14ac:dyDescent="0.25">
      <c r="A87" s="15" t="s">
        <v>237</v>
      </c>
      <c r="B87" s="2"/>
      <c r="C87" t="s">
        <v>238</v>
      </c>
      <c r="E87" t="s">
        <v>211</v>
      </c>
      <c r="F87" t="s">
        <v>212</v>
      </c>
      <c r="AH87" s="20"/>
    </row>
    <row r="88" spans="1:34" x14ac:dyDescent="0.25">
      <c r="A88" s="15" t="s">
        <v>226</v>
      </c>
      <c r="B88" s="2"/>
      <c r="C88" t="s">
        <v>220</v>
      </c>
      <c r="E88" t="s">
        <v>211</v>
      </c>
      <c r="F88" t="s">
        <v>212</v>
      </c>
      <c r="AH88" s="20"/>
    </row>
    <row r="89" spans="1:34" x14ac:dyDescent="0.25">
      <c r="A89" s="15" t="s">
        <v>221</v>
      </c>
      <c r="B89" s="2"/>
      <c r="C89" t="s">
        <v>220</v>
      </c>
      <c r="E89" t="s">
        <v>211</v>
      </c>
      <c r="F89" t="s">
        <v>212</v>
      </c>
      <c r="AH89" s="20"/>
    </row>
    <row r="90" spans="1:34" x14ac:dyDescent="0.25">
      <c r="A90" s="15" t="s">
        <v>246</v>
      </c>
      <c r="B90" s="2"/>
      <c r="C90" t="s">
        <v>247</v>
      </c>
      <c r="E90" t="s">
        <v>211</v>
      </c>
      <c r="F90" t="s">
        <v>212</v>
      </c>
      <c r="AH90" s="20"/>
    </row>
    <row r="91" spans="1:34" x14ac:dyDescent="0.25">
      <c r="A91" s="15" t="s">
        <v>225</v>
      </c>
      <c r="B91" s="2"/>
      <c r="C91" t="s">
        <v>220</v>
      </c>
      <c r="E91" t="s">
        <v>211</v>
      </c>
      <c r="F91" t="s">
        <v>212</v>
      </c>
      <c r="AH91" s="20"/>
    </row>
    <row r="92" spans="1:34" x14ac:dyDescent="0.25">
      <c r="A92" s="15" t="s">
        <v>235</v>
      </c>
      <c r="B92" s="2"/>
      <c r="C92" t="s">
        <v>233</v>
      </c>
      <c r="E92" t="s">
        <v>211</v>
      </c>
      <c r="F92" t="s">
        <v>212</v>
      </c>
      <c r="AH92" s="20"/>
    </row>
    <row r="93" spans="1:34" x14ac:dyDescent="0.25">
      <c r="A93" s="15" t="s">
        <v>224</v>
      </c>
      <c r="B93" s="2"/>
      <c r="C93" t="s">
        <v>220</v>
      </c>
      <c r="E93" t="s">
        <v>211</v>
      </c>
      <c r="F93" t="s">
        <v>212</v>
      </c>
      <c r="AH93" s="20"/>
    </row>
    <row r="94" spans="1:34" x14ac:dyDescent="0.25">
      <c r="A94" s="15" t="s">
        <v>236</v>
      </c>
      <c r="B94" s="2"/>
      <c r="C94" t="s">
        <v>233</v>
      </c>
      <c r="E94" t="s">
        <v>211</v>
      </c>
      <c r="F94" t="s">
        <v>212</v>
      </c>
      <c r="AH94" s="20"/>
    </row>
    <row r="95" spans="1:34" x14ac:dyDescent="0.25">
      <c r="A95" s="15" t="s">
        <v>223</v>
      </c>
      <c r="B95" s="2"/>
      <c r="C95" t="s">
        <v>220</v>
      </c>
      <c r="E95" t="s">
        <v>211</v>
      </c>
      <c r="F95" t="s">
        <v>212</v>
      </c>
      <c r="AH95" s="20"/>
    </row>
    <row r="96" spans="1:34" x14ac:dyDescent="0.25">
      <c r="A96" s="15" t="s">
        <v>236</v>
      </c>
      <c r="B96" s="2"/>
      <c r="C96" t="s">
        <v>233</v>
      </c>
      <c r="E96" t="s">
        <v>211</v>
      </c>
      <c r="F96" t="s">
        <v>212</v>
      </c>
      <c r="AH96" s="20"/>
    </row>
    <row r="97" spans="1:34" x14ac:dyDescent="0.25">
      <c r="A97" s="15" t="s">
        <v>234</v>
      </c>
      <c r="B97" s="2"/>
      <c r="C97" t="s">
        <v>233</v>
      </c>
      <c r="E97" t="s">
        <v>211</v>
      </c>
      <c r="F97" t="s">
        <v>212</v>
      </c>
      <c r="AH97" s="20"/>
    </row>
    <row r="98" spans="1:34" x14ac:dyDescent="0.25">
      <c r="A98" s="15" t="s">
        <v>236</v>
      </c>
      <c r="B98" s="2"/>
      <c r="C98" t="s">
        <v>233</v>
      </c>
      <c r="E98" t="s">
        <v>211</v>
      </c>
      <c r="F98" t="s">
        <v>212</v>
      </c>
      <c r="AH98" s="20"/>
    </row>
    <row r="99" spans="1:34" x14ac:dyDescent="0.25">
      <c r="A99" s="15" t="s">
        <v>225</v>
      </c>
      <c r="B99" s="2"/>
      <c r="C99" t="s">
        <v>220</v>
      </c>
      <c r="E99" t="s">
        <v>211</v>
      </c>
      <c r="F99" t="s">
        <v>212</v>
      </c>
      <c r="AH99" s="20"/>
    </row>
    <row r="100" spans="1:34" ht="15.75" thickBot="1" x14ac:dyDescent="0.3">
      <c r="A100" s="29" t="s">
        <v>237</v>
      </c>
      <c r="B100" s="28"/>
      <c r="C100" s="23" t="s">
        <v>238</v>
      </c>
      <c r="D100" s="23" t="s">
        <v>249</v>
      </c>
      <c r="E100" s="23" t="s">
        <v>211</v>
      </c>
      <c r="F100" s="23" t="s">
        <v>212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9686-7EAD-4A59-86AA-4B1B6103382A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39.42578125" bestFit="1" customWidth="1"/>
    <col min="6" max="6" width="81.57031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209</v>
      </c>
      <c r="B2" s="9"/>
      <c r="C2" s="27" t="s">
        <v>210</v>
      </c>
      <c r="D2" s="27" t="s">
        <v>248</v>
      </c>
      <c r="E2" s="27" t="s">
        <v>250</v>
      </c>
      <c r="F2" s="27" t="s">
        <v>251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213</v>
      </c>
      <c r="B3" s="2"/>
      <c r="C3" t="s">
        <v>210</v>
      </c>
      <c r="E3" t="s">
        <v>250</v>
      </c>
      <c r="F3" t="s">
        <v>251</v>
      </c>
      <c r="AH3" s="20"/>
    </row>
    <row r="4" spans="1:34" x14ac:dyDescent="0.25">
      <c r="A4" s="15" t="s">
        <v>214</v>
      </c>
      <c r="B4" s="2"/>
      <c r="C4" t="s">
        <v>210</v>
      </c>
      <c r="E4" t="s">
        <v>250</v>
      </c>
      <c r="F4" t="s">
        <v>251</v>
      </c>
      <c r="AH4" s="20"/>
    </row>
    <row r="5" spans="1:34" x14ac:dyDescent="0.25">
      <c r="A5" s="15" t="s">
        <v>215</v>
      </c>
      <c r="B5" s="2"/>
      <c r="C5" t="s">
        <v>216</v>
      </c>
      <c r="E5" t="s">
        <v>250</v>
      </c>
      <c r="F5" t="s">
        <v>251</v>
      </c>
      <c r="AH5" s="20"/>
    </row>
    <row r="6" spans="1:34" x14ac:dyDescent="0.25">
      <c r="A6" s="15" t="s">
        <v>217</v>
      </c>
      <c r="B6" s="2"/>
      <c r="C6" t="s">
        <v>216</v>
      </c>
      <c r="E6" t="s">
        <v>250</v>
      </c>
      <c r="F6" t="s">
        <v>251</v>
      </c>
      <c r="AH6" s="20"/>
    </row>
    <row r="7" spans="1:34" x14ac:dyDescent="0.25">
      <c r="A7" s="15" t="s">
        <v>218</v>
      </c>
      <c r="B7" s="2"/>
      <c r="C7" t="s">
        <v>216</v>
      </c>
      <c r="E7" t="s">
        <v>250</v>
      </c>
      <c r="F7" t="s">
        <v>251</v>
      </c>
      <c r="AH7" s="20"/>
    </row>
    <row r="8" spans="1:34" x14ac:dyDescent="0.25">
      <c r="A8" s="15" t="s">
        <v>221</v>
      </c>
      <c r="B8" s="2"/>
      <c r="C8" t="s">
        <v>220</v>
      </c>
      <c r="E8" t="s">
        <v>250</v>
      </c>
      <c r="F8" t="s">
        <v>251</v>
      </c>
      <c r="AH8" s="20"/>
    </row>
    <row r="9" spans="1:34" x14ac:dyDescent="0.25">
      <c r="A9" s="15" t="s">
        <v>219</v>
      </c>
      <c r="B9" s="2"/>
      <c r="C9" t="s">
        <v>220</v>
      </c>
      <c r="E9" t="s">
        <v>250</v>
      </c>
      <c r="F9" t="s">
        <v>251</v>
      </c>
      <c r="AH9" s="20"/>
    </row>
    <row r="10" spans="1:34" x14ac:dyDescent="0.25">
      <c r="A10" s="15" t="s">
        <v>222</v>
      </c>
      <c r="B10" s="2"/>
      <c r="C10" t="s">
        <v>220</v>
      </c>
      <c r="E10" t="s">
        <v>250</v>
      </c>
      <c r="F10" t="s">
        <v>251</v>
      </c>
      <c r="AH10" s="20"/>
    </row>
    <row r="11" spans="1:34" x14ac:dyDescent="0.25">
      <c r="A11" s="15" t="s">
        <v>223</v>
      </c>
      <c r="B11" s="2"/>
      <c r="C11" t="s">
        <v>220</v>
      </c>
      <c r="E11" t="s">
        <v>250</v>
      </c>
      <c r="F11" t="s">
        <v>251</v>
      </c>
      <c r="AH11" s="20"/>
    </row>
    <row r="12" spans="1:34" x14ac:dyDescent="0.25">
      <c r="A12" s="15" t="s">
        <v>224</v>
      </c>
      <c r="B12" s="2"/>
      <c r="C12" t="s">
        <v>220</v>
      </c>
      <c r="E12" t="s">
        <v>250</v>
      </c>
      <c r="F12" t="s">
        <v>251</v>
      </c>
      <c r="AH12" s="20"/>
    </row>
    <row r="13" spans="1:34" x14ac:dyDescent="0.25">
      <c r="A13" s="15" t="s">
        <v>225</v>
      </c>
      <c r="B13" s="2"/>
      <c r="C13" t="s">
        <v>220</v>
      </c>
      <c r="E13" t="s">
        <v>250</v>
      </c>
      <c r="F13" t="s">
        <v>251</v>
      </c>
      <c r="AH13" s="20"/>
    </row>
    <row r="14" spans="1:34" x14ac:dyDescent="0.25">
      <c r="A14" s="15" t="s">
        <v>226</v>
      </c>
      <c r="B14" s="2"/>
      <c r="C14" t="s">
        <v>220</v>
      </c>
      <c r="E14" t="s">
        <v>250</v>
      </c>
      <c r="F14" t="s">
        <v>251</v>
      </c>
      <c r="AH14" s="20"/>
    </row>
    <row r="15" spans="1:34" x14ac:dyDescent="0.25">
      <c r="A15" s="15" t="s">
        <v>227</v>
      </c>
      <c r="B15" s="2"/>
      <c r="C15" t="s">
        <v>220</v>
      </c>
      <c r="E15" t="s">
        <v>250</v>
      </c>
      <c r="F15" t="s">
        <v>251</v>
      </c>
      <c r="AH15" s="20"/>
    </row>
    <row r="16" spans="1:34" x14ac:dyDescent="0.25">
      <c r="A16" s="15" t="s">
        <v>228</v>
      </c>
      <c r="B16" s="2"/>
      <c r="C16" t="s">
        <v>220</v>
      </c>
      <c r="E16" t="s">
        <v>250</v>
      </c>
      <c r="F16" t="s">
        <v>251</v>
      </c>
      <c r="AH16" s="20"/>
    </row>
    <row r="17" spans="1:34" x14ac:dyDescent="0.25">
      <c r="A17" s="15" t="s">
        <v>229</v>
      </c>
      <c r="B17" s="2"/>
      <c r="C17" t="s">
        <v>220</v>
      </c>
      <c r="E17" t="s">
        <v>250</v>
      </c>
      <c r="F17" t="s">
        <v>251</v>
      </c>
      <c r="AH17" s="20"/>
    </row>
    <row r="18" spans="1:34" x14ac:dyDescent="0.25">
      <c r="A18" s="15" t="s">
        <v>230</v>
      </c>
      <c r="B18" s="2"/>
      <c r="C18" t="s">
        <v>231</v>
      </c>
      <c r="E18" t="s">
        <v>250</v>
      </c>
      <c r="F18" t="s">
        <v>251</v>
      </c>
      <c r="AH18" s="20"/>
    </row>
    <row r="19" spans="1:34" x14ac:dyDescent="0.25">
      <c r="A19" s="15" t="s">
        <v>232</v>
      </c>
      <c r="B19" s="2"/>
      <c r="C19" t="s">
        <v>233</v>
      </c>
      <c r="E19" t="s">
        <v>250</v>
      </c>
      <c r="F19" t="s">
        <v>251</v>
      </c>
      <c r="AH19" s="20"/>
    </row>
    <row r="20" spans="1:34" x14ac:dyDescent="0.25">
      <c r="A20" s="15" t="s">
        <v>234</v>
      </c>
      <c r="B20" s="2"/>
      <c r="C20" t="s">
        <v>233</v>
      </c>
      <c r="E20" t="s">
        <v>250</v>
      </c>
      <c r="F20" t="s">
        <v>251</v>
      </c>
      <c r="AH20" s="20"/>
    </row>
    <row r="21" spans="1:34" x14ac:dyDescent="0.25">
      <c r="A21" s="15" t="s">
        <v>236</v>
      </c>
      <c r="B21" s="2"/>
      <c r="C21" t="s">
        <v>233</v>
      </c>
      <c r="E21" t="s">
        <v>250</v>
      </c>
      <c r="F21" t="s">
        <v>251</v>
      </c>
      <c r="AH21" s="20"/>
    </row>
    <row r="22" spans="1:34" x14ac:dyDescent="0.25">
      <c r="A22" s="15" t="s">
        <v>235</v>
      </c>
      <c r="B22" s="2"/>
      <c r="C22" t="s">
        <v>233</v>
      </c>
      <c r="E22" t="s">
        <v>250</v>
      </c>
      <c r="F22" t="s">
        <v>251</v>
      </c>
      <c r="AH22" s="20"/>
    </row>
    <row r="23" spans="1:34" x14ac:dyDescent="0.25">
      <c r="A23" s="15" t="s">
        <v>237</v>
      </c>
      <c r="B23" s="2"/>
      <c r="C23" t="s">
        <v>238</v>
      </c>
      <c r="E23" t="s">
        <v>250</v>
      </c>
      <c r="F23" t="s">
        <v>251</v>
      </c>
      <c r="AH23" s="20"/>
    </row>
    <row r="24" spans="1:34" x14ac:dyDescent="0.25">
      <c r="A24" s="15" t="s">
        <v>239</v>
      </c>
      <c r="B24" s="2"/>
      <c r="C24" t="s">
        <v>238</v>
      </c>
      <c r="E24" t="s">
        <v>250</v>
      </c>
      <c r="F24" t="s">
        <v>251</v>
      </c>
      <c r="AH24" s="20"/>
    </row>
    <row r="25" spans="1:34" x14ac:dyDescent="0.25">
      <c r="A25" s="15" t="s">
        <v>240</v>
      </c>
      <c r="B25" s="2"/>
      <c r="C25" t="s">
        <v>241</v>
      </c>
      <c r="E25" t="s">
        <v>250</v>
      </c>
      <c r="F25" t="s">
        <v>251</v>
      </c>
      <c r="AH25" s="20"/>
    </row>
    <row r="26" spans="1:34" x14ac:dyDescent="0.25">
      <c r="A26" s="15" t="s">
        <v>242</v>
      </c>
      <c r="B26" s="2"/>
      <c r="C26" t="s">
        <v>241</v>
      </c>
      <c r="E26" t="s">
        <v>250</v>
      </c>
      <c r="F26" t="s">
        <v>251</v>
      </c>
      <c r="AH26" s="20"/>
    </row>
    <row r="27" spans="1:34" x14ac:dyDescent="0.25">
      <c r="A27" s="15" t="s">
        <v>214</v>
      </c>
      <c r="B27" s="2"/>
      <c r="C27" t="s">
        <v>210</v>
      </c>
      <c r="E27" t="s">
        <v>250</v>
      </c>
      <c r="F27" t="s">
        <v>251</v>
      </c>
      <c r="AH27" s="20"/>
    </row>
    <row r="28" spans="1:34" x14ac:dyDescent="0.25">
      <c r="A28" s="15" t="s">
        <v>232</v>
      </c>
      <c r="B28" s="2"/>
      <c r="C28" t="s">
        <v>233</v>
      </c>
      <c r="E28" t="s">
        <v>250</v>
      </c>
      <c r="F28" t="s">
        <v>251</v>
      </c>
      <c r="AH28" s="20"/>
    </row>
    <row r="29" spans="1:34" x14ac:dyDescent="0.25">
      <c r="A29" s="15" t="s">
        <v>240</v>
      </c>
      <c r="B29" s="2"/>
      <c r="C29" t="s">
        <v>241</v>
      </c>
      <c r="E29" t="s">
        <v>250</v>
      </c>
      <c r="F29" t="s">
        <v>251</v>
      </c>
      <c r="AH29" s="20"/>
    </row>
    <row r="30" spans="1:34" x14ac:dyDescent="0.25">
      <c r="A30" s="15" t="s">
        <v>236</v>
      </c>
      <c r="B30" s="2"/>
      <c r="C30" t="s">
        <v>233</v>
      </c>
      <c r="E30" t="s">
        <v>250</v>
      </c>
      <c r="F30" t="s">
        <v>251</v>
      </c>
      <c r="AH30" s="20"/>
    </row>
    <row r="31" spans="1:34" x14ac:dyDescent="0.25">
      <c r="A31" s="15" t="s">
        <v>223</v>
      </c>
      <c r="B31" s="2"/>
      <c r="C31" t="s">
        <v>220</v>
      </c>
      <c r="E31" t="s">
        <v>250</v>
      </c>
      <c r="F31" t="s">
        <v>251</v>
      </c>
      <c r="AH31" s="20"/>
    </row>
    <row r="32" spans="1:34" x14ac:dyDescent="0.25">
      <c r="A32" s="15" t="s">
        <v>221</v>
      </c>
      <c r="B32" s="2"/>
      <c r="C32" t="s">
        <v>220</v>
      </c>
      <c r="E32" t="s">
        <v>250</v>
      </c>
      <c r="F32" t="s">
        <v>251</v>
      </c>
      <c r="AH32" s="20"/>
    </row>
    <row r="33" spans="1:34" x14ac:dyDescent="0.25">
      <c r="A33" s="15" t="s">
        <v>223</v>
      </c>
      <c r="B33" s="2"/>
      <c r="C33" t="s">
        <v>220</v>
      </c>
      <c r="E33" t="s">
        <v>250</v>
      </c>
      <c r="F33" t="s">
        <v>251</v>
      </c>
      <c r="AH33" s="20"/>
    </row>
    <row r="34" spans="1:34" x14ac:dyDescent="0.25">
      <c r="A34" s="15" t="s">
        <v>214</v>
      </c>
      <c r="B34" s="2"/>
      <c r="C34" t="s">
        <v>210</v>
      </c>
      <c r="E34" t="s">
        <v>250</v>
      </c>
      <c r="F34" t="s">
        <v>251</v>
      </c>
      <c r="AH34" s="20"/>
    </row>
    <row r="35" spans="1:34" x14ac:dyDescent="0.25">
      <c r="A35" s="15" t="s">
        <v>226</v>
      </c>
      <c r="B35" s="2"/>
      <c r="C35" t="s">
        <v>220</v>
      </c>
      <c r="E35" t="s">
        <v>250</v>
      </c>
      <c r="F35" t="s">
        <v>251</v>
      </c>
      <c r="AH35" s="20"/>
    </row>
    <row r="36" spans="1:34" x14ac:dyDescent="0.25">
      <c r="A36" s="15" t="s">
        <v>226</v>
      </c>
      <c r="B36" s="2"/>
      <c r="C36" t="s">
        <v>220</v>
      </c>
      <c r="E36" t="s">
        <v>250</v>
      </c>
      <c r="F36" t="s">
        <v>251</v>
      </c>
      <c r="AH36" s="20"/>
    </row>
    <row r="37" spans="1:34" x14ac:dyDescent="0.25">
      <c r="A37" s="15" t="s">
        <v>225</v>
      </c>
      <c r="B37" s="2"/>
      <c r="C37" t="s">
        <v>220</v>
      </c>
      <c r="E37" t="s">
        <v>250</v>
      </c>
      <c r="F37" t="s">
        <v>251</v>
      </c>
      <c r="AH37" s="20"/>
    </row>
    <row r="38" spans="1:34" x14ac:dyDescent="0.25">
      <c r="A38" s="15" t="s">
        <v>226</v>
      </c>
      <c r="B38" s="2"/>
      <c r="C38" t="s">
        <v>220</v>
      </c>
      <c r="E38" t="s">
        <v>250</v>
      </c>
      <c r="F38" t="s">
        <v>251</v>
      </c>
      <c r="AH38" s="20"/>
    </row>
    <row r="39" spans="1:34" x14ac:dyDescent="0.25">
      <c r="A39" s="15" t="s">
        <v>224</v>
      </c>
      <c r="B39" s="2"/>
      <c r="C39" t="s">
        <v>220</v>
      </c>
      <c r="E39" t="s">
        <v>250</v>
      </c>
      <c r="F39" t="s">
        <v>251</v>
      </c>
      <c r="AH39" s="20"/>
    </row>
    <row r="40" spans="1:34" x14ac:dyDescent="0.25">
      <c r="A40" s="15" t="s">
        <v>226</v>
      </c>
      <c r="B40" s="2"/>
      <c r="C40" t="s">
        <v>220</v>
      </c>
      <c r="E40" t="s">
        <v>250</v>
      </c>
      <c r="F40" t="s">
        <v>251</v>
      </c>
      <c r="AH40" s="20"/>
    </row>
    <row r="41" spans="1:34" x14ac:dyDescent="0.25">
      <c r="A41" s="15" t="s">
        <v>226</v>
      </c>
      <c r="B41" s="2"/>
      <c r="C41" t="s">
        <v>220</v>
      </c>
      <c r="E41" t="s">
        <v>250</v>
      </c>
      <c r="F41" t="s">
        <v>251</v>
      </c>
      <c r="AH41" s="20"/>
    </row>
    <row r="42" spans="1:34" x14ac:dyDescent="0.25">
      <c r="A42" s="15" t="s">
        <v>225</v>
      </c>
      <c r="B42" s="2"/>
      <c r="C42" t="s">
        <v>220</v>
      </c>
      <c r="E42" t="s">
        <v>250</v>
      </c>
      <c r="F42" t="s">
        <v>251</v>
      </c>
      <c r="AH42" s="20"/>
    </row>
    <row r="43" spans="1:34" x14ac:dyDescent="0.25">
      <c r="A43" s="15" t="s">
        <v>223</v>
      </c>
      <c r="B43" s="2"/>
      <c r="C43" t="s">
        <v>220</v>
      </c>
      <c r="E43" t="s">
        <v>250</v>
      </c>
      <c r="F43" t="s">
        <v>251</v>
      </c>
      <c r="AH43" s="20"/>
    </row>
    <row r="44" spans="1:34" x14ac:dyDescent="0.25">
      <c r="A44" s="15" t="s">
        <v>243</v>
      </c>
      <c r="B44" s="2"/>
      <c r="C44" t="s">
        <v>244</v>
      </c>
      <c r="E44" t="s">
        <v>250</v>
      </c>
      <c r="F44" t="s">
        <v>251</v>
      </c>
      <c r="AH44" s="20"/>
    </row>
    <row r="45" spans="1:34" x14ac:dyDescent="0.25">
      <c r="A45" s="15" t="s">
        <v>226</v>
      </c>
      <c r="B45" s="2"/>
      <c r="C45" t="s">
        <v>220</v>
      </c>
      <c r="E45" t="s">
        <v>250</v>
      </c>
      <c r="F45" t="s">
        <v>251</v>
      </c>
      <c r="AH45" s="20"/>
    </row>
    <row r="46" spans="1:34" x14ac:dyDescent="0.25">
      <c r="A46" s="15" t="s">
        <v>235</v>
      </c>
      <c r="B46" s="2"/>
      <c r="C46" t="s">
        <v>233</v>
      </c>
      <c r="E46" t="s">
        <v>250</v>
      </c>
      <c r="F46" t="s">
        <v>251</v>
      </c>
      <c r="AH46" s="20"/>
    </row>
    <row r="47" spans="1:34" x14ac:dyDescent="0.25">
      <c r="A47" s="15" t="s">
        <v>236</v>
      </c>
      <c r="B47" s="2"/>
      <c r="C47" t="s">
        <v>233</v>
      </c>
      <c r="E47" t="s">
        <v>250</v>
      </c>
      <c r="F47" t="s">
        <v>251</v>
      </c>
      <c r="AH47" s="20"/>
    </row>
    <row r="48" spans="1:34" x14ac:dyDescent="0.25">
      <c r="A48" s="15" t="s">
        <v>226</v>
      </c>
      <c r="B48" s="2"/>
      <c r="C48" t="s">
        <v>220</v>
      </c>
      <c r="E48" t="s">
        <v>250</v>
      </c>
      <c r="F48" t="s">
        <v>251</v>
      </c>
      <c r="AH48" s="20"/>
    </row>
    <row r="49" spans="1:34" x14ac:dyDescent="0.25">
      <c r="A49" s="15" t="s">
        <v>226</v>
      </c>
      <c r="B49" s="2"/>
      <c r="C49" t="s">
        <v>220</v>
      </c>
      <c r="E49" t="s">
        <v>250</v>
      </c>
      <c r="F49" t="s">
        <v>251</v>
      </c>
      <c r="AH49" s="20"/>
    </row>
    <row r="50" spans="1:34" x14ac:dyDescent="0.25">
      <c r="A50" s="15" t="s">
        <v>226</v>
      </c>
      <c r="B50" s="2"/>
      <c r="C50" t="s">
        <v>220</v>
      </c>
      <c r="E50" t="s">
        <v>250</v>
      </c>
      <c r="F50" t="s">
        <v>251</v>
      </c>
      <c r="AH50" s="20"/>
    </row>
    <row r="51" spans="1:34" x14ac:dyDescent="0.25">
      <c r="A51" s="15" t="s">
        <v>234</v>
      </c>
      <c r="B51" s="2"/>
      <c r="C51" t="s">
        <v>233</v>
      </c>
      <c r="E51" t="s">
        <v>250</v>
      </c>
      <c r="F51" t="s">
        <v>251</v>
      </c>
      <c r="AH51" s="20"/>
    </row>
    <row r="52" spans="1:34" x14ac:dyDescent="0.25">
      <c r="A52" s="15" t="s">
        <v>237</v>
      </c>
      <c r="B52" s="2"/>
      <c r="C52" t="s">
        <v>238</v>
      </c>
      <c r="E52" t="s">
        <v>250</v>
      </c>
      <c r="F52" t="s">
        <v>251</v>
      </c>
      <c r="AH52" s="20"/>
    </row>
    <row r="53" spans="1:34" x14ac:dyDescent="0.25">
      <c r="A53" s="15" t="s">
        <v>229</v>
      </c>
      <c r="B53" s="2"/>
      <c r="C53" t="s">
        <v>220</v>
      </c>
      <c r="E53" t="s">
        <v>250</v>
      </c>
      <c r="F53" t="s">
        <v>251</v>
      </c>
      <c r="AH53" s="20"/>
    </row>
    <row r="54" spans="1:34" x14ac:dyDescent="0.25">
      <c r="A54" s="15" t="s">
        <v>226</v>
      </c>
      <c r="B54" s="2"/>
      <c r="C54" t="s">
        <v>220</v>
      </c>
      <c r="E54" t="s">
        <v>250</v>
      </c>
      <c r="F54" t="s">
        <v>251</v>
      </c>
      <c r="AH54" s="20"/>
    </row>
    <row r="55" spans="1:34" x14ac:dyDescent="0.25">
      <c r="A55" s="15" t="s">
        <v>223</v>
      </c>
      <c r="B55" s="2"/>
      <c r="C55" t="s">
        <v>220</v>
      </c>
      <c r="E55" t="s">
        <v>250</v>
      </c>
      <c r="F55" t="s">
        <v>251</v>
      </c>
      <c r="AH55" s="20"/>
    </row>
    <row r="56" spans="1:34" x14ac:dyDescent="0.25">
      <c r="A56" s="15" t="s">
        <v>226</v>
      </c>
      <c r="B56" s="2"/>
      <c r="C56" t="s">
        <v>220</v>
      </c>
      <c r="E56" t="s">
        <v>250</v>
      </c>
      <c r="F56" t="s">
        <v>251</v>
      </c>
      <c r="AH56" s="20"/>
    </row>
    <row r="57" spans="1:34" x14ac:dyDescent="0.25">
      <c r="A57" s="15" t="s">
        <v>234</v>
      </c>
      <c r="B57" s="2"/>
      <c r="C57" t="s">
        <v>233</v>
      </c>
      <c r="E57" t="s">
        <v>250</v>
      </c>
      <c r="F57" t="s">
        <v>251</v>
      </c>
      <c r="AH57" s="20"/>
    </row>
    <row r="58" spans="1:34" x14ac:dyDescent="0.25">
      <c r="A58" s="15" t="s">
        <v>234</v>
      </c>
      <c r="B58" s="2"/>
      <c r="C58" t="s">
        <v>233</v>
      </c>
      <c r="E58" t="s">
        <v>250</v>
      </c>
      <c r="F58" t="s">
        <v>251</v>
      </c>
      <c r="AH58" s="20"/>
    </row>
    <row r="59" spans="1:34" x14ac:dyDescent="0.25">
      <c r="A59" s="15" t="s">
        <v>237</v>
      </c>
      <c r="B59" s="2"/>
      <c r="C59" t="s">
        <v>238</v>
      </c>
      <c r="E59" t="s">
        <v>250</v>
      </c>
      <c r="F59" t="s">
        <v>251</v>
      </c>
      <c r="AH59" s="20"/>
    </row>
    <row r="60" spans="1:34" x14ac:dyDescent="0.25">
      <c r="A60" s="15" t="s">
        <v>236</v>
      </c>
      <c r="B60" s="2"/>
      <c r="C60" t="s">
        <v>233</v>
      </c>
      <c r="E60" t="s">
        <v>250</v>
      </c>
      <c r="F60" t="s">
        <v>251</v>
      </c>
      <c r="AH60" s="20"/>
    </row>
    <row r="61" spans="1:34" x14ac:dyDescent="0.25">
      <c r="A61" s="15" t="s">
        <v>215</v>
      </c>
      <c r="B61" s="2"/>
      <c r="C61" t="s">
        <v>216</v>
      </c>
      <c r="E61" t="s">
        <v>250</v>
      </c>
      <c r="F61" t="s">
        <v>251</v>
      </c>
      <c r="AH61" s="20"/>
    </row>
    <row r="62" spans="1:34" x14ac:dyDescent="0.25">
      <c r="A62" s="15" t="s">
        <v>226</v>
      </c>
      <c r="B62" s="2"/>
      <c r="C62" t="s">
        <v>220</v>
      </c>
      <c r="E62" t="s">
        <v>250</v>
      </c>
      <c r="F62" t="s">
        <v>251</v>
      </c>
      <c r="AH62" s="20"/>
    </row>
    <row r="63" spans="1:34" x14ac:dyDescent="0.25">
      <c r="A63" s="15" t="s">
        <v>252</v>
      </c>
      <c r="B63" s="2"/>
      <c r="C63" t="s">
        <v>253</v>
      </c>
      <c r="E63" t="s">
        <v>250</v>
      </c>
      <c r="F63" t="s">
        <v>251</v>
      </c>
      <c r="AH63" s="20"/>
    </row>
    <row r="64" spans="1:34" x14ac:dyDescent="0.25">
      <c r="A64" s="15" t="s">
        <v>223</v>
      </c>
      <c r="B64" s="2"/>
      <c r="C64" t="s">
        <v>220</v>
      </c>
      <c r="E64" t="s">
        <v>250</v>
      </c>
      <c r="F64" t="s">
        <v>251</v>
      </c>
      <c r="AH64" s="20"/>
    </row>
    <row r="65" spans="1:34" x14ac:dyDescent="0.25">
      <c r="A65" s="15" t="s">
        <v>223</v>
      </c>
      <c r="B65" s="2"/>
      <c r="C65" t="s">
        <v>220</v>
      </c>
      <c r="E65" t="s">
        <v>250</v>
      </c>
      <c r="F65" t="s">
        <v>251</v>
      </c>
      <c r="AH65" s="20"/>
    </row>
    <row r="66" spans="1:34" x14ac:dyDescent="0.25">
      <c r="A66" s="15" t="s">
        <v>226</v>
      </c>
      <c r="B66" s="2"/>
      <c r="C66" t="s">
        <v>220</v>
      </c>
      <c r="E66" t="s">
        <v>250</v>
      </c>
      <c r="F66" t="s">
        <v>251</v>
      </c>
      <c r="AH66" s="20"/>
    </row>
    <row r="67" spans="1:34" x14ac:dyDescent="0.25">
      <c r="A67" s="15" t="s">
        <v>232</v>
      </c>
      <c r="B67" s="2"/>
      <c r="C67" t="s">
        <v>233</v>
      </c>
      <c r="E67" t="s">
        <v>250</v>
      </c>
      <c r="F67" t="s">
        <v>251</v>
      </c>
      <c r="AH67" s="20"/>
    </row>
    <row r="68" spans="1:34" x14ac:dyDescent="0.25">
      <c r="A68" s="15" t="s">
        <v>223</v>
      </c>
      <c r="B68" s="2"/>
      <c r="C68" t="s">
        <v>220</v>
      </c>
      <c r="E68" t="s">
        <v>250</v>
      </c>
      <c r="F68" t="s">
        <v>251</v>
      </c>
      <c r="AH68" s="20"/>
    </row>
    <row r="69" spans="1:34" x14ac:dyDescent="0.25">
      <c r="A69" s="15" t="s">
        <v>243</v>
      </c>
      <c r="B69" s="2"/>
      <c r="C69" t="s">
        <v>244</v>
      </c>
      <c r="E69" t="s">
        <v>250</v>
      </c>
      <c r="F69" t="s">
        <v>251</v>
      </c>
      <c r="AH69" s="20"/>
    </row>
    <row r="70" spans="1:34" x14ac:dyDescent="0.25">
      <c r="A70" s="15" t="s">
        <v>223</v>
      </c>
      <c r="B70" s="2"/>
      <c r="C70" t="s">
        <v>220</v>
      </c>
      <c r="E70" t="s">
        <v>250</v>
      </c>
      <c r="F70" t="s">
        <v>251</v>
      </c>
      <c r="AH70" s="20"/>
    </row>
    <row r="71" spans="1:34" x14ac:dyDescent="0.25">
      <c r="A71" s="15" t="s">
        <v>226</v>
      </c>
      <c r="B71" s="2"/>
      <c r="C71" t="s">
        <v>220</v>
      </c>
      <c r="E71" t="s">
        <v>250</v>
      </c>
      <c r="F71" t="s">
        <v>251</v>
      </c>
      <c r="AH71" s="20"/>
    </row>
    <row r="72" spans="1:34" x14ac:dyDescent="0.25">
      <c r="A72" s="15" t="s">
        <v>234</v>
      </c>
      <c r="B72" s="2"/>
      <c r="C72" t="s">
        <v>233</v>
      </c>
      <c r="E72" t="s">
        <v>250</v>
      </c>
      <c r="F72" t="s">
        <v>251</v>
      </c>
      <c r="AH72" s="20"/>
    </row>
    <row r="73" spans="1:34" x14ac:dyDescent="0.25">
      <c r="A73" s="15" t="s">
        <v>229</v>
      </c>
      <c r="B73" s="2"/>
      <c r="C73" t="s">
        <v>220</v>
      </c>
      <c r="E73" t="s">
        <v>250</v>
      </c>
      <c r="F73" t="s">
        <v>251</v>
      </c>
      <c r="AH73" s="20"/>
    </row>
    <row r="74" spans="1:34" x14ac:dyDescent="0.25">
      <c r="A74" s="15" t="s">
        <v>229</v>
      </c>
      <c r="B74" s="2"/>
      <c r="C74" t="s">
        <v>220</v>
      </c>
      <c r="E74" t="s">
        <v>250</v>
      </c>
      <c r="F74" t="s">
        <v>251</v>
      </c>
      <c r="AH74" s="20"/>
    </row>
    <row r="75" spans="1:34" x14ac:dyDescent="0.25">
      <c r="A75" s="15" t="s">
        <v>223</v>
      </c>
      <c r="B75" s="2"/>
      <c r="C75" t="s">
        <v>220</v>
      </c>
      <c r="E75" t="s">
        <v>250</v>
      </c>
      <c r="F75" t="s">
        <v>251</v>
      </c>
      <c r="AH75" s="20"/>
    </row>
    <row r="76" spans="1:34" x14ac:dyDescent="0.25">
      <c r="A76" s="15" t="s">
        <v>226</v>
      </c>
      <c r="B76" s="2"/>
      <c r="C76" t="s">
        <v>220</v>
      </c>
      <c r="E76" t="s">
        <v>250</v>
      </c>
      <c r="F76" t="s">
        <v>251</v>
      </c>
      <c r="AH76" s="20"/>
    </row>
    <row r="77" spans="1:34" x14ac:dyDescent="0.25">
      <c r="A77" s="15" t="s">
        <v>224</v>
      </c>
      <c r="B77" s="2"/>
      <c r="C77" t="s">
        <v>220</v>
      </c>
      <c r="E77" t="s">
        <v>250</v>
      </c>
      <c r="F77" t="s">
        <v>251</v>
      </c>
      <c r="AH77" s="20"/>
    </row>
    <row r="78" spans="1:34" x14ac:dyDescent="0.25">
      <c r="A78" s="15" t="s">
        <v>234</v>
      </c>
      <c r="B78" s="2"/>
      <c r="C78" t="s">
        <v>233</v>
      </c>
      <c r="E78" t="s">
        <v>250</v>
      </c>
      <c r="F78" t="s">
        <v>251</v>
      </c>
      <c r="AH78" s="20"/>
    </row>
    <row r="79" spans="1:34" x14ac:dyDescent="0.25">
      <c r="A79" s="15" t="s">
        <v>223</v>
      </c>
      <c r="B79" s="2"/>
      <c r="C79" t="s">
        <v>220</v>
      </c>
      <c r="E79" t="s">
        <v>250</v>
      </c>
      <c r="F79" t="s">
        <v>251</v>
      </c>
      <c r="AH79" s="20"/>
    </row>
    <row r="80" spans="1:34" x14ac:dyDescent="0.25">
      <c r="A80" s="15" t="s">
        <v>246</v>
      </c>
      <c r="B80" s="2"/>
      <c r="C80" t="s">
        <v>247</v>
      </c>
      <c r="E80" t="s">
        <v>250</v>
      </c>
      <c r="F80" t="s">
        <v>251</v>
      </c>
      <c r="AH80" s="20"/>
    </row>
    <row r="81" spans="1:34" x14ac:dyDescent="0.25">
      <c r="A81" s="15" t="s">
        <v>236</v>
      </c>
      <c r="B81" s="2"/>
      <c r="C81" t="s">
        <v>233</v>
      </c>
      <c r="E81" t="s">
        <v>250</v>
      </c>
      <c r="F81" t="s">
        <v>251</v>
      </c>
      <c r="AH81" s="20"/>
    </row>
    <row r="82" spans="1:34" x14ac:dyDescent="0.25">
      <c r="A82" s="15" t="s">
        <v>223</v>
      </c>
      <c r="B82" s="2"/>
      <c r="C82" t="s">
        <v>220</v>
      </c>
      <c r="E82" t="s">
        <v>250</v>
      </c>
      <c r="F82" t="s">
        <v>251</v>
      </c>
      <c r="AH82" s="20"/>
    </row>
    <row r="83" spans="1:34" x14ac:dyDescent="0.25">
      <c r="A83" s="15" t="s">
        <v>223</v>
      </c>
      <c r="B83" s="2"/>
      <c r="C83" t="s">
        <v>220</v>
      </c>
      <c r="E83" t="s">
        <v>250</v>
      </c>
      <c r="F83" t="s">
        <v>251</v>
      </c>
      <c r="AH83" s="20"/>
    </row>
    <row r="84" spans="1:34" x14ac:dyDescent="0.25">
      <c r="A84" s="15" t="s">
        <v>229</v>
      </c>
      <c r="B84" s="2"/>
      <c r="C84" t="s">
        <v>220</v>
      </c>
      <c r="E84" t="s">
        <v>250</v>
      </c>
      <c r="F84" t="s">
        <v>251</v>
      </c>
      <c r="AH84" s="20"/>
    </row>
    <row r="85" spans="1:34" x14ac:dyDescent="0.25">
      <c r="A85" s="15" t="s">
        <v>223</v>
      </c>
      <c r="B85" s="2"/>
      <c r="C85" t="s">
        <v>220</v>
      </c>
      <c r="E85" t="s">
        <v>250</v>
      </c>
      <c r="F85" t="s">
        <v>251</v>
      </c>
      <c r="AH85" s="20"/>
    </row>
    <row r="86" spans="1:34" x14ac:dyDescent="0.25">
      <c r="A86" s="15" t="s">
        <v>252</v>
      </c>
      <c r="B86" s="2"/>
      <c r="C86" t="s">
        <v>253</v>
      </c>
      <c r="E86" t="s">
        <v>250</v>
      </c>
      <c r="F86" t="s">
        <v>251</v>
      </c>
      <c r="AH86" s="20"/>
    </row>
    <row r="87" spans="1:34" x14ac:dyDescent="0.25">
      <c r="A87" s="15" t="s">
        <v>237</v>
      </c>
      <c r="B87" s="2"/>
      <c r="C87" t="s">
        <v>238</v>
      </c>
      <c r="E87" t="s">
        <v>250</v>
      </c>
      <c r="F87" t="s">
        <v>251</v>
      </c>
      <c r="AH87" s="20"/>
    </row>
    <row r="88" spans="1:34" x14ac:dyDescent="0.25">
      <c r="A88" s="15" t="s">
        <v>236</v>
      </c>
      <c r="B88" s="2"/>
      <c r="C88" t="s">
        <v>233</v>
      </c>
      <c r="E88" t="s">
        <v>250</v>
      </c>
      <c r="F88" t="s">
        <v>251</v>
      </c>
      <c r="AH88" s="20"/>
    </row>
    <row r="89" spans="1:34" x14ac:dyDescent="0.25">
      <c r="A89" s="15" t="s">
        <v>236</v>
      </c>
      <c r="B89" s="2"/>
      <c r="C89" t="s">
        <v>233</v>
      </c>
      <c r="E89" t="s">
        <v>250</v>
      </c>
      <c r="F89" t="s">
        <v>251</v>
      </c>
      <c r="AH89" s="20"/>
    </row>
    <row r="90" spans="1:34" x14ac:dyDescent="0.25">
      <c r="A90" s="15" t="s">
        <v>229</v>
      </c>
      <c r="B90" s="2"/>
      <c r="C90" t="s">
        <v>220</v>
      </c>
      <c r="E90" t="s">
        <v>250</v>
      </c>
      <c r="F90" t="s">
        <v>251</v>
      </c>
      <c r="AH90" s="20"/>
    </row>
    <row r="91" spans="1:34" x14ac:dyDescent="0.25">
      <c r="A91" s="15" t="s">
        <v>224</v>
      </c>
      <c r="B91" s="2"/>
      <c r="C91" t="s">
        <v>220</v>
      </c>
      <c r="E91" t="s">
        <v>250</v>
      </c>
      <c r="F91" t="s">
        <v>251</v>
      </c>
      <c r="AH91" s="20"/>
    </row>
    <row r="92" spans="1:34" x14ac:dyDescent="0.25">
      <c r="A92" s="15" t="s">
        <v>223</v>
      </c>
      <c r="B92" s="2"/>
      <c r="C92" t="s">
        <v>220</v>
      </c>
      <c r="E92" t="s">
        <v>250</v>
      </c>
      <c r="F92" t="s">
        <v>251</v>
      </c>
      <c r="AH92" s="20"/>
    </row>
    <row r="93" spans="1:34" x14ac:dyDescent="0.25">
      <c r="A93" s="15" t="s">
        <v>232</v>
      </c>
      <c r="B93" s="2"/>
      <c r="C93" t="s">
        <v>233</v>
      </c>
      <c r="E93" t="s">
        <v>250</v>
      </c>
      <c r="F93" t="s">
        <v>251</v>
      </c>
      <c r="AH93" s="20"/>
    </row>
    <row r="94" spans="1:34" x14ac:dyDescent="0.25">
      <c r="A94" s="15" t="s">
        <v>223</v>
      </c>
      <c r="B94" s="2"/>
      <c r="C94" t="s">
        <v>220</v>
      </c>
      <c r="E94" t="s">
        <v>250</v>
      </c>
      <c r="F94" t="s">
        <v>251</v>
      </c>
      <c r="AH94" s="20"/>
    </row>
    <row r="95" spans="1:34" x14ac:dyDescent="0.25">
      <c r="A95" s="15" t="s">
        <v>209</v>
      </c>
      <c r="B95" s="2"/>
      <c r="C95" t="s">
        <v>210</v>
      </c>
      <c r="E95" t="s">
        <v>250</v>
      </c>
      <c r="F95" t="s">
        <v>251</v>
      </c>
      <c r="AH95" s="20"/>
    </row>
    <row r="96" spans="1:34" x14ac:dyDescent="0.25">
      <c r="A96" s="15" t="s">
        <v>235</v>
      </c>
      <c r="B96" s="2"/>
      <c r="C96" t="s">
        <v>233</v>
      </c>
      <c r="E96" t="s">
        <v>250</v>
      </c>
      <c r="F96" t="s">
        <v>251</v>
      </c>
      <c r="AH96" s="20"/>
    </row>
    <row r="97" spans="1:34" x14ac:dyDescent="0.25">
      <c r="A97" s="15" t="s">
        <v>229</v>
      </c>
      <c r="B97" s="2"/>
      <c r="C97" t="s">
        <v>220</v>
      </c>
      <c r="E97" t="s">
        <v>250</v>
      </c>
      <c r="F97" t="s">
        <v>251</v>
      </c>
      <c r="AH97" s="20"/>
    </row>
    <row r="98" spans="1:34" x14ac:dyDescent="0.25">
      <c r="A98" s="15" t="s">
        <v>246</v>
      </c>
      <c r="B98" s="2"/>
      <c r="C98" t="s">
        <v>247</v>
      </c>
      <c r="E98" t="s">
        <v>250</v>
      </c>
      <c r="F98" t="s">
        <v>251</v>
      </c>
      <c r="AH98" s="20"/>
    </row>
    <row r="99" spans="1:34" x14ac:dyDescent="0.25">
      <c r="A99" s="15" t="s">
        <v>229</v>
      </c>
      <c r="B99" s="2"/>
      <c r="C99" t="s">
        <v>220</v>
      </c>
      <c r="E99" t="s">
        <v>250</v>
      </c>
      <c r="F99" t="s">
        <v>251</v>
      </c>
      <c r="AH99" s="20"/>
    </row>
    <row r="100" spans="1:34" ht="15.75" thickBot="1" x14ac:dyDescent="0.3">
      <c r="A100" s="29" t="s">
        <v>224</v>
      </c>
      <c r="B100" s="28"/>
      <c r="C100" s="23" t="s">
        <v>220</v>
      </c>
      <c r="D100" s="23" t="s">
        <v>249</v>
      </c>
      <c r="E100" s="23" t="s">
        <v>250</v>
      </c>
      <c r="F100" s="23" t="s">
        <v>251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B780-1834-4A9E-9F35-01A29A387A17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76.28515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254</v>
      </c>
      <c r="B2" s="9"/>
      <c r="C2" s="27" t="s">
        <v>210</v>
      </c>
      <c r="D2" s="27" t="s">
        <v>248</v>
      </c>
      <c r="E2" s="27" t="s">
        <v>255</v>
      </c>
      <c r="F2" s="27" t="s">
        <v>256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245</v>
      </c>
      <c r="B3" s="2"/>
      <c r="C3" t="s">
        <v>210</v>
      </c>
      <c r="E3" t="s">
        <v>255</v>
      </c>
      <c r="F3" t="s">
        <v>256</v>
      </c>
      <c r="AH3" s="20"/>
    </row>
    <row r="4" spans="1:34" x14ac:dyDescent="0.25">
      <c r="A4" s="15" t="s">
        <v>209</v>
      </c>
      <c r="B4" s="2"/>
      <c r="C4" t="s">
        <v>210</v>
      </c>
      <c r="E4" t="s">
        <v>255</v>
      </c>
      <c r="F4" t="s">
        <v>256</v>
      </c>
      <c r="AH4" s="20"/>
    </row>
    <row r="5" spans="1:34" x14ac:dyDescent="0.25">
      <c r="A5" s="15" t="s">
        <v>214</v>
      </c>
      <c r="B5" s="2"/>
      <c r="C5" t="s">
        <v>210</v>
      </c>
      <c r="E5" t="s">
        <v>255</v>
      </c>
      <c r="F5" t="s">
        <v>256</v>
      </c>
      <c r="AH5" s="20"/>
    </row>
    <row r="6" spans="1:34" x14ac:dyDescent="0.25">
      <c r="A6" s="15" t="s">
        <v>217</v>
      </c>
      <c r="B6" s="2"/>
      <c r="C6" t="s">
        <v>216</v>
      </c>
      <c r="E6" t="s">
        <v>255</v>
      </c>
      <c r="F6" t="s">
        <v>256</v>
      </c>
      <c r="AH6" s="20"/>
    </row>
    <row r="7" spans="1:34" x14ac:dyDescent="0.25">
      <c r="A7" s="15" t="s">
        <v>218</v>
      </c>
      <c r="B7" s="2"/>
      <c r="C7" t="s">
        <v>216</v>
      </c>
      <c r="E7" t="s">
        <v>255</v>
      </c>
      <c r="F7" t="s">
        <v>256</v>
      </c>
      <c r="AH7" s="20"/>
    </row>
    <row r="8" spans="1:34" x14ac:dyDescent="0.25">
      <c r="A8" s="15" t="s">
        <v>221</v>
      </c>
      <c r="B8" s="2"/>
      <c r="C8" t="s">
        <v>220</v>
      </c>
      <c r="E8" t="s">
        <v>255</v>
      </c>
      <c r="F8" t="s">
        <v>256</v>
      </c>
      <c r="AH8" s="20"/>
    </row>
    <row r="9" spans="1:34" x14ac:dyDescent="0.25">
      <c r="A9" s="15" t="s">
        <v>224</v>
      </c>
      <c r="B9" s="2"/>
      <c r="C9" t="s">
        <v>220</v>
      </c>
      <c r="E9" t="s">
        <v>255</v>
      </c>
      <c r="F9" t="s">
        <v>256</v>
      </c>
      <c r="AH9" s="20"/>
    </row>
    <row r="10" spans="1:34" x14ac:dyDescent="0.25">
      <c r="A10" s="15" t="s">
        <v>257</v>
      </c>
      <c r="B10" s="2"/>
      <c r="C10" t="s">
        <v>220</v>
      </c>
      <c r="E10" t="s">
        <v>255</v>
      </c>
      <c r="F10" t="s">
        <v>256</v>
      </c>
      <c r="AH10" s="20"/>
    </row>
    <row r="11" spans="1:34" x14ac:dyDescent="0.25">
      <c r="A11" s="15" t="s">
        <v>223</v>
      </c>
      <c r="B11" s="2"/>
      <c r="C11" t="s">
        <v>220</v>
      </c>
      <c r="E11" t="s">
        <v>255</v>
      </c>
      <c r="F11" t="s">
        <v>256</v>
      </c>
      <c r="AH11" s="20"/>
    </row>
    <row r="12" spans="1:34" x14ac:dyDescent="0.25">
      <c r="A12" s="15" t="s">
        <v>226</v>
      </c>
      <c r="B12" s="2"/>
      <c r="C12" t="s">
        <v>220</v>
      </c>
      <c r="E12" t="s">
        <v>255</v>
      </c>
      <c r="F12" t="s">
        <v>256</v>
      </c>
      <c r="AH12" s="20"/>
    </row>
    <row r="13" spans="1:34" x14ac:dyDescent="0.25">
      <c r="A13" s="15" t="s">
        <v>229</v>
      </c>
      <c r="B13" s="2"/>
      <c r="C13" t="s">
        <v>220</v>
      </c>
      <c r="E13" t="s">
        <v>255</v>
      </c>
      <c r="F13" t="s">
        <v>256</v>
      </c>
      <c r="AH13" s="20"/>
    </row>
    <row r="14" spans="1:34" x14ac:dyDescent="0.25">
      <c r="A14" s="15" t="s">
        <v>258</v>
      </c>
      <c r="B14" s="2"/>
      <c r="C14" t="s">
        <v>231</v>
      </c>
      <c r="E14" t="s">
        <v>255</v>
      </c>
      <c r="F14" t="s">
        <v>256</v>
      </c>
      <c r="AH14" s="20"/>
    </row>
    <row r="15" spans="1:34" x14ac:dyDescent="0.25">
      <c r="A15" s="15" t="s">
        <v>259</v>
      </c>
      <c r="B15" s="2"/>
      <c r="C15" t="s">
        <v>231</v>
      </c>
      <c r="E15" t="s">
        <v>255</v>
      </c>
      <c r="F15" t="s">
        <v>256</v>
      </c>
      <c r="AH15" s="20"/>
    </row>
    <row r="16" spans="1:34" x14ac:dyDescent="0.25">
      <c r="A16" s="15" t="s">
        <v>230</v>
      </c>
      <c r="B16" s="2"/>
      <c r="C16" t="s">
        <v>231</v>
      </c>
      <c r="E16" t="s">
        <v>255</v>
      </c>
      <c r="F16" t="s">
        <v>256</v>
      </c>
      <c r="AH16" s="20"/>
    </row>
    <row r="17" spans="1:34" x14ac:dyDescent="0.25">
      <c r="A17" s="15" t="s">
        <v>232</v>
      </c>
      <c r="B17" s="2"/>
      <c r="C17" t="s">
        <v>233</v>
      </c>
      <c r="E17" t="s">
        <v>255</v>
      </c>
      <c r="F17" t="s">
        <v>256</v>
      </c>
      <c r="AH17" s="20"/>
    </row>
    <row r="18" spans="1:34" x14ac:dyDescent="0.25">
      <c r="A18" s="15" t="s">
        <v>260</v>
      </c>
      <c r="B18" s="2"/>
      <c r="C18" t="s">
        <v>233</v>
      </c>
      <c r="E18" t="s">
        <v>255</v>
      </c>
      <c r="F18" t="s">
        <v>256</v>
      </c>
      <c r="AH18" s="20"/>
    </row>
    <row r="19" spans="1:34" x14ac:dyDescent="0.25">
      <c r="A19" s="15" t="s">
        <v>235</v>
      </c>
      <c r="B19" s="2"/>
      <c r="C19" t="s">
        <v>233</v>
      </c>
      <c r="E19" t="s">
        <v>255</v>
      </c>
      <c r="F19" t="s">
        <v>256</v>
      </c>
      <c r="AH19" s="20"/>
    </row>
    <row r="20" spans="1:34" x14ac:dyDescent="0.25">
      <c r="A20" s="15" t="s">
        <v>234</v>
      </c>
      <c r="B20" s="2"/>
      <c r="C20" t="s">
        <v>233</v>
      </c>
      <c r="E20" t="s">
        <v>255</v>
      </c>
      <c r="F20" t="s">
        <v>256</v>
      </c>
      <c r="AH20" s="20"/>
    </row>
    <row r="21" spans="1:34" x14ac:dyDescent="0.25">
      <c r="A21" s="15" t="s">
        <v>237</v>
      </c>
      <c r="B21" s="2"/>
      <c r="C21" t="s">
        <v>238</v>
      </c>
      <c r="E21" t="s">
        <v>255</v>
      </c>
      <c r="F21" t="s">
        <v>256</v>
      </c>
      <c r="AH21" s="20"/>
    </row>
    <row r="22" spans="1:34" x14ac:dyDescent="0.25">
      <c r="A22" s="15" t="s">
        <v>240</v>
      </c>
      <c r="B22" s="2"/>
      <c r="C22" t="s">
        <v>241</v>
      </c>
      <c r="E22" t="s">
        <v>255</v>
      </c>
      <c r="F22" t="s">
        <v>256</v>
      </c>
      <c r="AH22" s="20"/>
    </row>
    <row r="23" spans="1:34" x14ac:dyDescent="0.25">
      <c r="A23" s="15" t="s">
        <v>242</v>
      </c>
      <c r="B23" s="2"/>
      <c r="C23" t="s">
        <v>241</v>
      </c>
      <c r="E23" t="s">
        <v>255</v>
      </c>
      <c r="F23" t="s">
        <v>256</v>
      </c>
      <c r="AH23" s="20"/>
    </row>
    <row r="24" spans="1:34" x14ac:dyDescent="0.25">
      <c r="A24" s="15" t="s">
        <v>226</v>
      </c>
      <c r="B24" s="2"/>
      <c r="C24" t="s">
        <v>220</v>
      </c>
      <c r="E24" t="s">
        <v>255</v>
      </c>
      <c r="F24" t="s">
        <v>256</v>
      </c>
      <c r="AH24" s="20"/>
    </row>
    <row r="25" spans="1:34" x14ac:dyDescent="0.25">
      <c r="A25" s="15" t="s">
        <v>246</v>
      </c>
      <c r="B25" s="2"/>
      <c r="C25" t="s">
        <v>247</v>
      </c>
      <c r="E25" t="s">
        <v>255</v>
      </c>
      <c r="F25" t="s">
        <v>256</v>
      </c>
      <c r="AH25" s="20"/>
    </row>
    <row r="26" spans="1:34" x14ac:dyDescent="0.25">
      <c r="A26" s="15" t="s">
        <v>229</v>
      </c>
      <c r="B26" s="2"/>
      <c r="C26" t="s">
        <v>220</v>
      </c>
      <c r="E26" t="s">
        <v>255</v>
      </c>
      <c r="F26" t="s">
        <v>256</v>
      </c>
      <c r="AH26" s="20"/>
    </row>
    <row r="27" spans="1:34" x14ac:dyDescent="0.25">
      <c r="A27" s="15" t="s">
        <v>229</v>
      </c>
      <c r="B27" s="2"/>
      <c r="C27" t="s">
        <v>220</v>
      </c>
      <c r="E27" t="s">
        <v>255</v>
      </c>
      <c r="F27" t="s">
        <v>256</v>
      </c>
      <c r="AH27" s="20"/>
    </row>
    <row r="28" spans="1:34" x14ac:dyDescent="0.25">
      <c r="A28" s="15" t="s">
        <v>229</v>
      </c>
      <c r="B28" s="2"/>
      <c r="C28" t="s">
        <v>220</v>
      </c>
      <c r="E28" t="s">
        <v>255</v>
      </c>
      <c r="F28" t="s">
        <v>256</v>
      </c>
      <c r="AH28" s="20"/>
    </row>
    <row r="29" spans="1:34" x14ac:dyDescent="0.25">
      <c r="A29" s="15" t="s">
        <v>226</v>
      </c>
      <c r="B29" s="2"/>
      <c r="C29" t="s">
        <v>220</v>
      </c>
      <c r="E29" t="s">
        <v>255</v>
      </c>
      <c r="F29" t="s">
        <v>256</v>
      </c>
      <c r="AH29" s="20"/>
    </row>
    <row r="30" spans="1:34" x14ac:dyDescent="0.25">
      <c r="A30" s="15" t="s">
        <v>232</v>
      </c>
      <c r="B30" s="2"/>
      <c r="C30" t="s">
        <v>233</v>
      </c>
      <c r="E30" t="s">
        <v>255</v>
      </c>
      <c r="F30" t="s">
        <v>256</v>
      </c>
      <c r="AH30" s="20"/>
    </row>
    <row r="31" spans="1:34" x14ac:dyDescent="0.25">
      <c r="A31" s="15" t="s">
        <v>235</v>
      </c>
      <c r="B31" s="2"/>
      <c r="C31" t="s">
        <v>233</v>
      </c>
      <c r="E31" t="s">
        <v>255</v>
      </c>
      <c r="F31" t="s">
        <v>256</v>
      </c>
      <c r="AH31" s="20"/>
    </row>
    <row r="32" spans="1:34" x14ac:dyDescent="0.25">
      <c r="A32" s="15" t="s">
        <v>226</v>
      </c>
      <c r="B32" s="2"/>
      <c r="C32" t="s">
        <v>220</v>
      </c>
      <c r="E32" t="s">
        <v>255</v>
      </c>
      <c r="F32" t="s">
        <v>256</v>
      </c>
      <c r="AH32" s="20"/>
    </row>
    <row r="33" spans="1:34" x14ac:dyDescent="0.25">
      <c r="A33" s="15" t="s">
        <v>229</v>
      </c>
      <c r="B33" s="2"/>
      <c r="C33" t="s">
        <v>220</v>
      </c>
      <c r="E33" t="s">
        <v>255</v>
      </c>
      <c r="F33" t="s">
        <v>256</v>
      </c>
      <c r="AH33" s="20"/>
    </row>
    <row r="34" spans="1:34" x14ac:dyDescent="0.25">
      <c r="A34" s="15" t="s">
        <v>229</v>
      </c>
      <c r="B34" s="2"/>
      <c r="C34" t="s">
        <v>220</v>
      </c>
      <c r="E34" t="s">
        <v>255</v>
      </c>
      <c r="F34" t="s">
        <v>256</v>
      </c>
      <c r="AH34" s="20"/>
    </row>
    <row r="35" spans="1:34" x14ac:dyDescent="0.25">
      <c r="A35" s="15" t="s">
        <v>224</v>
      </c>
      <c r="B35" s="2"/>
      <c r="C35" t="s">
        <v>220</v>
      </c>
      <c r="E35" t="s">
        <v>255</v>
      </c>
      <c r="F35" t="s">
        <v>256</v>
      </c>
      <c r="AH35" s="20"/>
    </row>
    <row r="36" spans="1:34" x14ac:dyDescent="0.25">
      <c r="A36" s="15" t="s">
        <v>224</v>
      </c>
      <c r="B36" s="2"/>
      <c r="C36" t="s">
        <v>220</v>
      </c>
      <c r="E36" t="s">
        <v>255</v>
      </c>
      <c r="F36" t="s">
        <v>256</v>
      </c>
      <c r="AH36" s="20"/>
    </row>
    <row r="37" spans="1:34" x14ac:dyDescent="0.25">
      <c r="A37" s="15" t="s">
        <v>221</v>
      </c>
      <c r="B37" s="2"/>
      <c r="C37" t="s">
        <v>220</v>
      </c>
      <c r="E37" t="s">
        <v>255</v>
      </c>
      <c r="F37" t="s">
        <v>256</v>
      </c>
      <c r="AH37" s="20"/>
    </row>
    <row r="38" spans="1:34" x14ac:dyDescent="0.25">
      <c r="A38" s="15" t="s">
        <v>235</v>
      </c>
      <c r="B38" s="2"/>
      <c r="C38" t="s">
        <v>233</v>
      </c>
      <c r="E38" t="s">
        <v>255</v>
      </c>
      <c r="F38" t="s">
        <v>256</v>
      </c>
      <c r="AH38" s="20"/>
    </row>
    <row r="39" spans="1:34" x14ac:dyDescent="0.25">
      <c r="A39" s="15" t="s">
        <v>245</v>
      </c>
      <c r="B39" s="2"/>
      <c r="C39" t="s">
        <v>210</v>
      </c>
      <c r="E39" t="s">
        <v>255</v>
      </c>
      <c r="F39" t="s">
        <v>256</v>
      </c>
      <c r="AH39" s="20"/>
    </row>
    <row r="40" spans="1:34" x14ac:dyDescent="0.25">
      <c r="A40" s="15" t="s">
        <v>234</v>
      </c>
      <c r="B40" s="2"/>
      <c r="C40" t="s">
        <v>233</v>
      </c>
      <c r="E40" t="s">
        <v>255</v>
      </c>
      <c r="F40" t="s">
        <v>256</v>
      </c>
      <c r="AH40" s="20"/>
    </row>
    <row r="41" spans="1:34" x14ac:dyDescent="0.25">
      <c r="A41" s="15" t="s">
        <v>246</v>
      </c>
      <c r="B41" s="2"/>
      <c r="C41" t="s">
        <v>247</v>
      </c>
      <c r="E41" t="s">
        <v>255</v>
      </c>
      <c r="F41" t="s">
        <v>256</v>
      </c>
      <c r="AH41" s="20"/>
    </row>
    <row r="42" spans="1:34" x14ac:dyDescent="0.25">
      <c r="A42" s="15" t="s">
        <v>237</v>
      </c>
      <c r="B42" s="2"/>
      <c r="C42" t="s">
        <v>238</v>
      </c>
      <c r="E42" t="s">
        <v>255</v>
      </c>
      <c r="F42" t="s">
        <v>256</v>
      </c>
      <c r="AH42" s="20"/>
    </row>
    <row r="43" spans="1:34" x14ac:dyDescent="0.25">
      <c r="A43" s="15" t="s">
        <v>236</v>
      </c>
      <c r="B43" s="2"/>
      <c r="C43" t="s">
        <v>233</v>
      </c>
      <c r="E43" t="s">
        <v>255</v>
      </c>
      <c r="F43" t="s">
        <v>256</v>
      </c>
      <c r="AH43" s="20"/>
    </row>
    <row r="44" spans="1:34" x14ac:dyDescent="0.25">
      <c r="A44" s="15" t="s">
        <v>243</v>
      </c>
      <c r="B44" s="2"/>
      <c r="C44" t="s">
        <v>244</v>
      </c>
      <c r="E44" t="s">
        <v>255</v>
      </c>
      <c r="F44" t="s">
        <v>256</v>
      </c>
      <c r="AH44" s="20"/>
    </row>
    <row r="45" spans="1:34" x14ac:dyDescent="0.25">
      <c r="A45" s="15" t="s">
        <v>226</v>
      </c>
      <c r="B45" s="2"/>
      <c r="C45" t="s">
        <v>220</v>
      </c>
      <c r="E45" t="s">
        <v>255</v>
      </c>
      <c r="F45" t="s">
        <v>256</v>
      </c>
      <c r="AH45" s="20"/>
    </row>
    <row r="46" spans="1:34" x14ac:dyDescent="0.25">
      <c r="A46" s="15" t="s">
        <v>234</v>
      </c>
      <c r="B46" s="2"/>
      <c r="C46" t="s">
        <v>233</v>
      </c>
      <c r="E46" t="s">
        <v>255</v>
      </c>
      <c r="F46" t="s">
        <v>256</v>
      </c>
      <c r="AH46" s="20"/>
    </row>
    <row r="47" spans="1:34" x14ac:dyDescent="0.25">
      <c r="A47" s="15" t="s">
        <v>226</v>
      </c>
      <c r="B47" s="2"/>
      <c r="C47" t="s">
        <v>220</v>
      </c>
      <c r="E47" t="s">
        <v>255</v>
      </c>
      <c r="F47" t="s">
        <v>256</v>
      </c>
      <c r="AH47" s="20"/>
    </row>
    <row r="48" spans="1:34" x14ac:dyDescent="0.25">
      <c r="A48" s="15" t="s">
        <v>209</v>
      </c>
      <c r="B48" s="2"/>
      <c r="C48" t="s">
        <v>210</v>
      </c>
      <c r="E48" t="s">
        <v>255</v>
      </c>
      <c r="F48" t="s">
        <v>256</v>
      </c>
      <c r="AH48" s="20"/>
    </row>
    <row r="49" spans="1:34" x14ac:dyDescent="0.25">
      <c r="A49" s="15" t="s">
        <v>226</v>
      </c>
      <c r="B49" s="2"/>
      <c r="C49" t="s">
        <v>220</v>
      </c>
      <c r="E49" t="s">
        <v>255</v>
      </c>
      <c r="F49" t="s">
        <v>256</v>
      </c>
      <c r="AH49" s="20"/>
    </row>
    <row r="50" spans="1:34" x14ac:dyDescent="0.25">
      <c r="A50" s="15" t="s">
        <v>237</v>
      </c>
      <c r="B50" s="2"/>
      <c r="C50" t="s">
        <v>238</v>
      </c>
      <c r="E50" t="s">
        <v>255</v>
      </c>
      <c r="F50" t="s">
        <v>256</v>
      </c>
      <c r="AH50" s="20"/>
    </row>
    <row r="51" spans="1:34" x14ac:dyDescent="0.25">
      <c r="A51" s="15" t="s">
        <v>226</v>
      </c>
      <c r="B51" s="2"/>
      <c r="C51" t="s">
        <v>220</v>
      </c>
      <c r="E51" t="s">
        <v>255</v>
      </c>
      <c r="F51" t="s">
        <v>256</v>
      </c>
      <c r="AH51" s="20"/>
    </row>
    <row r="52" spans="1:34" x14ac:dyDescent="0.25">
      <c r="A52" s="15" t="s">
        <v>209</v>
      </c>
      <c r="B52" s="2"/>
      <c r="C52" t="s">
        <v>210</v>
      </c>
      <c r="E52" t="s">
        <v>255</v>
      </c>
      <c r="F52" t="s">
        <v>256</v>
      </c>
      <c r="AH52" s="20"/>
    </row>
    <row r="53" spans="1:34" x14ac:dyDescent="0.25">
      <c r="A53" s="15" t="s">
        <v>226</v>
      </c>
      <c r="B53" s="2"/>
      <c r="C53" t="s">
        <v>220</v>
      </c>
      <c r="E53" t="s">
        <v>255</v>
      </c>
      <c r="F53" t="s">
        <v>256</v>
      </c>
      <c r="AH53" s="20"/>
    </row>
    <row r="54" spans="1:34" x14ac:dyDescent="0.25">
      <c r="A54" s="15" t="s">
        <v>235</v>
      </c>
      <c r="B54" s="2"/>
      <c r="C54" t="s">
        <v>233</v>
      </c>
      <c r="E54" t="s">
        <v>255</v>
      </c>
      <c r="F54" t="s">
        <v>256</v>
      </c>
      <c r="AH54" s="20"/>
    </row>
    <row r="55" spans="1:34" x14ac:dyDescent="0.25">
      <c r="A55" s="15" t="s">
        <v>226</v>
      </c>
      <c r="B55" s="2"/>
      <c r="C55" t="s">
        <v>220</v>
      </c>
      <c r="E55" t="s">
        <v>255</v>
      </c>
      <c r="F55" t="s">
        <v>256</v>
      </c>
      <c r="AH55" s="20"/>
    </row>
    <row r="56" spans="1:34" x14ac:dyDescent="0.25">
      <c r="A56" s="15" t="s">
        <v>234</v>
      </c>
      <c r="B56" s="2"/>
      <c r="C56" t="s">
        <v>233</v>
      </c>
      <c r="E56" t="s">
        <v>255</v>
      </c>
      <c r="F56" t="s">
        <v>256</v>
      </c>
      <c r="AH56" s="20"/>
    </row>
    <row r="57" spans="1:34" x14ac:dyDescent="0.25">
      <c r="A57" s="15" t="s">
        <v>254</v>
      </c>
      <c r="B57" s="2"/>
      <c r="C57" t="s">
        <v>210</v>
      </c>
      <c r="E57" t="s">
        <v>255</v>
      </c>
      <c r="F57" t="s">
        <v>256</v>
      </c>
      <c r="AH57" s="20"/>
    </row>
    <row r="58" spans="1:34" x14ac:dyDescent="0.25">
      <c r="A58" s="15" t="s">
        <v>235</v>
      </c>
      <c r="B58" s="2"/>
      <c r="C58" t="s">
        <v>233</v>
      </c>
      <c r="E58" t="s">
        <v>255</v>
      </c>
      <c r="F58" t="s">
        <v>256</v>
      </c>
      <c r="AH58" s="20"/>
    </row>
    <row r="59" spans="1:34" x14ac:dyDescent="0.25">
      <c r="A59" s="15" t="s">
        <v>214</v>
      </c>
      <c r="B59" s="2"/>
      <c r="C59" t="s">
        <v>210</v>
      </c>
      <c r="E59" t="s">
        <v>255</v>
      </c>
      <c r="F59" t="s">
        <v>256</v>
      </c>
      <c r="AH59" s="20"/>
    </row>
    <row r="60" spans="1:34" x14ac:dyDescent="0.25">
      <c r="A60" s="15" t="s">
        <v>234</v>
      </c>
      <c r="B60" s="2"/>
      <c r="C60" t="s">
        <v>233</v>
      </c>
      <c r="E60" t="s">
        <v>255</v>
      </c>
      <c r="F60" t="s">
        <v>256</v>
      </c>
      <c r="AH60" s="20"/>
    </row>
    <row r="61" spans="1:34" x14ac:dyDescent="0.25">
      <c r="A61" s="15" t="s">
        <v>218</v>
      </c>
      <c r="B61" s="2"/>
      <c r="C61" t="s">
        <v>216</v>
      </c>
      <c r="E61" t="s">
        <v>255</v>
      </c>
      <c r="F61" t="s">
        <v>256</v>
      </c>
      <c r="AH61" s="20"/>
    </row>
    <row r="62" spans="1:34" x14ac:dyDescent="0.25">
      <c r="A62" s="15" t="s">
        <v>234</v>
      </c>
      <c r="B62" s="2"/>
      <c r="C62" t="s">
        <v>233</v>
      </c>
      <c r="E62" t="s">
        <v>255</v>
      </c>
      <c r="F62" t="s">
        <v>256</v>
      </c>
      <c r="AH62" s="20"/>
    </row>
    <row r="63" spans="1:34" x14ac:dyDescent="0.25">
      <c r="A63" s="15" t="s">
        <v>243</v>
      </c>
      <c r="B63" s="2"/>
      <c r="C63" t="s">
        <v>244</v>
      </c>
      <c r="E63" t="s">
        <v>255</v>
      </c>
      <c r="F63" t="s">
        <v>256</v>
      </c>
      <c r="AH63" s="20"/>
    </row>
    <row r="64" spans="1:34" x14ac:dyDescent="0.25">
      <c r="A64" s="15" t="s">
        <v>224</v>
      </c>
      <c r="B64" s="2"/>
      <c r="C64" t="s">
        <v>220</v>
      </c>
      <c r="E64" t="s">
        <v>255</v>
      </c>
      <c r="F64" t="s">
        <v>256</v>
      </c>
      <c r="AH64" s="20"/>
    </row>
    <row r="65" spans="1:34" x14ac:dyDescent="0.25">
      <c r="A65" s="15" t="s">
        <v>234</v>
      </c>
      <c r="B65" s="2"/>
      <c r="C65" t="s">
        <v>233</v>
      </c>
      <c r="E65" t="s">
        <v>255</v>
      </c>
      <c r="F65" t="s">
        <v>256</v>
      </c>
      <c r="AH65" s="20"/>
    </row>
    <row r="66" spans="1:34" x14ac:dyDescent="0.25">
      <c r="A66" s="15" t="s">
        <v>235</v>
      </c>
      <c r="B66" s="2"/>
      <c r="C66" t="s">
        <v>233</v>
      </c>
      <c r="E66" t="s">
        <v>255</v>
      </c>
      <c r="F66" t="s">
        <v>256</v>
      </c>
      <c r="AH66" s="20"/>
    </row>
    <row r="67" spans="1:34" x14ac:dyDescent="0.25">
      <c r="A67" s="15" t="s">
        <v>237</v>
      </c>
      <c r="B67" s="2"/>
      <c r="C67" t="s">
        <v>238</v>
      </c>
      <c r="E67" t="s">
        <v>255</v>
      </c>
      <c r="F67" t="s">
        <v>256</v>
      </c>
      <c r="AH67" s="20"/>
    </row>
    <row r="68" spans="1:34" x14ac:dyDescent="0.25">
      <c r="A68" s="15" t="s">
        <v>243</v>
      </c>
      <c r="B68" s="2"/>
      <c r="C68" t="s">
        <v>244</v>
      </c>
      <c r="E68" t="s">
        <v>255</v>
      </c>
      <c r="F68" t="s">
        <v>256</v>
      </c>
      <c r="AH68" s="20"/>
    </row>
    <row r="69" spans="1:34" x14ac:dyDescent="0.25">
      <c r="A69" s="15" t="s">
        <v>232</v>
      </c>
      <c r="B69" s="2"/>
      <c r="C69" t="s">
        <v>233</v>
      </c>
      <c r="E69" t="s">
        <v>255</v>
      </c>
      <c r="F69" t="s">
        <v>256</v>
      </c>
      <c r="AH69" s="20"/>
    </row>
    <row r="70" spans="1:34" x14ac:dyDescent="0.25">
      <c r="A70" s="15" t="s">
        <v>246</v>
      </c>
      <c r="B70" s="2"/>
      <c r="C70" t="s">
        <v>247</v>
      </c>
      <c r="E70" t="s">
        <v>255</v>
      </c>
      <c r="F70" t="s">
        <v>256</v>
      </c>
      <c r="AH70" s="20"/>
    </row>
    <row r="71" spans="1:34" x14ac:dyDescent="0.25">
      <c r="A71" s="15" t="s">
        <v>224</v>
      </c>
      <c r="B71" s="2"/>
      <c r="C71" t="s">
        <v>220</v>
      </c>
      <c r="E71" t="s">
        <v>255</v>
      </c>
      <c r="F71" t="s">
        <v>256</v>
      </c>
      <c r="AH71" s="20"/>
    </row>
    <row r="72" spans="1:34" x14ac:dyDescent="0.25">
      <c r="A72" s="15" t="s">
        <v>224</v>
      </c>
      <c r="B72" s="2"/>
      <c r="C72" t="s">
        <v>220</v>
      </c>
      <c r="E72" t="s">
        <v>255</v>
      </c>
      <c r="F72" t="s">
        <v>256</v>
      </c>
      <c r="AH72" s="20"/>
    </row>
    <row r="73" spans="1:34" x14ac:dyDescent="0.25">
      <c r="A73" s="15" t="s">
        <v>240</v>
      </c>
      <c r="B73" s="2"/>
      <c r="C73" t="s">
        <v>241</v>
      </c>
      <c r="E73" t="s">
        <v>255</v>
      </c>
      <c r="F73" t="s">
        <v>256</v>
      </c>
      <c r="AH73" s="20"/>
    </row>
    <row r="74" spans="1:34" x14ac:dyDescent="0.25">
      <c r="A74" s="15" t="s">
        <v>223</v>
      </c>
      <c r="B74" s="2"/>
      <c r="C74" t="s">
        <v>220</v>
      </c>
      <c r="E74" t="s">
        <v>255</v>
      </c>
      <c r="F74" t="s">
        <v>256</v>
      </c>
      <c r="AH74" s="20"/>
    </row>
    <row r="75" spans="1:34" x14ac:dyDescent="0.25">
      <c r="A75" s="15" t="s">
        <v>221</v>
      </c>
      <c r="B75" s="2"/>
      <c r="C75" t="s">
        <v>220</v>
      </c>
      <c r="E75" t="s">
        <v>255</v>
      </c>
      <c r="F75" t="s">
        <v>256</v>
      </c>
      <c r="AH75" s="20"/>
    </row>
    <row r="76" spans="1:34" x14ac:dyDescent="0.25">
      <c r="A76" s="15" t="s">
        <v>214</v>
      </c>
      <c r="B76" s="2"/>
      <c r="C76" t="s">
        <v>210</v>
      </c>
      <c r="E76" t="s">
        <v>255</v>
      </c>
      <c r="F76" t="s">
        <v>256</v>
      </c>
      <c r="AH76" s="20"/>
    </row>
    <row r="77" spans="1:34" x14ac:dyDescent="0.25">
      <c r="A77" s="15" t="s">
        <v>236</v>
      </c>
      <c r="B77" s="2"/>
      <c r="C77" t="s">
        <v>233</v>
      </c>
      <c r="E77" t="s">
        <v>255</v>
      </c>
      <c r="F77" t="s">
        <v>256</v>
      </c>
      <c r="AH77" s="20"/>
    </row>
    <row r="78" spans="1:34" x14ac:dyDescent="0.25">
      <c r="A78" s="15" t="s">
        <v>218</v>
      </c>
      <c r="B78" s="2"/>
      <c r="C78" t="s">
        <v>216</v>
      </c>
      <c r="E78" t="s">
        <v>255</v>
      </c>
      <c r="F78" t="s">
        <v>256</v>
      </c>
      <c r="AH78" s="20"/>
    </row>
    <row r="79" spans="1:34" x14ac:dyDescent="0.25">
      <c r="A79" s="15" t="s">
        <v>234</v>
      </c>
      <c r="B79" s="2"/>
      <c r="C79" t="s">
        <v>233</v>
      </c>
      <c r="E79" t="s">
        <v>255</v>
      </c>
      <c r="F79" t="s">
        <v>256</v>
      </c>
      <c r="AH79" s="20"/>
    </row>
    <row r="80" spans="1:34" x14ac:dyDescent="0.25">
      <c r="A80" s="15" t="s">
        <v>235</v>
      </c>
      <c r="B80" s="2"/>
      <c r="C80" t="s">
        <v>233</v>
      </c>
      <c r="E80" t="s">
        <v>255</v>
      </c>
      <c r="F80" t="s">
        <v>256</v>
      </c>
      <c r="AH80" s="20"/>
    </row>
    <row r="81" spans="1:34" x14ac:dyDescent="0.25">
      <c r="A81" s="15" t="s">
        <v>235</v>
      </c>
      <c r="B81" s="2"/>
      <c r="C81" t="s">
        <v>233</v>
      </c>
      <c r="E81" t="s">
        <v>255</v>
      </c>
      <c r="F81" t="s">
        <v>256</v>
      </c>
      <c r="AH81" s="20"/>
    </row>
    <row r="82" spans="1:34" x14ac:dyDescent="0.25">
      <c r="A82" s="15" t="s">
        <v>235</v>
      </c>
      <c r="B82" s="2"/>
      <c r="C82" t="s">
        <v>233</v>
      </c>
      <c r="E82" t="s">
        <v>255</v>
      </c>
      <c r="F82" t="s">
        <v>256</v>
      </c>
      <c r="AH82" s="20"/>
    </row>
    <row r="83" spans="1:34" x14ac:dyDescent="0.25">
      <c r="A83" s="15" t="s">
        <v>236</v>
      </c>
      <c r="B83" s="2"/>
      <c r="C83" t="s">
        <v>233</v>
      </c>
      <c r="E83" t="s">
        <v>255</v>
      </c>
      <c r="F83" t="s">
        <v>256</v>
      </c>
      <c r="AH83" s="20"/>
    </row>
    <row r="84" spans="1:34" x14ac:dyDescent="0.25">
      <c r="A84" s="15" t="s">
        <v>236</v>
      </c>
      <c r="B84" s="2"/>
      <c r="C84" t="s">
        <v>233</v>
      </c>
      <c r="E84" t="s">
        <v>255</v>
      </c>
      <c r="F84" t="s">
        <v>256</v>
      </c>
      <c r="AH84" s="20"/>
    </row>
    <row r="85" spans="1:34" x14ac:dyDescent="0.25">
      <c r="A85" s="15" t="s">
        <v>226</v>
      </c>
      <c r="B85" s="2"/>
      <c r="C85" t="s">
        <v>220</v>
      </c>
      <c r="E85" t="s">
        <v>255</v>
      </c>
      <c r="F85" t="s">
        <v>256</v>
      </c>
      <c r="AH85" s="20"/>
    </row>
    <row r="86" spans="1:34" x14ac:dyDescent="0.25">
      <c r="A86" s="15" t="s">
        <v>214</v>
      </c>
      <c r="B86" s="2"/>
      <c r="C86" t="s">
        <v>210</v>
      </c>
      <c r="E86" t="s">
        <v>255</v>
      </c>
      <c r="F86" t="s">
        <v>256</v>
      </c>
      <c r="AH86" s="20"/>
    </row>
    <row r="87" spans="1:34" x14ac:dyDescent="0.25">
      <c r="A87" s="15" t="s">
        <v>223</v>
      </c>
      <c r="B87" s="2"/>
      <c r="C87" t="s">
        <v>220</v>
      </c>
      <c r="E87" t="s">
        <v>255</v>
      </c>
      <c r="F87" t="s">
        <v>256</v>
      </c>
      <c r="AH87" s="20"/>
    </row>
    <row r="88" spans="1:34" x14ac:dyDescent="0.25">
      <c r="A88" s="15" t="s">
        <v>234</v>
      </c>
      <c r="B88" s="2"/>
      <c r="C88" t="s">
        <v>233</v>
      </c>
      <c r="E88" t="s">
        <v>255</v>
      </c>
      <c r="F88" t="s">
        <v>256</v>
      </c>
      <c r="AH88" s="20"/>
    </row>
    <row r="89" spans="1:34" x14ac:dyDescent="0.25">
      <c r="A89" s="15" t="s">
        <v>214</v>
      </c>
      <c r="B89" s="2"/>
      <c r="C89" t="s">
        <v>210</v>
      </c>
      <c r="E89" t="s">
        <v>255</v>
      </c>
      <c r="F89" t="s">
        <v>256</v>
      </c>
      <c r="AH89" s="20"/>
    </row>
    <row r="90" spans="1:34" x14ac:dyDescent="0.25">
      <c r="A90" s="15" t="s">
        <v>235</v>
      </c>
      <c r="B90" s="2"/>
      <c r="C90" t="s">
        <v>233</v>
      </c>
      <c r="E90" t="s">
        <v>255</v>
      </c>
      <c r="F90" t="s">
        <v>256</v>
      </c>
      <c r="AH90" s="20"/>
    </row>
    <row r="91" spans="1:34" x14ac:dyDescent="0.25">
      <c r="A91" s="15" t="s">
        <v>245</v>
      </c>
      <c r="B91" s="2"/>
      <c r="C91" t="s">
        <v>210</v>
      </c>
      <c r="E91" t="s">
        <v>255</v>
      </c>
      <c r="F91" t="s">
        <v>256</v>
      </c>
      <c r="AH91" s="20"/>
    </row>
    <row r="92" spans="1:34" x14ac:dyDescent="0.25">
      <c r="A92" s="15" t="s">
        <v>221</v>
      </c>
      <c r="B92" s="2"/>
      <c r="C92" t="s">
        <v>220</v>
      </c>
      <c r="E92" t="s">
        <v>255</v>
      </c>
      <c r="F92" t="s">
        <v>256</v>
      </c>
      <c r="AH92" s="20"/>
    </row>
    <row r="93" spans="1:34" x14ac:dyDescent="0.25">
      <c r="A93" s="15" t="s">
        <v>221</v>
      </c>
      <c r="B93" s="2"/>
      <c r="C93" t="s">
        <v>220</v>
      </c>
      <c r="E93" t="s">
        <v>255</v>
      </c>
      <c r="F93" t="s">
        <v>256</v>
      </c>
      <c r="AH93" s="20"/>
    </row>
    <row r="94" spans="1:34" x14ac:dyDescent="0.25">
      <c r="A94" s="15" t="s">
        <v>223</v>
      </c>
      <c r="B94" s="2"/>
      <c r="C94" t="s">
        <v>220</v>
      </c>
      <c r="E94" t="s">
        <v>255</v>
      </c>
      <c r="F94" t="s">
        <v>256</v>
      </c>
      <c r="AH94" s="20"/>
    </row>
    <row r="95" spans="1:34" x14ac:dyDescent="0.25">
      <c r="A95" s="15" t="s">
        <v>245</v>
      </c>
      <c r="B95" s="2"/>
      <c r="C95" t="s">
        <v>210</v>
      </c>
      <c r="E95" t="s">
        <v>255</v>
      </c>
      <c r="F95" t="s">
        <v>256</v>
      </c>
      <c r="AH95" s="20"/>
    </row>
    <row r="96" spans="1:34" x14ac:dyDescent="0.25">
      <c r="A96" s="15" t="s">
        <v>224</v>
      </c>
      <c r="B96" s="2"/>
      <c r="C96" t="s">
        <v>220</v>
      </c>
      <c r="E96" t="s">
        <v>255</v>
      </c>
      <c r="F96" t="s">
        <v>256</v>
      </c>
      <c r="AH96" s="20"/>
    </row>
    <row r="97" spans="1:34" x14ac:dyDescent="0.25">
      <c r="A97" s="15" t="s">
        <v>245</v>
      </c>
      <c r="B97" s="2"/>
      <c r="C97" t="s">
        <v>210</v>
      </c>
      <c r="E97" t="s">
        <v>255</v>
      </c>
      <c r="F97" t="s">
        <v>256</v>
      </c>
      <c r="AH97" s="20"/>
    </row>
    <row r="98" spans="1:34" x14ac:dyDescent="0.25">
      <c r="A98" s="15" t="s">
        <v>254</v>
      </c>
      <c r="B98" s="2"/>
      <c r="C98" t="s">
        <v>210</v>
      </c>
      <c r="E98" t="s">
        <v>255</v>
      </c>
      <c r="F98" t="s">
        <v>256</v>
      </c>
      <c r="AH98" s="20"/>
    </row>
    <row r="99" spans="1:34" x14ac:dyDescent="0.25">
      <c r="A99" s="15" t="s">
        <v>236</v>
      </c>
      <c r="B99" s="2"/>
      <c r="C99" t="s">
        <v>233</v>
      </c>
      <c r="E99" t="s">
        <v>255</v>
      </c>
      <c r="F99" t="s">
        <v>256</v>
      </c>
      <c r="AH99" s="20"/>
    </row>
    <row r="100" spans="1:34" ht="15.75" thickBot="1" x14ac:dyDescent="0.3">
      <c r="A100" s="29" t="s">
        <v>254</v>
      </c>
      <c r="B100" s="28"/>
      <c r="C100" s="23" t="s">
        <v>210</v>
      </c>
      <c r="D100" s="23" t="s">
        <v>249</v>
      </c>
      <c r="E100" s="23" t="s">
        <v>255</v>
      </c>
      <c r="F100" s="23" t="s">
        <v>256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D599-2EE0-4B60-8B94-233C353E36DB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39.42578125" bestFit="1" customWidth="1"/>
    <col min="6" max="6" width="81.57031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254</v>
      </c>
      <c r="B2" s="9"/>
      <c r="C2" s="27" t="s">
        <v>210</v>
      </c>
      <c r="D2" s="27" t="s">
        <v>248</v>
      </c>
      <c r="E2" s="27" t="s">
        <v>261</v>
      </c>
      <c r="F2" s="27" t="s">
        <v>262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245</v>
      </c>
      <c r="B3" s="2"/>
      <c r="C3" t="s">
        <v>210</v>
      </c>
      <c r="E3" t="s">
        <v>261</v>
      </c>
      <c r="F3" t="s">
        <v>262</v>
      </c>
      <c r="AH3" s="20"/>
    </row>
    <row r="4" spans="1:34" x14ac:dyDescent="0.25">
      <c r="A4" s="15" t="s">
        <v>209</v>
      </c>
      <c r="B4" s="2"/>
      <c r="C4" t="s">
        <v>210</v>
      </c>
      <c r="E4" t="s">
        <v>261</v>
      </c>
      <c r="F4" t="s">
        <v>262</v>
      </c>
      <c r="AH4" s="20"/>
    </row>
    <row r="5" spans="1:34" x14ac:dyDescent="0.25">
      <c r="A5" s="15" t="s">
        <v>214</v>
      </c>
      <c r="B5" s="2"/>
      <c r="C5" t="s">
        <v>210</v>
      </c>
      <c r="E5" t="s">
        <v>261</v>
      </c>
      <c r="F5" t="s">
        <v>262</v>
      </c>
      <c r="AH5" s="20"/>
    </row>
    <row r="6" spans="1:34" x14ac:dyDescent="0.25">
      <c r="A6" s="15" t="s">
        <v>217</v>
      </c>
      <c r="B6" s="2"/>
      <c r="C6" t="s">
        <v>216</v>
      </c>
      <c r="E6" t="s">
        <v>261</v>
      </c>
      <c r="F6" t="s">
        <v>262</v>
      </c>
      <c r="AH6" s="20"/>
    </row>
    <row r="7" spans="1:34" x14ac:dyDescent="0.25">
      <c r="A7" s="15" t="s">
        <v>218</v>
      </c>
      <c r="B7" s="2"/>
      <c r="C7" t="s">
        <v>216</v>
      </c>
      <c r="E7" t="s">
        <v>261</v>
      </c>
      <c r="F7" t="s">
        <v>262</v>
      </c>
      <c r="AH7" s="20"/>
    </row>
    <row r="8" spans="1:34" x14ac:dyDescent="0.25">
      <c r="A8" s="15" t="s">
        <v>221</v>
      </c>
      <c r="B8" s="2"/>
      <c r="C8" t="s">
        <v>220</v>
      </c>
      <c r="E8" t="s">
        <v>261</v>
      </c>
      <c r="F8" t="s">
        <v>262</v>
      </c>
      <c r="AH8" s="20"/>
    </row>
    <row r="9" spans="1:34" x14ac:dyDescent="0.25">
      <c r="A9" s="15" t="s">
        <v>223</v>
      </c>
      <c r="B9" s="2"/>
      <c r="C9" t="s">
        <v>220</v>
      </c>
      <c r="E9" t="s">
        <v>261</v>
      </c>
      <c r="F9" t="s">
        <v>262</v>
      </c>
      <c r="AH9" s="20"/>
    </row>
    <row r="10" spans="1:34" x14ac:dyDescent="0.25">
      <c r="A10" s="15" t="s">
        <v>224</v>
      </c>
      <c r="B10" s="2"/>
      <c r="C10" t="s">
        <v>220</v>
      </c>
      <c r="E10" t="s">
        <v>261</v>
      </c>
      <c r="F10" t="s">
        <v>262</v>
      </c>
      <c r="AH10" s="20"/>
    </row>
    <row r="11" spans="1:34" x14ac:dyDescent="0.25">
      <c r="A11" s="15" t="s">
        <v>257</v>
      </c>
      <c r="B11" s="2"/>
      <c r="C11" t="s">
        <v>220</v>
      </c>
      <c r="E11" t="s">
        <v>261</v>
      </c>
      <c r="F11" t="s">
        <v>262</v>
      </c>
      <c r="AH11" s="20"/>
    </row>
    <row r="12" spans="1:34" x14ac:dyDescent="0.25">
      <c r="A12" s="15" t="s">
        <v>226</v>
      </c>
      <c r="B12" s="2"/>
      <c r="C12" t="s">
        <v>220</v>
      </c>
      <c r="E12" t="s">
        <v>261</v>
      </c>
      <c r="F12" t="s">
        <v>262</v>
      </c>
      <c r="AH12" s="20"/>
    </row>
    <row r="13" spans="1:34" x14ac:dyDescent="0.25">
      <c r="A13" s="15" t="s">
        <v>229</v>
      </c>
      <c r="B13" s="2"/>
      <c r="C13" t="s">
        <v>220</v>
      </c>
      <c r="E13" t="s">
        <v>261</v>
      </c>
      <c r="F13" t="s">
        <v>262</v>
      </c>
      <c r="AH13" s="20"/>
    </row>
    <row r="14" spans="1:34" x14ac:dyDescent="0.25">
      <c r="A14" s="15" t="s">
        <v>258</v>
      </c>
      <c r="B14" s="2"/>
      <c r="C14" t="s">
        <v>231</v>
      </c>
      <c r="E14" t="s">
        <v>261</v>
      </c>
      <c r="F14" t="s">
        <v>262</v>
      </c>
      <c r="AH14" s="20"/>
    </row>
    <row r="15" spans="1:34" x14ac:dyDescent="0.25">
      <c r="A15" s="15" t="s">
        <v>259</v>
      </c>
      <c r="B15" s="2"/>
      <c r="C15" t="s">
        <v>231</v>
      </c>
      <c r="E15" t="s">
        <v>261</v>
      </c>
      <c r="F15" t="s">
        <v>262</v>
      </c>
      <c r="AH15" s="20"/>
    </row>
    <row r="16" spans="1:34" x14ac:dyDescent="0.25">
      <c r="A16" s="15" t="s">
        <v>230</v>
      </c>
      <c r="B16" s="2"/>
      <c r="C16" t="s">
        <v>231</v>
      </c>
      <c r="E16" t="s">
        <v>261</v>
      </c>
      <c r="F16" t="s">
        <v>262</v>
      </c>
      <c r="AH16" s="20"/>
    </row>
    <row r="17" spans="1:34" x14ac:dyDescent="0.25">
      <c r="A17" s="15" t="s">
        <v>232</v>
      </c>
      <c r="B17" s="2"/>
      <c r="C17" t="s">
        <v>233</v>
      </c>
      <c r="E17" t="s">
        <v>261</v>
      </c>
      <c r="F17" t="s">
        <v>262</v>
      </c>
      <c r="AH17" s="20"/>
    </row>
    <row r="18" spans="1:34" x14ac:dyDescent="0.25">
      <c r="A18" s="15" t="s">
        <v>234</v>
      </c>
      <c r="B18" s="2"/>
      <c r="C18" t="s">
        <v>233</v>
      </c>
      <c r="E18" t="s">
        <v>261</v>
      </c>
      <c r="F18" t="s">
        <v>262</v>
      </c>
      <c r="AH18" s="20"/>
    </row>
    <row r="19" spans="1:34" x14ac:dyDescent="0.25">
      <c r="A19" s="15" t="s">
        <v>235</v>
      </c>
      <c r="B19" s="2"/>
      <c r="C19" t="s">
        <v>233</v>
      </c>
      <c r="E19" t="s">
        <v>261</v>
      </c>
      <c r="F19" t="s">
        <v>262</v>
      </c>
      <c r="AH19" s="20"/>
    </row>
    <row r="20" spans="1:34" x14ac:dyDescent="0.25">
      <c r="A20" s="15" t="s">
        <v>237</v>
      </c>
      <c r="B20" s="2"/>
      <c r="C20" t="s">
        <v>238</v>
      </c>
      <c r="E20" t="s">
        <v>261</v>
      </c>
      <c r="F20" t="s">
        <v>262</v>
      </c>
      <c r="AH20" s="20"/>
    </row>
    <row r="21" spans="1:34" x14ac:dyDescent="0.25">
      <c r="A21" s="15" t="s">
        <v>240</v>
      </c>
      <c r="B21" s="2"/>
      <c r="C21" t="s">
        <v>241</v>
      </c>
      <c r="E21" t="s">
        <v>261</v>
      </c>
      <c r="F21" t="s">
        <v>262</v>
      </c>
      <c r="AH21" s="20"/>
    </row>
    <row r="22" spans="1:34" x14ac:dyDescent="0.25">
      <c r="A22" s="15" t="s">
        <v>242</v>
      </c>
      <c r="B22" s="2"/>
      <c r="C22" t="s">
        <v>241</v>
      </c>
      <c r="E22" t="s">
        <v>261</v>
      </c>
      <c r="F22" t="s">
        <v>262</v>
      </c>
      <c r="AH22" s="20"/>
    </row>
    <row r="23" spans="1:34" x14ac:dyDescent="0.25">
      <c r="A23" s="15" t="s">
        <v>234</v>
      </c>
      <c r="B23" s="2"/>
      <c r="C23" t="s">
        <v>233</v>
      </c>
      <c r="E23" t="s">
        <v>261</v>
      </c>
      <c r="F23" t="s">
        <v>262</v>
      </c>
      <c r="AH23" s="20"/>
    </row>
    <row r="24" spans="1:34" x14ac:dyDescent="0.25">
      <c r="A24" s="15" t="s">
        <v>254</v>
      </c>
      <c r="B24" s="2"/>
      <c r="C24" t="s">
        <v>210</v>
      </c>
      <c r="E24" t="s">
        <v>261</v>
      </c>
      <c r="F24" t="s">
        <v>262</v>
      </c>
      <c r="AH24" s="20"/>
    </row>
    <row r="25" spans="1:34" x14ac:dyDescent="0.25">
      <c r="A25" s="15" t="s">
        <v>234</v>
      </c>
      <c r="B25" s="2"/>
      <c r="C25" t="s">
        <v>233</v>
      </c>
      <c r="E25" t="s">
        <v>261</v>
      </c>
      <c r="F25" t="s">
        <v>262</v>
      </c>
      <c r="AH25" s="20"/>
    </row>
    <row r="26" spans="1:34" x14ac:dyDescent="0.25">
      <c r="A26" s="15" t="s">
        <v>263</v>
      </c>
      <c r="B26" s="2"/>
      <c r="C26" t="s">
        <v>210</v>
      </c>
      <c r="E26" t="s">
        <v>261</v>
      </c>
      <c r="F26" t="s">
        <v>262</v>
      </c>
      <c r="AH26" s="20"/>
    </row>
    <row r="27" spans="1:34" x14ac:dyDescent="0.25">
      <c r="A27" s="15" t="s">
        <v>234</v>
      </c>
      <c r="B27" s="2"/>
      <c r="C27" t="s">
        <v>233</v>
      </c>
      <c r="E27" t="s">
        <v>261</v>
      </c>
      <c r="F27" t="s">
        <v>262</v>
      </c>
      <c r="AH27" s="20"/>
    </row>
    <row r="28" spans="1:34" x14ac:dyDescent="0.25">
      <c r="A28" s="15" t="s">
        <v>218</v>
      </c>
      <c r="B28" s="2"/>
      <c r="C28" t="s">
        <v>216</v>
      </c>
      <c r="E28" t="s">
        <v>261</v>
      </c>
      <c r="F28" t="s">
        <v>262</v>
      </c>
      <c r="AH28" s="20"/>
    </row>
    <row r="29" spans="1:34" x14ac:dyDescent="0.25">
      <c r="A29" s="15" t="s">
        <v>214</v>
      </c>
      <c r="B29" s="2"/>
      <c r="C29" t="s">
        <v>210</v>
      </c>
      <c r="E29" t="s">
        <v>261</v>
      </c>
      <c r="F29" t="s">
        <v>262</v>
      </c>
      <c r="AH29" s="20"/>
    </row>
    <row r="30" spans="1:34" x14ac:dyDescent="0.25">
      <c r="A30" s="15" t="s">
        <v>223</v>
      </c>
      <c r="B30" s="2"/>
      <c r="C30" t="s">
        <v>220</v>
      </c>
      <c r="E30" t="s">
        <v>261</v>
      </c>
      <c r="F30" t="s">
        <v>262</v>
      </c>
      <c r="AH30" s="20"/>
    </row>
    <row r="31" spans="1:34" x14ac:dyDescent="0.25">
      <c r="A31" s="15" t="s">
        <v>214</v>
      </c>
      <c r="B31" s="2"/>
      <c r="C31" t="s">
        <v>210</v>
      </c>
      <c r="E31" t="s">
        <v>261</v>
      </c>
      <c r="F31" t="s">
        <v>262</v>
      </c>
      <c r="AH31" s="20"/>
    </row>
    <row r="32" spans="1:34" x14ac:dyDescent="0.25">
      <c r="A32" s="15" t="s">
        <v>223</v>
      </c>
      <c r="B32" s="2"/>
      <c r="C32" t="s">
        <v>220</v>
      </c>
      <c r="E32" t="s">
        <v>261</v>
      </c>
      <c r="F32" t="s">
        <v>262</v>
      </c>
      <c r="AH32" s="20"/>
    </row>
    <row r="33" spans="1:34" x14ac:dyDescent="0.25">
      <c r="A33" s="15" t="s">
        <v>218</v>
      </c>
      <c r="B33" s="2"/>
      <c r="C33" t="s">
        <v>216</v>
      </c>
      <c r="E33" t="s">
        <v>261</v>
      </c>
      <c r="F33" t="s">
        <v>262</v>
      </c>
      <c r="AH33" s="20"/>
    </row>
    <row r="34" spans="1:34" x14ac:dyDescent="0.25">
      <c r="A34" s="15" t="s">
        <v>243</v>
      </c>
      <c r="B34" s="2"/>
      <c r="C34" t="s">
        <v>244</v>
      </c>
      <c r="E34" t="s">
        <v>261</v>
      </c>
      <c r="F34" t="s">
        <v>262</v>
      </c>
      <c r="AH34" s="20"/>
    </row>
    <row r="35" spans="1:34" x14ac:dyDescent="0.25">
      <c r="A35" s="15" t="s">
        <v>214</v>
      </c>
      <c r="B35" s="2"/>
      <c r="C35" t="s">
        <v>210</v>
      </c>
      <c r="E35" t="s">
        <v>261</v>
      </c>
      <c r="F35" t="s">
        <v>262</v>
      </c>
      <c r="AH35" s="20"/>
    </row>
    <row r="36" spans="1:34" x14ac:dyDescent="0.25">
      <c r="A36" s="15" t="s">
        <v>214</v>
      </c>
      <c r="B36" s="2"/>
      <c r="C36" t="s">
        <v>210</v>
      </c>
      <c r="E36" t="s">
        <v>261</v>
      </c>
      <c r="F36" t="s">
        <v>262</v>
      </c>
      <c r="AH36" s="20"/>
    </row>
    <row r="37" spans="1:34" x14ac:dyDescent="0.25">
      <c r="A37" s="15" t="s">
        <v>224</v>
      </c>
      <c r="B37" s="2"/>
      <c r="C37" t="s">
        <v>220</v>
      </c>
      <c r="E37" t="s">
        <v>261</v>
      </c>
      <c r="F37" t="s">
        <v>262</v>
      </c>
      <c r="AH37" s="20"/>
    </row>
    <row r="38" spans="1:34" x14ac:dyDescent="0.25">
      <c r="A38" s="15" t="s">
        <v>214</v>
      </c>
      <c r="B38" s="2"/>
      <c r="C38" t="s">
        <v>210</v>
      </c>
      <c r="E38" t="s">
        <v>261</v>
      </c>
      <c r="F38" t="s">
        <v>262</v>
      </c>
      <c r="AH38" s="20"/>
    </row>
    <row r="39" spans="1:34" x14ac:dyDescent="0.25">
      <c r="A39" s="15" t="s">
        <v>226</v>
      </c>
      <c r="B39" s="2"/>
      <c r="C39" t="s">
        <v>220</v>
      </c>
      <c r="E39" t="s">
        <v>261</v>
      </c>
      <c r="F39" t="s">
        <v>262</v>
      </c>
      <c r="AH39" s="20"/>
    </row>
    <row r="40" spans="1:34" x14ac:dyDescent="0.25">
      <c r="A40" s="15" t="s">
        <v>236</v>
      </c>
      <c r="B40" s="2"/>
      <c r="C40" t="s">
        <v>233</v>
      </c>
      <c r="E40" t="s">
        <v>261</v>
      </c>
      <c r="F40" t="s">
        <v>262</v>
      </c>
      <c r="AH40" s="20"/>
    </row>
    <row r="41" spans="1:34" x14ac:dyDescent="0.25">
      <c r="A41" s="15" t="s">
        <v>235</v>
      </c>
      <c r="B41" s="2"/>
      <c r="C41" t="s">
        <v>233</v>
      </c>
      <c r="E41" t="s">
        <v>261</v>
      </c>
      <c r="F41" t="s">
        <v>262</v>
      </c>
      <c r="AH41" s="20"/>
    </row>
    <row r="42" spans="1:34" x14ac:dyDescent="0.25">
      <c r="A42" s="15" t="s">
        <v>235</v>
      </c>
      <c r="B42" s="2"/>
      <c r="C42" t="s">
        <v>233</v>
      </c>
      <c r="E42" t="s">
        <v>261</v>
      </c>
      <c r="F42" t="s">
        <v>262</v>
      </c>
      <c r="AH42" s="20"/>
    </row>
    <row r="43" spans="1:34" x14ac:dyDescent="0.25">
      <c r="A43" s="15" t="s">
        <v>214</v>
      </c>
      <c r="B43" s="2"/>
      <c r="C43" t="s">
        <v>210</v>
      </c>
      <c r="E43" t="s">
        <v>261</v>
      </c>
      <c r="F43" t="s">
        <v>262</v>
      </c>
      <c r="AH43" s="20"/>
    </row>
    <row r="44" spans="1:34" x14ac:dyDescent="0.25">
      <c r="A44" s="15" t="s">
        <v>236</v>
      </c>
      <c r="B44" s="2"/>
      <c r="C44" t="s">
        <v>233</v>
      </c>
      <c r="E44" t="s">
        <v>261</v>
      </c>
      <c r="F44" t="s">
        <v>262</v>
      </c>
      <c r="AH44" s="20"/>
    </row>
    <row r="45" spans="1:34" x14ac:dyDescent="0.25">
      <c r="A45" s="15" t="s">
        <v>243</v>
      </c>
      <c r="B45" s="2"/>
      <c r="C45" t="s">
        <v>244</v>
      </c>
      <c r="E45" t="s">
        <v>261</v>
      </c>
      <c r="F45" t="s">
        <v>262</v>
      </c>
      <c r="AH45" s="20"/>
    </row>
    <row r="46" spans="1:34" x14ac:dyDescent="0.25">
      <c r="A46" s="15" t="s">
        <v>209</v>
      </c>
      <c r="B46" s="2"/>
      <c r="C46" t="s">
        <v>210</v>
      </c>
      <c r="E46" t="s">
        <v>261</v>
      </c>
      <c r="F46" t="s">
        <v>262</v>
      </c>
      <c r="AH46" s="20"/>
    </row>
    <row r="47" spans="1:34" x14ac:dyDescent="0.25">
      <c r="A47" s="15" t="s">
        <v>226</v>
      </c>
      <c r="B47" s="2"/>
      <c r="C47" t="s">
        <v>220</v>
      </c>
      <c r="E47" t="s">
        <v>261</v>
      </c>
      <c r="F47" t="s">
        <v>262</v>
      </c>
      <c r="AH47" s="20"/>
    </row>
    <row r="48" spans="1:34" x14ac:dyDescent="0.25">
      <c r="A48" s="15" t="s">
        <v>209</v>
      </c>
      <c r="B48" s="2"/>
      <c r="C48" t="s">
        <v>210</v>
      </c>
      <c r="E48" t="s">
        <v>261</v>
      </c>
      <c r="F48" t="s">
        <v>262</v>
      </c>
      <c r="AH48" s="20"/>
    </row>
    <row r="49" spans="1:34" x14ac:dyDescent="0.25">
      <c r="A49" s="15" t="s">
        <v>243</v>
      </c>
      <c r="B49" s="2"/>
      <c r="C49" t="s">
        <v>244</v>
      </c>
      <c r="E49" t="s">
        <v>261</v>
      </c>
      <c r="F49" t="s">
        <v>262</v>
      </c>
      <c r="AH49" s="20"/>
    </row>
    <row r="50" spans="1:34" x14ac:dyDescent="0.25">
      <c r="A50" s="15" t="s">
        <v>252</v>
      </c>
      <c r="B50" s="2"/>
      <c r="C50" t="s">
        <v>253</v>
      </c>
      <c r="E50" t="s">
        <v>261</v>
      </c>
      <c r="F50" t="s">
        <v>262</v>
      </c>
      <c r="AH50" s="20"/>
    </row>
    <row r="51" spans="1:34" x14ac:dyDescent="0.25">
      <c r="A51" s="15" t="s">
        <v>226</v>
      </c>
      <c r="B51" s="2"/>
      <c r="C51" t="s">
        <v>220</v>
      </c>
      <c r="E51" t="s">
        <v>261</v>
      </c>
      <c r="F51" t="s">
        <v>262</v>
      </c>
      <c r="AH51" s="20"/>
    </row>
    <row r="52" spans="1:34" x14ac:dyDescent="0.25">
      <c r="A52" s="15" t="s">
        <v>243</v>
      </c>
      <c r="B52" s="2"/>
      <c r="C52" t="s">
        <v>244</v>
      </c>
      <c r="E52" t="s">
        <v>261</v>
      </c>
      <c r="F52" t="s">
        <v>262</v>
      </c>
      <c r="AH52" s="20"/>
    </row>
    <row r="53" spans="1:34" x14ac:dyDescent="0.25">
      <c r="A53" s="15" t="s">
        <v>234</v>
      </c>
      <c r="B53" s="2"/>
      <c r="C53" t="s">
        <v>233</v>
      </c>
      <c r="E53" t="s">
        <v>261</v>
      </c>
      <c r="F53" t="s">
        <v>262</v>
      </c>
      <c r="AH53" s="20"/>
    </row>
    <row r="54" spans="1:34" x14ac:dyDescent="0.25">
      <c r="A54" s="15" t="s">
        <v>236</v>
      </c>
      <c r="B54" s="2"/>
      <c r="C54" t="s">
        <v>233</v>
      </c>
      <c r="E54" t="s">
        <v>261</v>
      </c>
      <c r="F54" t="s">
        <v>262</v>
      </c>
      <c r="AH54" s="20"/>
    </row>
    <row r="55" spans="1:34" x14ac:dyDescent="0.25">
      <c r="A55" s="15" t="s">
        <v>235</v>
      </c>
      <c r="B55" s="2"/>
      <c r="C55" t="s">
        <v>233</v>
      </c>
      <c r="E55" t="s">
        <v>261</v>
      </c>
      <c r="F55" t="s">
        <v>262</v>
      </c>
      <c r="AH55" s="20"/>
    </row>
    <row r="56" spans="1:34" x14ac:dyDescent="0.25">
      <c r="A56" s="15" t="s">
        <v>229</v>
      </c>
      <c r="B56" s="2"/>
      <c r="C56" t="s">
        <v>220</v>
      </c>
      <c r="E56" t="s">
        <v>261</v>
      </c>
      <c r="F56" t="s">
        <v>262</v>
      </c>
      <c r="AH56" s="20"/>
    </row>
    <row r="57" spans="1:34" x14ac:dyDescent="0.25">
      <c r="A57" s="15" t="s">
        <v>237</v>
      </c>
      <c r="B57" s="2"/>
      <c r="C57" t="s">
        <v>238</v>
      </c>
      <c r="E57" t="s">
        <v>261</v>
      </c>
      <c r="F57" t="s">
        <v>262</v>
      </c>
      <c r="AH57" s="20"/>
    </row>
    <row r="58" spans="1:34" x14ac:dyDescent="0.25">
      <c r="A58" s="15" t="s">
        <v>223</v>
      </c>
      <c r="B58" s="2"/>
      <c r="C58" t="s">
        <v>220</v>
      </c>
      <c r="E58" t="s">
        <v>261</v>
      </c>
      <c r="F58" t="s">
        <v>262</v>
      </c>
      <c r="AH58" s="20"/>
    </row>
    <row r="59" spans="1:34" x14ac:dyDescent="0.25">
      <c r="A59" s="15" t="s">
        <v>223</v>
      </c>
      <c r="B59" s="2"/>
      <c r="C59" t="s">
        <v>220</v>
      </c>
      <c r="E59" t="s">
        <v>261</v>
      </c>
      <c r="F59" t="s">
        <v>262</v>
      </c>
      <c r="AH59" s="20"/>
    </row>
    <row r="60" spans="1:34" x14ac:dyDescent="0.25">
      <c r="A60" s="15" t="s">
        <v>237</v>
      </c>
      <c r="B60" s="2"/>
      <c r="C60" t="s">
        <v>238</v>
      </c>
      <c r="E60" t="s">
        <v>261</v>
      </c>
      <c r="F60" t="s">
        <v>262</v>
      </c>
      <c r="AH60" s="20"/>
    </row>
    <row r="61" spans="1:34" x14ac:dyDescent="0.25">
      <c r="A61" s="15" t="s">
        <v>237</v>
      </c>
      <c r="B61" s="2"/>
      <c r="C61" t="s">
        <v>238</v>
      </c>
      <c r="E61" t="s">
        <v>261</v>
      </c>
      <c r="F61" t="s">
        <v>262</v>
      </c>
      <c r="AH61" s="20"/>
    </row>
    <row r="62" spans="1:34" x14ac:dyDescent="0.25">
      <c r="A62" s="15" t="s">
        <v>243</v>
      </c>
      <c r="B62" s="2"/>
      <c r="C62" t="s">
        <v>244</v>
      </c>
      <c r="E62" t="s">
        <v>261</v>
      </c>
      <c r="F62" t="s">
        <v>262</v>
      </c>
      <c r="AH62" s="20"/>
    </row>
    <row r="63" spans="1:34" x14ac:dyDescent="0.25">
      <c r="A63" s="15" t="s">
        <v>229</v>
      </c>
      <c r="B63" s="2"/>
      <c r="C63" t="s">
        <v>220</v>
      </c>
      <c r="E63" t="s">
        <v>261</v>
      </c>
      <c r="F63" t="s">
        <v>262</v>
      </c>
      <c r="AH63" s="20"/>
    </row>
    <row r="64" spans="1:34" x14ac:dyDescent="0.25">
      <c r="A64" s="15" t="s">
        <v>221</v>
      </c>
      <c r="B64" s="2"/>
      <c r="C64" t="s">
        <v>220</v>
      </c>
      <c r="E64" t="s">
        <v>261</v>
      </c>
      <c r="F64" t="s">
        <v>262</v>
      </c>
      <c r="AH64" s="20"/>
    </row>
    <row r="65" spans="1:34" x14ac:dyDescent="0.25">
      <c r="A65" s="15" t="s">
        <v>243</v>
      </c>
      <c r="B65" s="2"/>
      <c r="C65" t="s">
        <v>244</v>
      </c>
      <c r="E65" t="s">
        <v>261</v>
      </c>
      <c r="F65" t="s">
        <v>262</v>
      </c>
      <c r="AH65" s="20"/>
    </row>
    <row r="66" spans="1:34" x14ac:dyDescent="0.25">
      <c r="A66" s="15" t="s">
        <v>223</v>
      </c>
      <c r="B66" s="2"/>
      <c r="C66" t="s">
        <v>220</v>
      </c>
      <c r="E66" t="s">
        <v>261</v>
      </c>
      <c r="F66" t="s">
        <v>262</v>
      </c>
      <c r="AH66" s="20"/>
    </row>
    <row r="67" spans="1:34" x14ac:dyDescent="0.25">
      <c r="A67" s="15" t="s">
        <v>234</v>
      </c>
      <c r="B67" s="2"/>
      <c r="C67" t="s">
        <v>233</v>
      </c>
      <c r="E67" t="s">
        <v>261</v>
      </c>
      <c r="F67" t="s">
        <v>262</v>
      </c>
      <c r="AH67" s="20"/>
    </row>
    <row r="68" spans="1:34" x14ac:dyDescent="0.25">
      <c r="A68" s="15" t="s">
        <v>245</v>
      </c>
      <c r="B68" s="2"/>
      <c r="C68" t="s">
        <v>210</v>
      </c>
      <c r="E68" t="s">
        <v>261</v>
      </c>
      <c r="F68" t="s">
        <v>262</v>
      </c>
      <c r="AH68" s="20"/>
    </row>
    <row r="69" spans="1:34" x14ac:dyDescent="0.25">
      <c r="A69" s="15" t="s">
        <v>236</v>
      </c>
      <c r="B69" s="2"/>
      <c r="C69" t="s">
        <v>233</v>
      </c>
      <c r="E69" t="s">
        <v>261</v>
      </c>
      <c r="F69" t="s">
        <v>262</v>
      </c>
      <c r="AH69" s="20"/>
    </row>
    <row r="70" spans="1:34" x14ac:dyDescent="0.25">
      <c r="A70" s="15" t="s">
        <v>221</v>
      </c>
      <c r="B70" s="2"/>
      <c r="C70" t="s">
        <v>220</v>
      </c>
      <c r="E70" t="s">
        <v>261</v>
      </c>
      <c r="F70" t="s">
        <v>262</v>
      </c>
      <c r="AH70" s="20"/>
    </row>
    <row r="71" spans="1:34" x14ac:dyDescent="0.25">
      <c r="A71" s="15" t="s">
        <v>236</v>
      </c>
      <c r="B71" s="2"/>
      <c r="C71" t="s">
        <v>233</v>
      </c>
      <c r="E71" t="s">
        <v>261</v>
      </c>
      <c r="F71" t="s">
        <v>262</v>
      </c>
      <c r="AH71" s="20"/>
    </row>
    <row r="72" spans="1:34" x14ac:dyDescent="0.25">
      <c r="A72" s="15" t="s">
        <v>214</v>
      </c>
      <c r="B72" s="2"/>
      <c r="C72" t="s">
        <v>210</v>
      </c>
      <c r="E72" t="s">
        <v>261</v>
      </c>
      <c r="F72" t="s">
        <v>262</v>
      </c>
      <c r="AH72" s="20"/>
    </row>
    <row r="73" spans="1:34" x14ac:dyDescent="0.25">
      <c r="A73" s="15" t="s">
        <v>235</v>
      </c>
      <c r="B73" s="2"/>
      <c r="C73" t="s">
        <v>233</v>
      </c>
      <c r="E73" t="s">
        <v>261</v>
      </c>
      <c r="F73" t="s">
        <v>262</v>
      </c>
      <c r="AH73" s="20"/>
    </row>
    <row r="74" spans="1:34" x14ac:dyDescent="0.25">
      <c r="A74" s="15" t="s">
        <v>221</v>
      </c>
      <c r="B74" s="2"/>
      <c r="C74" t="s">
        <v>220</v>
      </c>
      <c r="E74" t="s">
        <v>261</v>
      </c>
      <c r="F74" t="s">
        <v>262</v>
      </c>
      <c r="AH74" s="20"/>
    </row>
    <row r="75" spans="1:34" x14ac:dyDescent="0.25">
      <c r="A75" s="15" t="s">
        <v>236</v>
      </c>
      <c r="B75" s="2"/>
      <c r="C75" t="s">
        <v>233</v>
      </c>
      <c r="E75" t="s">
        <v>261</v>
      </c>
      <c r="F75" t="s">
        <v>262</v>
      </c>
      <c r="AH75" s="20"/>
    </row>
    <row r="76" spans="1:34" x14ac:dyDescent="0.25">
      <c r="A76" s="15" t="s">
        <v>221</v>
      </c>
      <c r="B76" s="2"/>
      <c r="C76" t="s">
        <v>220</v>
      </c>
      <c r="E76" t="s">
        <v>261</v>
      </c>
      <c r="F76" t="s">
        <v>262</v>
      </c>
      <c r="AH76" s="20"/>
    </row>
    <row r="77" spans="1:34" x14ac:dyDescent="0.25">
      <c r="A77" s="15" t="s">
        <v>223</v>
      </c>
      <c r="B77" s="2"/>
      <c r="C77" t="s">
        <v>220</v>
      </c>
      <c r="E77" t="s">
        <v>261</v>
      </c>
      <c r="F77" t="s">
        <v>262</v>
      </c>
      <c r="AH77" s="20"/>
    </row>
    <row r="78" spans="1:34" x14ac:dyDescent="0.25">
      <c r="A78" s="15" t="s">
        <v>221</v>
      </c>
      <c r="B78" s="2"/>
      <c r="C78" t="s">
        <v>220</v>
      </c>
      <c r="E78" t="s">
        <v>261</v>
      </c>
      <c r="F78" t="s">
        <v>262</v>
      </c>
      <c r="AH78" s="20"/>
    </row>
    <row r="79" spans="1:34" x14ac:dyDescent="0.25">
      <c r="A79" s="15" t="s">
        <v>254</v>
      </c>
      <c r="B79" s="2"/>
      <c r="C79" t="s">
        <v>210</v>
      </c>
      <c r="E79" t="s">
        <v>261</v>
      </c>
      <c r="F79" t="s">
        <v>262</v>
      </c>
      <c r="AH79" s="20"/>
    </row>
    <row r="80" spans="1:34" x14ac:dyDescent="0.25">
      <c r="A80" s="15" t="s">
        <v>237</v>
      </c>
      <c r="B80" s="2"/>
      <c r="C80" t="s">
        <v>238</v>
      </c>
      <c r="E80" t="s">
        <v>261</v>
      </c>
      <c r="F80" t="s">
        <v>262</v>
      </c>
      <c r="AH80" s="20"/>
    </row>
    <row r="81" spans="1:34" x14ac:dyDescent="0.25">
      <c r="A81" s="15" t="s">
        <v>254</v>
      </c>
      <c r="B81" s="2"/>
      <c r="C81" t="s">
        <v>210</v>
      </c>
      <c r="E81" t="s">
        <v>261</v>
      </c>
      <c r="F81" t="s">
        <v>262</v>
      </c>
      <c r="AH81" s="20"/>
    </row>
    <row r="82" spans="1:34" x14ac:dyDescent="0.25">
      <c r="A82" s="15" t="s">
        <v>246</v>
      </c>
      <c r="B82" s="2"/>
      <c r="C82" t="s">
        <v>247</v>
      </c>
      <c r="E82" t="s">
        <v>261</v>
      </c>
      <c r="F82" t="s">
        <v>262</v>
      </c>
      <c r="AH82" s="20"/>
    </row>
    <row r="83" spans="1:34" x14ac:dyDescent="0.25">
      <c r="A83" s="15" t="s">
        <v>254</v>
      </c>
      <c r="B83" s="2"/>
      <c r="C83" t="s">
        <v>210</v>
      </c>
      <c r="E83" t="s">
        <v>261</v>
      </c>
      <c r="F83" t="s">
        <v>262</v>
      </c>
      <c r="AH83" s="20"/>
    </row>
    <row r="84" spans="1:34" x14ac:dyDescent="0.25">
      <c r="A84" s="15" t="s">
        <v>218</v>
      </c>
      <c r="B84" s="2"/>
      <c r="C84" t="s">
        <v>216</v>
      </c>
      <c r="E84" t="s">
        <v>261</v>
      </c>
      <c r="F84" t="s">
        <v>262</v>
      </c>
      <c r="AH84" s="20"/>
    </row>
    <row r="85" spans="1:34" x14ac:dyDescent="0.25">
      <c r="A85" s="15" t="s">
        <v>243</v>
      </c>
      <c r="B85" s="2"/>
      <c r="C85" t="s">
        <v>244</v>
      </c>
      <c r="E85" t="s">
        <v>261</v>
      </c>
      <c r="F85" t="s">
        <v>262</v>
      </c>
      <c r="AH85" s="20"/>
    </row>
    <row r="86" spans="1:34" x14ac:dyDescent="0.25">
      <c r="A86" s="15" t="s">
        <v>226</v>
      </c>
      <c r="B86" s="2"/>
      <c r="C86" t="s">
        <v>220</v>
      </c>
      <c r="E86" t="s">
        <v>261</v>
      </c>
      <c r="F86" t="s">
        <v>262</v>
      </c>
      <c r="AH86" s="20"/>
    </row>
    <row r="87" spans="1:34" x14ac:dyDescent="0.25">
      <c r="A87" s="15" t="s">
        <v>237</v>
      </c>
      <c r="B87" s="2"/>
      <c r="C87" t="s">
        <v>238</v>
      </c>
      <c r="E87" t="s">
        <v>261</v>
      </c>
      <c r="F87" t="s">
        <v>262</v>
      </c>
      <c r="AH87" s="20"/>
    </row>
    <row r="88" spans="1:34" x14ac:dyDescent="0.25">
      <c r="A88" s="15" t="s">
        <v>236</v>
      </c>
      <c r="B88" s="2"/>
      <c r="C88" t="s">
        <v>233</v>
      </c>
      <c r="E88" t="s">
        <v>261</v>
      </c>
      <c r="F88" t="s">
        <v>262</v>
      </c>
      <c r="AH88" s="20"/>
    </row>
    <row r="89" spans="1:34" x14ac:dyDescent="0.25">
      <c r="A89" s="15" t="s">
        <v>243</v>
      </c>
      <c r="B89" s="2"/>
      <c r="C89" t="s">
        <v>244</v>
      </c>
      <c r="E89" t="s">
        <v>261</v>
      </c>
      <c r="F89" t="s">
        <v>262</v>
      </c>
      <c r="AH89" s="20"/>
    </row>
    <row r="90" spans="1:34" x14ac:dyDescent="0.25">
      <c r="A90" s="15" t="s">
        <v>229</v>
      </c>
      <c r="B90" s="2"/>
      <c r="C90" t="s">
        <v>220</v>
      </c>
      <c r="E90" t="s">
        <v>261</v>
      </c>
      <c r="F90" t="s">
        <v>262</v>
      </c>
      <c r="AH90" s="20"/>
    </row>
    <row r="91" spans="1:34" x14ac:dyDescent="0.25">
      <c r="A91" s="15" t="s">
        <v>229</v>
      </c>
      <c r="B91" s="2"/>
      <c r="C91" t="s">
        <v>220</v>
      </c>
      <c r="E91" t="s">
        <v>261</v>
      </c>
      <c r="F91" t="s">
        <v>262</v>
      </c>
      <c r="AH91" s="20"/>
    </row>
    <row r="92" spans="1:34" x14ac:dyDescent="0.25">
      <c r="A92" s="15" t="s">
        <v>237</v>
      </c>
      <c r="B92" s="2"/>
      <c r="C92" t="s">
        <v>238</v>
      </c>
      <c r="E92" t="s">
        <v>261</v>
      </c>
      <c r="F92" t="s">
        <v>262</v>
      </c>
      <c r="AH92" s="20"/>
    </row>
    <row r="93" spans="1:34" x14ac:dyDescent="0.25">
      <c r="A93" s="15" t="s">
        <v>214</v>
      </c>
      <c r="B93" s="2"/>
      <c r="C93" t="s">
        <v>210</v>
      </c>
      <c r="E93" t="s">
        <v>261</v>
      </c>
      <c r="F93" t="s">
        <v>262</v>
      </c>
      <c r="AH93" s="20"/>
    </row>
    <row r="94" spans="1:34" x14ac:dyDescent="0.25">
      <c r="A94" s="15" t="s">
        <v>237</v>
      </c>
      <c r="B94" s="2"/>
      <c r="C94" t="s">
        <v>238</v>
      </c>
      <c r="E94" t="s">
        <v>261</v>
      </c>
      <c r="F94" t="s">
        <v>262</v>
      </c>
      <c r="AH94" s="20"/>
    </row>
    <row r="95" spans="1:34" x14ac:dyDescent="0.25">
      <c r="A95" s="15" t="s">
        <v>223</v>
      </c>
      <c r="B95" s="2"/>
      <c r="C95" t="s">
        <v>220</v>
      </c>
      <c r="E95" t="s">
        <v>261</v>
      </c>
      <c r="F95" t="s">
        <v>262</v>
      </c>
      <c r="AH95" s="20"/>
    </row>
    <row r="96" spans="1:34" x14ac:dyDescent="0.25">
      <c r="A96" s="15" t="s">
        <v>226</v>
      </c>
      <c r="B96" s="2"/>
      <c r="C96" t="s">
        <v>220</v>
      </c>
      <c r="E96" t="s">
        <v>261</v>
      </c>
      <c r="F96" t="s">
        <v>262</v>
      </c>
      <c r="AH96" s="20"/>
    </row>
    <row r="97" spans="1:34" x14ac:dyDescent="0.25">
      <c r="A97" s="15" t="s">
        <v>229</v>
      </c>
      <c r="B97" s="2"/>
      <c r="C97" t="s">
        <v>220</v>
      </c>
      <c r="E97" t="s">
        <v>261</v>
      </c>
      <c r="F97" t="s">
        <v>262</v>
      </c>
      <c r="AH97" s="20"/>
    </row>
    <row r="98" spans="1:34" x14ac:dyDescent="0.25">
      <c r="A98" s="15" t="s">
        <v>223</v>
      </c>
      <c r="B98" s="2"/>
      <c r="C98" t="s">
        <v>220</v>
      </c>
      <c r="E98" t="s">
        <v>261</v>
      </c>
      <c r="F98" t="s">
        <v>262</v>
      </c>
      <c r="AH98" s="20"/>
    </row>
    <row r="99" spans="1:34" x14ac:dyDescent="0.25">
      <c r="A99" s="15" t="s">
        <v>229</v>
      </c>
      <c r="B99" s="2"/>
      <c r="C99" t="s">
        <v>220</v>
      </c>
      <c r="E99" t="s">
        <v>261</v>
      </c>
      <c r="F99" t="s">
        <v>262</v>
      </c>
      <c r="AH99" s="20"/>
    </row>
    <row r="100" spans="1:34" ht="15.75" thickBot="1" x14ac:dyDescent="0.3">
      <c r="A100" s="29" t="s">
        <v>235</v>
      </c>
      <c r="B100" s="28"/>
      <c r="C100" s="23" t="s">
        <v>233</v>
      </c>
      <c r="D100" s="23" t="s">
        <v>249</v>
      </c>
      <c r="E100" s="23" t="s">
        <v>261</v>
      </c>
      <c r="F100" s="23" t="s">
        <v>262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20120-8151-47E7-A298-14672EAAA9C4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5703125" bestFit="1" customWidth="1"/>
    <col min="6" max="6" width="76.28515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264</v>
      </c>
      <c r="F2" s="27" t="s">
        <v>265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254</v>
      </c>
      <c r="B3" s="2"/>
      <c r="C3" t="s">
        <v>210</v>
      </c>
      <c r="E3" t="s">
        <v>264</v>
      </c>
      <c r="F3" t="s">
        <v>265</v>
      </c>
      <c r="AH3" s="20"/>
    </row>
    <row r="4" spans="1:34" x14ac:dyDescent="0.25">
      <c r="A4" s="15" t="s">
        <v>214</v>
      </c>
      <c r="B4" s="2"/>
      <c r="C4" t="s">
        <v>210</v>
      </c>
      <c r="E4" t="s">
        <v>264</v>
      </c>
      <c r="F4" t="s">
        <v>265</v>
      </c>
      <c r="AH4" s="20"/>
    </row>
    <row r="5" spans="1:34" x14ac:dyDescent="0.25">
      <c r="A5" s="15" t="s">
        <v>266</v>
      </c>
      <c r="B5" s="2"/>
      <c r="C5" t="s">
        <v>210</v>
      </c>
      <c r="E5" t="s">
        <v>264</v>
      </c>
      <c r="F5" t="s">
        <v>265</v>
      </c>
      <c r="AH5" s="20"/>
    </row>
    <row r="6" spans="1:34" x14ac:dyDescent="0.25">
      <c r="A6" s="15" t="s">
        <v>218</v>
      </c>
      <c r="B6" s="2"/>
      <c r="C6" t="s">
        <v>216</v>
      </c>
      <c r="E6" t="s">
        <v>264</v>
      </c>
      <c r="F6" t="s">
        <v>265</v>
      </c>
      <c r="AH6" s="20"/>
    </row>
    <row r="7" spans="1:34" x14ac:dyDescent="0.25">
      <c r="A7" s="15" t="s">
        <v>221</v>
      </c>
      <c r="B7" s="2"/>
      <c r="C7" t="s">
        <v>220</v>
      </c>
      <c r="E7" t="s">
        <v>264</v>
      </c>
      <c r="F7" t="s">
        <v>265</v>
      </c>
      <c r="AH7" s="20"/>
    </row>
    <row r="8" spans="1:34" x14ac:dyDescent="0.25">
      <c r="A8" s="15" t="s">
        <v>223</v>
      </c>
      <c r="B8" s="2"/>
      <c r="C8" t="s">
        <v>220</v>
      </c>
      <c r="E8" t="s">
        <v>264</v>
      </c>
      <c r="F8" t="s">
        <v>265</v>
      </c>
      <c r="AH8" s="20"/>
    </row>
    <row r="9" spans="1:34" x14ac:dyDescent="0.25">
      <c r="A9" s="15" t="s">
        <v>224</v>
      </c>
      <c r="B9" s="2"/>
      <c r="C9" t="s">
        <v>220</v>
      </c>
      <c r="E9" t="s">
        <v>264</v>
      </c>
      <c r="F9" t="s">
        <v>265</v>
      </c>
      <c r="AH9" s="20"/>
    </row>
    <row r="10" spans="1:34" x14ac:dyDescent="0.25">
      <c r="A10" s="15" t="s">
        <v>226</v>
      </c>
      <c r="B10" s="2"/>
      <c r="C10" t="s">
        <v>220</v>
      </c>
      <c r="E10" t="s">
        <v>264</v>
      </c>
      <c r="F10" t="s">
        <v>265</v>
      </c>
      <c r="AH10" s="20"/>
    </row>
    <row r="11" spans="1:34" x14ac:dyDescent="0.25">
      <c r="A11" s="15" t="s">
        <v>267</v>
      </c>
      <c r="B11" s="2"/>
      <c r="C11" t="s">
        <v>231</v>
      </c>
      <c r="E11" t="s">
        <v>264</v>
      </c>
      <c r="F11" t="s">
        <v>265</v>
      </c>
      <c r="AH11" s="20"/>
    </row>
    <row r="12" spans="1:34" x14ac:dyDescent="0.25">
      <c r="A12" s="15" t="s">
        <v>232</v>
      </c>
      <c r="B12" s="2"/>
      <c r="C12" t="s">
        <v>233</v>
      </c>
      <c r="E12" t="s">
        <v>264</v>
      </c>
      <c r="F12" t="s">
        <v>265</v>
      </c>
      <c r="AH12" s="20"/>
    </row>
    <row r="13" spans="1:34" x14ac:dyDescent="0.25">
      <c r="A13" s="15" t="s">
        <v>234</v>
      </c>
      <c r="B13" s="2"/>
      <c r="C13" t="s">
        <v>233</v>
      </c>
      <c r="E13" t="s">
        <v>264</v>
      </c>
      <c r="F13" t="s">
        <v>265</v>
      </c>
      <c r="AH13" s="20"/>
    </row>
    <row r="14" spans="1:34" x14ac:dyDescent="0.25">
      <c r="A14" s="15" t="s">
        <v>236</v>
      </c>
      <c r="B14" s="2"/>
      <c r="C14" t="s">
        <v>233</v>
      </c>
      <c r="E14" t="s">
        <v>264</v>
      </c>
      <c r="F14" t="s">
        <v>265</v>
      </c>
      <c r="AH14" s="20"/>
    </row>
    <row r="15" spans="1:34" x14ac:dyDescent="0.25">
      <c r="A15" s="15" t="s">
        <v>235</v>
      </c>
      <c r="B15" s="2"/>
      <c r="C15" t="s">
        <v>233</v>
      </c>
      <c r="E15" t="s">
        <v>264</v>
      </c>
      <c r="F15" t="s">
        <v>265</v>
      </c>
      <c r="AH15" s="20"/>
    </row>
    <row r="16" spans="1:34" x14ac:dyDescent="0.25">
      <c r="A16" s="15" t="s">
        <v>237</v>
      </c>
      <c r="B16" s="2"/>
      <c r="C16" t="s">
        <v>238</v>
      </c>
      <c r="E16" t="s">
        <v>264</v>
      </c>
      <c r="F16" t="s">
        <v>265</v>
      </c>
      <c r="AH16" s="20"/>
    </row>
    <row r="17" spans="1:34" x14ac:dyDescent="0.25">
      <c r="A17" s="15" t="s">
        <v>268</v>
      </c>
      <c r="B17" s="2"/>
      <c r="C17" t="s">
        <v>238</v>
      </c>
      <c r="E17" t="s">
        <v>264</v>
      </c>
      <c r="F17" t="s">
        <v>265</v>
      </c>
      <c r="AH17" s="20"/>
    </row>
    <row r="18" spans="1:34" x14ac:dyDescent="0.25">
      <c r="A18" s="15" t="s">
        <v>269</v>
      </c>
      <c r="B18" s="2"/>
      <c r="C18" t="s">
        <v>238</v>
      </c>
      <c r="E18" t="s">
        <v>264</v>
      </c>
      <c r="F18" t="s">
        <v>265</v>
      </c>
      <c r="AH18" s="20"/>
    </row>
    <row r="19" spans="1:34" x14ac:dyDescent="0.25">
      <c r="A19" s="15" t="s">
        <v>240</v>
      </c>
      <c r="B19" s="2"/>
      <c r="C19" t="s">
        <v>241</v>
      </c>
      <c r="E19" t="s">
        <v>264</v>
      </c>
      <c r="F19" t="s">
        <v>265</v>
      </c>
      <c r="AH19" s="20"/>
    </row>
    <row r="20" spans="1:34" x14ac:dyDescent="0.25">
      <c r="A20" s="15" t="s">
        <v>242</v>
      </c>
      <c r="B20" s="2"/>
      <c r="C20" t="s">
        <v>241</v>
      </c>
      <c r="E20" t="s">
        <v>264</v>
      </c>
      <c r="F20" t="s">
        <v>265</v>
      </c>
      <c r="AH20" s="20"/>
    </row>
    <row r="21" spans="1:34" x14ac:dyDescent="0.25">
      <c r="A21" s="15" t="s">
        <v>243</v>
      </c>
      <c r="B21" s="2"/>
      <c r="C21" t="s">
        <v>244</v>
      </c>
      <c r="E21" t="s">
        <v>264</v>
      </c>
      <c r="F21" t="s">
        <v>265</v>
      </c>
      <c r="AH21" s="20"/>
    </row>
    <row r="22" spans="1:34" x14ac:dyDescent="0.25">
      <c r="A22" s="15" t="s">
        <v>214</v>
      </c>
      <c r="B22" s="2"/>
      <c r="C22" t="s">
        <v>210</v>
      </c>
      <c r="E22" t="s">
        <v>264</v>
      </c>
      <c r="F22" t="s">
        <v>265</v>
      </c>
      <c r="AH22" s="20"/>
    </row>
    <row r="23" spans="1:34" x14ac:dyDescent="0.25">
      <c r="A23" s="15" t="s">
        <v>224</v>
      </c>
      <c r="B23" s="2"/>
      <c r="C23" t="s">
        <v>220</v>
      </c>
      <c r="E23" t="s">
        <v>264</v>
      </c>
      <c r="F23" t="s">
        <v>265</v>
      </c>
      <c r="AH23" s="20"/>
    </row>
    <row r="24" spans="1:34" x14ac:dyDescent="0.25">
      <c r="A24" s="15" t="s">
        <v>235</v>
      </c>
      <c r="B24" s="2"/>
      <c r="C24" t="s">
        <v>233</v>
      </c>
      <c r="E24" t="s">
        <v>264</v>
      </c>
      <c r="F24" t="s">
        <v>265</v>
      </c>
      <c r="AH24" s="20"/>
    </row>
    <row r="25" spans="1:34" x14ac:dyDescent="0.25">
      <c r="A25" s="15" t="s">
        <v>254</v>
      </c>
      <c r="B25" s="2"/>
      <c r="C25" t="s">
        <v>210</v>
      </c>
      <c r="E25" t="s">
        <v>264</v>
      </c>
      <c r="F25" t="s">
        <v>265</v>
      </c>
      <c r="AH25" s="20"/>
    </row>
    <row r="26" spans="1:34" x14ac:dyDescent="0.25">
      <c r="A26" s="15" t="s">
        <v>234</v>
      </c>
      <c r="B26" s="2"/>
      <c r="C26" t="s">
        <v>233</v>
      </c>
      <c r="E26" t="s">
        <v>264</v>
      </c>
      <c r="F26" t="s">
        <v>265</v>
      </c>
      <c r="AH26" s="20"/>
    </row>
    <row r="27" spans="1:34" x14ac:dyDescent="0.25">
      <c r="A27" s="15" t="s">
        <v>254</v>
      </c>
      <c r="B27" s="2"/>
      <c r="C27" t="s">
        <v>210</v>
      </c>
      <c r="E27" t="s">
        <v>264</v>
      </c>
      <c r="F27" t="s">
        <v>265</v>
      </c>
      <c r="AH27" s="20"/>
    </row>
    <row r="28" spans="1:34" x14ac:dyDescent="0.25">
      <c r="A28" s="15" t="s">
        <v>243</v>
      </c>
      <c r="B28" s="2"/>
      <c r="C28" t="s">
        <v>244</v>
      </c>
      <c r="E28" t="s">
        <v>264</v>
      </c>
      <c r="F28" t="s">
        <v>265</v>
      </c>
      <c r="AH28" s="20"/>
    </row>
    <row r="29" spans="1:34" x14ac:dyDescent="0.25">
      <c r="A29" s="15" t="s">
        <v>254</v>
      </c>
      <c r="B29" s="2"/>
      <c r="C29" t="s">
        <v>210</v>
      </c>
      <c r="E29" t="s">
        <v>264</v>
      </c>
      <c r="F29" t="s">
        <v>265</v>
      </c>
      <c r="AH29" s="20"/>
    </row>
    <row r="30" spans="1:34" x14ac:dyDescent="0.25">
      <c r="A30" s="15" t="s">
        <v>246</v>
      </c>
      <c r="B30" s="2"/>
      <c r="C30" t="s">
        <v>247</v>
      </c>
      <c r="E30" t="s">
        <v>264</v>
      </c>
      <c r="F30" t="s">
        <v>265</v>
      </c>
      <c r="AH30" s="20"/>
    </row>
    <row r="31" spans="1:34" x14ac:dyDescent="0.25">
      <c r="A31" s="15" t="s">
        <v>254</v>
      </c>
      <c r="B31" s="2"/>
      <c r="C31" t="s">
        <v>210</v>
      </c>
      <c r="E31" t="s">
        <v>264</v>
      </c>
      <c r="F31" t="s">
        <v>265</v>
      </c>
      <c r="AH31" s="20"/>
    </row>
    <row r="32" spans="1:34" x14ac:dyDescent="0.25">
      <c r="A32" s="15" t="s">
        <v>234</v>
      </c>
      <c r="B32" s="2"/>
      <c r="C32" t="s">
        <v>233</v>
      </c>
      <c r="E32" t="s">
        <v>264</v>
      </c>
      <c r="F32" t="s">
        <v>265</v>
      </c>
      <c r="AH32" s="20"/>
    </row>
    <row r="33" spans="1:34" x14ac:dyDescent="0.25">
      <c r="A33" s="15" t="s">
        <v>224</v>
      </c>
      <c r="B33" s="2"/>
      <c r="C33" t="s">
        <v>220</v>
      </c>
      <c r="E33" t="s">
        <v>264</v>
      </c>
      <c r="F33" t="s">
        <v>265</v>
      </c>
      <c r="AH33" s="20"/>
    </row>
    <row r="34" spans="1:34" x14ac:dyDescent="0.25">
      <c r="A34" s="15" t="s">
        <v>254</v>
      </c>
      <c r="B34" s="2"/>
      <c r="C34" t="s">
        <v>210</v>
      </c>
      <c r="E34" t="s">
        <v>264</v>
      </c>
      <c r="F34" t="s">
        <v>265</v>
      </c>
      <c r="AH34" s="20"/>
    </row>
    <row r="35" spans="1:34" x14ac:dyDescent="0.25">
      <c r="A35" s="15" t="s">
        <v>270</v>
      </c>
      <c r="B35" s="2"/>
      <c r="C35" t="s">
        <v>210</v>
      </c>
      <c r="E35" t="s">
        <v>264</v>
      </c>
      <c r="F35" t="s">
        <v>265</v>
      </c>
      <c r="AH35" s="20"/>
    </row>
    <row r="36" spans="1:34" x14ac:dyDescent="0.25">
      <c r="A36" s="15" t="s">
        <v>270</v>
      </c>
      <c r="B36" s="2"/>
      <c r="C36" t="s">
        <v>210</v>
      </c>
      <c r="E36" t="s">
        <v>264</v>
      </c>
      <c r="F36" t="s">
        <v>265</v>
      </c>
      <c r="AH36" s="20"/>
    </row>
    <row r="37" spans="1:34" x14ac:dyDescent="0.25">
      <c r="A37" s="15" t="s">
        <v>236</v>
      </c>
      <c r="B37" s="2"/>
      <c r="C37" t="s">
        <v>233</v>
      </c>
      <c r="E37" t="s">
        <v>264</v>
      </c>
      <c r="F37" t="s">
        <v>265</v>
      </c>
      <c r="AH37" s="20"/>
    </row>
    <row r="38" spans="1:34" x14ac:dyDescent="0.25">
      <c r="A38" s="15" t="s">
        <v>243</v>
      </c>
      <c r="B38" s="2"/>
      <c r="C38" t="s">
        <v>244</v>
      </c>
      <c r="E38" t="s">
        <v>264</v>
      </c>
      <c r="F38" t="s">
        <v>265</v>
      </c>
      <c r="AH38" s="20"/>
    </row>
    <row r="39" spans="1:34" x14ac:dyDescent="0.25">
      <c r="A39" s="15" t="s">
        <v>226</v>
      </c>
      <c r="B39" s="2"/>
      <c r="C39" t="s">
        <v>220</v>
      </c>
      <c r="E39" t="s">
        <v>264</v>
      </c>
      <c r="F39" t="s">
        <v>265</v>
      </c>
      <c r="AH39" s="20"/>
    </row>
    <row r="40" spans="1:34" x14ac:dyDescent="0.25">
      <c r="A40" s="15" t="s">
        <v>243</v>
      </c>
      <c r="B40" s="2"/>
      <c r="C40" t="s">
        <v>244</v>
      </c>
      <c r="E40" t="s">
        <v>264</v>
      </c>
      <c r="F40" t="s">
        <v>265</v>
      </c>
      <c r="AH40" s="20"/>
    </row>
    <row r="41" spans="1:34" x14ac:dyDescent="0.25">
      <c r="A41" s="15" t="s">
        <v>246</v>
      </c>
      <c r="B41" s="2"/>
      <c r="C41" t="s">
        <v>247</v>
      </c>
      <c r="E41" t="s">
        <v>264</v>
      </c>
      <c r="F41" t="s">
        <v>265</v>
      </c>
      <c r="AH41" s="20"/>
    </row>
    <row r="42" spans="1:34" x14ac:dyDescent="0.25">
      <c r="A42" s="15" t="s">
        <v>226</v>
      </c>
      <c r="B42" s="2"/>
      <c r="C42" t="s">
        <v>220</v>
      </c>
      <c r="E42" t="s">
        <v>264</v>
      </c>
      <c r="F42" t="s">
        <v>265</v>
      </c>
      <c r="AH42" s="20"/>
    </row>
    <row r="43" spans="1:34" x14ac:dyDescent="0.25">
      <c r="A43" s="15" t="s">
        <v>224</v>
      </c>
      <c r="B43" s="2"/>
      <c r="C43" t="s">
        <v>220</v>
      </c>
      <c r="E43" t="s">
        <v>264</v>
      </c>
      <c r="F43" t="s">
        <v>265</v>
      </c>
      <c r="AH43" s="20"/>
    </row>
    <row r="44" spans="1:34" x14ac:dyDescent="0.25">
      <c r="A44" s="15" t="s">
        <v>270</v>
      </c>
      <c r="B44" s="2"/>
      <c r="C44" t="s">
        <v>210</v>
      </c>
      <c r="E44" t="s">
        <v>264</v>
      </c>
      <c r="F44" t="s">
        <v>265</v>
      </c>
      <c r="AH44" s="20"/>
    </row>
    <row r="45" spans="1:34" x14ac:dyDescent="0.25">
      <c r="A45" s="15" t="s">
        <v>246</v>
      </c>
      <c r="B45" s="2"/>
      <c r="C45" t="s">
        <v>247</v>
      </c>
      <c r="E45" t="s">
        <v>264</v>
      </c>
      <c r="F45" t="s">
        <v>265</v>
      </c>
      <c r="AH45" s="20"/>
    </row>
    <row r="46" spans="1:34" x14ac:dyDescent="0.25">
      <c r="A46" s="15" t="s">
        <v>234</v>
      </c>
      <c r="B46" s="2"/>
      <c r="C46" t="s">
        <v>233</v>
      </c>
      <c r="E46" t="s">
        <v>264</v>
      </c>
      <c r="F46" t="s">
        <v>265</v>
      </c>
      <c r="AH46" s="20"/>
    </row>
    <row r="47" spans="1:34" x14ac:dyDescent="0.25">
      <c r="A47" s="15" t="s">
        <v>235</v>
      </c>
      <c r="B47" s="2"/>
      <c r="C47" t="s">
        <v>233</v>
      </c>
      <c r="E47" t="s">
        <v>264</v>
      </c>
      <c r="F47" t="s">
        <v>265</v>
      </c>
      <c r="AH47" s="20"/>
    </row>
    <row r="48" spans="1:34" x14ac:dyDescent="0.25">
      <c r="A48" s="15" t="s">
        <v>236</v>
      </c>
      <c r="B48" s="2"/>
      <c r="C48" t="s">
        <v>233</v>
      </c>
      <c r="E48" t="s">
        <v>264</v>
      </c>
      <c r="F48" t="s">
        <v>265</v>
      </c>
      <c r="AH48" s="20"/>
    </row>
    <row r="49" spans="1:34" x14ac:dyDescent="0.25">
      <c r="A49" s="15" t="s">
        <v>243</v>
      </c>
      <c r="B49" s="2"/>
      <c r="C49" t="s">
        <v>244</v>
      </c>
      <c r="E49" t="s">
        <v>264</v>
      </c>
      <c r="F49" t="s">
        <v>265</v>
      </c>
      <c r="AH49" s="20"/>
    </row>
    <row r="50" spans="1:34" x14ac:dyDescent="0.25">
      <c r="A50" s="15" t="s">
        <v>234</v>
      </c>
      <c r="B50" s="2"/>
      <c r="C50" t="s">
        <v>233</v>
      </c>
      <c r="E50" t="s">
        <v>264</v>
      </c>
      <c r="F50" t="s">
        <v>265</v>
      </c>
      <c r="AH50" s="20"/>
    </row>
    <row r="51" spans="1:34" x14ac:dyDescent="0.25">
      <c r="A51" s="15" t="s">
        <v>232</v>
      </c>
      <c r="B51" s="2"/>
      <c r="C51" t="s">
        <v>233</v>
      </c>
      <c r="E51" t="s">
        <v>264</v>
      </c>
      <c r="F51" t="s">
        <v>265</v>
      </c>
      <c r="AH51" s="20"/>
    </row>
    <row r="52" spans="1:34" x14ac:dyDescent="0.25">
      <c r="A52" s="15" t="s">
        <v>243</v>
      </c>
      <c r="B52" s="2"/>
      <c r="C52" t="s">
        <v>244</v>
      </c>
      <c r="E52" t="s">
        <v>264</v>
      </c>
      <c r="F52" t="s">
        <v>265</v>
      </c>
      <c r="AH52" s="20"/>
    </row>
    <row r="53" spans="1:34" x14ac:dyDescent="0.25">
      <c r="A53" s="15" t="s">
        <v>243</v>
      </c>
      <c r="B53" s="2"/>
      <c r="C53" t="s">
        <v>244</v>
      </c>
      <c r="E53" t="s">
        <v>264</v>
      </c>
      <c r="F53" t="s">
        <v>265</v>
      </c>
      <c r="AH53" s="20"/>
    </row>
    <row r="54" spans="1:34" x14ac:dyDescent="0.25">
      <c r="A54" s="15" t="s">
        <v>243</v>
      </c>
      <c r="B54" s="2"/>
      <c r="C54" t="s">
        <v>244</v>
      </c>
      <c r="E54" t="s">
        <v>264</v>
      </c>
      <c r="F54" t="s">
        <v>265</v>
      </c>
      <c r="AH54" s="20"/>
    </row>
    <row r="55" spans="1:34" x14ac:dyDescent="0.25">
      <c r="A55" s="15" t="s">
        <v>243</v>
      </c>
      <c r="B55" s="2"/>
      <c r="C55" t="s">
        <v>244</v>
      </c>
      <c r="E55" t="s">
        <v>264</v>
      </c>
      <c r="F55" t="s">
        <v>265</v>
      </c>
      <c r="AH55" s="20"/>
    </row>
    <row r="56" spans="1:34" x14ac:dyDescent="0.25">
      <c r="A56" s="15" t="s">
        <v>243</v>
      </c>
      <c r="B56" s="2"/>
      <c r="C56" t="s">
        <v>244</v>
      </c>
      <c r="E56" t="s">
        <v>264</v>
      </c>
      <c r="F56" t="s">
        <v>265</v>
      </c>
      <c r="AH56" s="20"/>
    </row>
    <row r="57" spans="1:34" x14ac:dyDescent="0.25">
      <c r="A57" s="15" t="s">
        <v>237</v>
      </c>
      <c r="B57" s="2"/>
      <c r="C57" t="s">
        <v>238</v>
      </c>
      <c r="E57" t="s">
        <v>264</v>
      </c>
      <c r="F57" t="s">
        <v>265</v>
      </c>
      <c r="AH57" s="20"/>
    </row>
    <row r="58" spans="1:34" x14ac:dyDescent="0.25">
      <c r="A58" s="15" t="s">
        <v>232</v>
      </c>
      <c r="B58" s="2"/>
      <c r="C58" t="s">
        <v>233</v>
      </c>
      <c r="E58" t="s">
        <v>264</v>
      </c>
      <c r="F58" t="s">
        <v>265</v>
      </c>
      <c r="AH58" s="20"/>
    </row>
    <row r="59" spans="1:34" x14ac:dyDescent="0.25">
      <c r="A59" s="15" t="s">
        <v>232</v>
      </c>
      <c r="B59" s="2"/>
      <c r="C59" t="s">
        <v>233</v>
      </c>
      <c r="E59" t="s">
        <v>264</v>
      </c>
      <c r="F59" t="s">
        <v>265</v>
      </c>
      <c r="AH59" s="20"/>
    </row>
    <row r="60" spans="1:34" x14ac:dyDescent="0.25">
      <c r="A60" s="15" t="s">
        <v>235</v>
      </c>
      <c r="B60" s="2"/>
      <c r="C60" t="s">
        <v>233</v>
      </c>
      <c r="E60" t="s">
        <v>264</v>
      </c>
      <c r="F60" t="s">
        <v>265</v>
      </c>
      <c r="AH60" s="20"/>
    </row>
    <row r="61" spans="1:34" x14ac:dyDescent="0.25">
      <c r="A61" s="15" t="s">
        <v>235</v>
      </c>
      <c r="B61" s="2"/>
      <c r="C61" t="s">
        <v>233</v>
      </c>
      <c r="E61" t="s">
        <v>264</v>
      </c>
      <c r="F61" t="s">
        <v>265</v>
      </c>
      <c r="AH61" s="20"/>
    </row>
    <row r="62" spans="1:34" x14ac:dyDescent="0.25">
      <c r="A62" s="15" t="s">
        <v>243</v>
      </c>
      <c r="B62" s="2"/>
      <c r="C62" t="s">
        <v>244</v>
      </c>
      <c r="E62" t="s">
        <v>264</v>
      </c>
      <c r="F62" t="s">
        <v>265</v>
      </c>
      <c r="AH62" s="20"/>
    </row>
    <row r="63" spans="1:34" x14ac:dyDescent="0.25">
      <c r="A63" s="15" t="s">
        <v>254</v>
      </c>
      <c r="B63" s="2"/>
      <c r="C63" t="s">
        <v>210</v>
      </c>
      <c r="E63" t="s">
        <v>264</v>
      </c>
      <c r="F63" t="s">
        <v>265</v>
      </c>
      <c r="AH63" s="20"/>
    </row>
    <row r="64" spans="1:34" x14ac:dyDescent="0.25">
      <c r="A64" s="15" t="s">
        <v>243</v>
      </c>
      <c r="B64" s="2"/>
      <c r="C64" t="s">
        <v>244</v>
      </c>
      <c r="E64" t="s">
        <v>264</v>
      </c>
      <c r="F64" t="s">
        <v>265</v>
      </c>
      <c r="AH64" s="20"/>
    </row>
    <row r="65" spans="1:34" x14ac:dyDescent="0.25">
      <c r="A65" s="15" t="s">
        <v>234</v>
      </c>
      <c r="B65" s="2"/>
      <c r="C65" t="s">
        <v>233</v>
      </c>
      <c r="E65" t="s">
        <v>264</v>
      </c>
      <c r="F65" t="s">
        <v>265</v>
      </c>
      <c r="AH65" s="20"/>
    </row>
    <row r="66" spans="1:34" x14ac:dyDescent="0.25">
      <c r="A66" s="15" t="s">
        <v>254</v>
      </c>
      <c r="B66" s="2"/>
      <c r="C66" t="s">
        <v>210</v>
      </c>
      <c r="E66" t="s">
        <v>264</v>
      </c>
      <c r="F66" t="s">
        <v>265</v>
      </c>
      <c r="AH66" s="20"/>
    </row>
    <row r="67" spans="1:34" x14ac:dyDescent="0.25">
      <c r="A67" s="15" t="s">
        <v>235</v>
      </c>
      <c r="B67" s="2"/>
      <c r="C67" t="s">
        <v>233</v>
      </c>
      <c r="E67" t="s">
        <v>264</v>
      </c>
      <c r="F67" t="s">
        <v>265</v>
      </c>
      <c r="AH67" s="20"/>
    </row>
    <row r="68" spans="1:34" x14ac:dyDescent="0.25">
      <c r="A68" s="15" t="s">
        <v>236</v>
      </c>
      <c r="B68" s="2"/>
      <c r="C68" t="s">
        <v>233</v>
      </c>
      <c r="E68" t="s">
        <v>264</v>
      </c>
      <c r="F68" t="s">
        <v>265</v>
      </c>
      <c r="AH68" s="20"/>
    </row>
    <row r="69" spans="1:34" x14ac:dyDescent="0.25">
      <c r="A69" s="15" t="s">
        <v>266</v>
      </c>
      <c r="B69" s="2"/>
      <c r="C69" t="s">
        <v>210</v>
      </c>
      <c r="E69" t="s">
        <v>264</v>
      </c>
      <c r="F69" t="s">
        <v>265</v>
      </c>
      <c r="AH69" s="20"/>
    </row>
    <row r="70" spans="1:34" x14ac:dyDescent="0.25">
      <c r="A70" s="15" t="s">
        <v>266</v>
      </c>
      <c r="B70" s="2"/>
      <c r="C70" t="s">
        <v>210</v>
      </c>
      <c r="E70" t="s">
        <v>264</v>
      </c>
      <c r="F70" t="s">
        <v>265</v>
      </c>
      <c r="AH70" s="20"/>
    </row>
    <row r="71" spans="1:34" x14ac:dyDescent="0.25">
      <c r="A71" s="15" t="s">
        <v>234</v>
      </c>
      <c r="B71" s="2"/>
      <c r="C71" t="s">
        <v>233</v>
      </c>
      <c r="E71" t="s">
        <v>264</v>
      </c>
      <c r="F71" t="s">
        <v>265</v>
      </c>
      <c r="AH71" s="20"/>
    </row>
    <row r="72" spans="1:34" x14ac:dyDescent="0.25">
      <c r="A72" s="15" t="s">
        <v>224</v>
      </c>
      <c r="B72" s="2"/>
      <c r="C72" t="s">
        <v>220</v>
      </c>
      <c r="E72" t="s">
        <v>264</v>
      </c>
      <c r="F72" t="s">
        <v>265</v>
      </c>
      <c r="AH72" s="20"/>
    </row>
    <row r="73" spans="1:34" x14ac:dyDescent="0.25">
      <c r="A73" s="15" t="s">
        <v>243</v>
      </c>
      <c r="B73" s="2"/>
      <c r="C73" t="s">
        <v>244</v>
      </c>
      <c r="E73" t="s">
        <v>264</v>
      </c>
      <c r="F73" t="s">
        <v>265</v>
      </c>
      <c r="AH73" s="20"/>
    </row>
    <row r="74" spans="1:34" x14ac:dyDescent="0.25">
      <c r="A74" s="15" t="s">
        <v>266</v>
      </c>
      <c r="B74" s="2"/>
      <c r="C74" t="s">
        <v>210</v>
      </c>
      <c r="E74" t="s">
        <v>264</v>
      </c>
      <c r="F74" t="s">
        <v>265</v>
      </c>
      <c r="AH74" s="20"/>
    </row>
    <row r="75" spans="1:34" x14ac:dyDescent="0.25">
      <c r="A75" s="15" t="s">
        <v>224</v>
      </c>
      <c r="B75" s="2"/>
      <c r="C75" t="s">
        <v>220</v>
      </c>
      <c r="E75" t="s">
        <v>264</v>
      </c>
      <c r="F75" t="s">
        <v>265</v>
      </c>
      <c r="AH75" s="20"/>
    </row>
    <row r="76" spans="1:34" x14ac:dyDescent="0.25">
      <c r="A76" s="15" t="s">
        <v>235</v>
      </c>
      <c r="B76" s="2"/>
      <c r="C76" t="s">
        <v>233</v>
      </c>
      <c r="E76" t="s">
        <v>264</v>
      </c>
      <c r="F76" t="s">
        <v>265</v>
      </c>
      <c r="AH76" s="20"/>
    </row>
    <row r="77" spans="1:34" x14ac:dyDescent="0.25">
      <c r="A77" s="15" t="s">
        <v>236</v>
      </c>
      <c r="B77" s="2"/>
      <c r="C77" t="s">
        <v>233</v>
      </c>
      <c r="E77" t="s">
        <v>264</v>
      </c>
      <c r="F77" t="s">
        <v>265</v>
      </c>
      <c r="AH77" s="20"/>
    </row>
    <row r="78" spans="1:34" x14ac:dyDescent="0.25">
      <c r="A78" s="15" t="s">
        <v>266</v>
      </c>
      <c r="B78" s="2"/>
      <c r="C78" t="s">
        <v>210</v>
      </c>
      <c r="E78" t="s">
        <v>264</v>
      </c>
      <c r="F78" t="s">
        <v>265</v>
      </c>
      <c r="AH78" s="20"/>
    </row>
    <row r="79" spans="1:34" x14ac:dyDescent="0.25">
      <c r="A79" s="15" t="s">
        <v>235</v>
      </c>
      <c r="B79" s="2"/>
      <c r="C79" t="s">
        <v>233</v>
      </c>
      <c r="E79" t="s">
        <v>264</v>
      </c>
      <c r="F79" t="s">
        <v>265</v>
      </c>
      <c r="AH79" s="20"/>
    </row>
    <row r="80" spans="1:34" x14ac:dyDescent="0.25">
      <c r="A80" s="15" t="s">
        <v>243</v>
      </c>
      <c r="B80" s="2"/>
      <c r="C80" t="s">
        <v>244</v>
      </c>
      <c r="E80" t="s">
        <v>264</v>
      </c>
      <c r="F80" t="s">
        <v>265</v>
      </c>
      <c r="AH80" s="20"/>
    </row>
    <row r="81" spans="1:34" x14ac:dyDescent="0.25">
      <c r="A81" s="15" t="s">
        <v>254</v>
      </c>
      <c r="B81" s="2"/>
      <c r="C81" t="s">
        <v>210</v>
      </c>
      <c r="E81" t="s">
        <v>264</v>
      </c>
      <c r="F81" t="s">
        <v>265</v>
      </c>
      <c r="AH81" s="20"/>
    </row>
    <row r="82" spans="1:34" x14ac:dyDescent="0.25">
      <c r="A82" s="15" t="s">
        <v>236</v>
      </c>
      <c r="B82" s="2"/>
      <c r="C82" t="s">
        <v>233</v>
      </c>
      <c r="E82" t="s">
        <v>264</v>
      </c>
      <c r="F82" t="s">
        <v>265</v>
      </c>
      <c r="AH82" s="20"/>
    </row>
    <row r="83" spans="1:34" x14ac:dyDescent="0.25">
      <c r="A83" s="15" t="s">
        <v>243</v>
      </c>
      <c r="B83" s="2"/>
      <c r="C83" t="s">
        <v>244</v>
      </c>
      <c r="E83" t="s">
        <v>264</v>
      </c>
      <c r="F83" t="s">
        <v>265</v>
      </c>
      <c r="AH83" s="20"/>
    </row>
    <row r="84" spans="1:34" x14ac:dyDescent="0.25">
      <c r="A84" s="15" t="s">
        <v>224</v>
      </c>
      <c r="B84" s="2"/>
      <c r="C84" t="s">
        <v>220</v>
      </c>
      <c r="E84" t="s">
        <v>264</v>
      </c>
      <c r="F84" t="s">
        <v>265</v>
      </c>
      <c r="AH84" s="20"/>
    </row>
    <row r="85" spans="1:34" x14ac:dyDescent="0.25">
      <c r="A85" s="15" t="s">
        <v>243</v>
      </c>
      <c r="B85" s="2"/>
      <c r="C85" t="s">
        <v>244</v>
      </c>
      <c r="E85" t="s">
        <v>264</v>
      </c>
      <c r="F85" t="s">
        <v>265</v>
      </c>
      <c r="AH85" s="20"/>
    </row>
    <row r="86" spans="1:34" x14ac:dyDescent="0.25">
      <c r="A86" s="15" t="s">
        <v>235</v>
      </c>
      <c r="B86" s="2"/>
      <c r="C86" t="s">
        <v>233</v>
      </c>
      <c r="E86" t="s">
        <v>264</v>
      </c>
      <c r="F86" t="s">
        <v>265</v>
      </c>
      <c r="AH86" s="20"/>
    </row>
    <row r="87" spans="1:34" x14ac:dyDescent="0.25">
      <c r="A87" s="15" t="s">
        <v>266</v>
      </c>
      <c r="B87" s="2"/>
      <c r="C87" t="s">
        <v>210</v>
      </c>
      <c r="E87" t="s">
        <v>264</v>
      </c>
      <c r="F87" t="s">
        <v>265</v>
      </c>
      <c r="AH87" s="20"/>
    </row>
    <row r="88" spans="1:34" x14ac:dyDescent="0.25">
      <c r="A88" s="15" t="s">
        <v>224</v>
      </c>
      <c r="B88" s="2"/>
      <c r="C88" t="s">
        <v>220</v>
      </c>
      <c r="E88" t="s">
        <v>264</v>
      </c>
      <c r="F88" t="s">
        <v>265</v>
      </c>
      <c r="AH88" s="20"/>
    </row>
    <row r="89" spans="1:34" x14ac:dyDescent="0.25">
      <c r="A89" s="15" t="s">
        <v>243</v>
      </c>
      <c r="B89" s="2"/>
      <c r="C89" t="s">
        <v>244</v>
      </c>
      <c r="E89" t="s">
        <v>264</v>
      </c>
      <c r="F89" t="s">
        <v>265</v>
      </c>
      <c r="AH89" s="20"/>
    </row>
    <row r="90" spans="1:34" x14ac:dyDescent="0.25">
      <c r="A90" s="15" t="s">
        <v>224</v>
      </c>
      <c r="B90" s="2"/>
      <c r="C90" t="s">
        <v>220</v>
      </c>
      <c r="E90" t="s">
        <v>264</v>
      </c>
      <c r="F90" t="s">
        <v>265</v>
      </c>
      <c r="AH90" s="20"/>
    </row>
    <row r="91" spans="1:34" x14ac:dyDescent="0.25">
      <c r="A91" s="15" t="s">
        <v>243</v>
      </c>
      <c r="B91" s="2"/>
      <c r="C91" t="s">
        <v>244</v>
      </c>
      <c r="E91" t="s">
        <v>264</v>
      </c>
      <c r="F91" t="s">
        <v>265</v>
      </c>
      <c r="AH91" s="20"/>
    </row>
    <row r="92" spans="1:34" x14ac:dyDescent="0.25">
      <c r="A92" s="15" t="s">
        <v>246</v>
      </c>
      <c r="B92" s="2"/>
      <c r="C92" t="s">
        <v>247</v>
      </c>
      <c r="E92" t="s">
        <v>264</v>
      </c>
      <c r="F92" t="s">
        <v>265</v>
      </c>
      <c r="AH92" s="20"/>
    </row>
    <row r="93" spans="1:34" x14ac:dyDescent="0.25">
      <c r="A93" s="15" t="s">
        <v>235</v>
      </c>
      <c r="B93" s="2"/>
      <c r="C93" t="s">
        <v>233</v>
      </c>
      <c r="E93" t="s">
        <v>264</v>
      </c>
      <c r="F93" t="s">
        <v>265</v>
      </c>
      <c r="AH93" s="20"/>
    </row>
    <row r="94" spans="1:34" x14ac:dyDescent="0.25">
      <c r="A94" s="15" t="s">
        <v>224</v>
      </c>
      <c r="B94" s="2"/>
      <c r="C94" t="s">
        <v>220</v>
      </c>
      <c r="E94" t="s">
        <v>264</v>
      </c>
      <c r="F94" t="s">
        <v>265</v>
      </c>
      <c r="AH94" s="20"/>
    </row>
    <row r="95" spans="1:34" x14ac:dyDescent="0.25">
      <c r="A95" s="15" t="s">
        <v>223</v>
      </c>
      <c r="B95" s="2"/>
      <c r="C95" t="s">
        <v>220</v>
      </c>
      <c r="E95" t="s">
        <v>264</v>
      </c>
      <c r="F95" t="s">
        <v>265</v>
      </c>
      <c r="AH95" s="20"/>
    </row>
    <row r="96" spans="1:34" x14ac:dyDescent="0.25">
      <c r="A96" s="15" t="s">
        <v>236</v>
      </c>
      <c r="B96" s="2"/>
      <c r="C96" t="s">
        <v>233</v>
      </c>
      <c r="E96" t="s">
        <v>264</v>
      </c>
      <c r="F96" t="s">
        <v>265</v>
      </c>
      <c r="AH96" s="20"/>
    </row>
    <row r="97" spans="1:34" x14ac:dyDescent="0.25">
      <c r="A97" s="15" t="s">
        <v>240</v>
      </c>
      <c r="B97" s="2"/>
      <c r="C97" t="s">
        <v>241</v>
      </c>
      <c r="E97" t="s">
        <v>264</v>
      </c>
      <c r="F97" t="s">
        <v>265</v>
      </c>
      <c r="AH97" s="20"/>
    </row>
    <row r="98" spans="1:34" x14ac:dyDescent="0.25">
      <c r="A98" s="15" t="s">
        <v>218</v>
      </c>
      <c r="B98" s="2"/>
      <c r="C98" t="s">
        <v>216</v>
      </c>
      <c r="E98" t="s">
        <v>264</v>
      </c>
      <c r="F98" t="s">
        <v>265</v>
      </c>
      <c r="AH98" s="20"/>
    </row>
    <row r="99" spans="1:34" x14ac:dyDescent="0.25">
      <c r="A99" s="15" t="s">
        <v>236</v>
      </c>
      <c r="B99" s="2"/>
      <c r="C99" t="s">
        <v>233</v>
      </c>
      <c r="E99" t="s">
        <v>264</v>
      </c>
      <c r="F99" t="s">
        <v>265</v>
      </c>
      <c r="AH99" s="20"/>
    </row>
    <row r="100" spans="1:34" ht="15.75" thickBot="1" x14ac:dyDescent="0.3">
      <c r="A100" s="29" t="s">
        <v>235</v>
      </c>
      <c r="B100" s="28"/>
      <c r="C100" s="23" t="s">
        <v>233</v>
      </c>
      <c r="D100" s="23" t="s">
        <v>249</v>
      </c>
      <c r="E100" s="23" t="s">
        <v>264</v>
      </c>
      <c r="F100" s="23" t="s">
        <v>265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B772-A9C9-48F6-BB36-EC0CD41790AD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39.42578125" bestFit="1" customWidth="1"/>
    <col min="6" max="6" width="81.57031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270</v>
      </c>
      <c r="B2" s="9"/>
      <c r="C2" s="27" t="s">
        <v>210</v>
      </c>
      <c r="D2" s="27" t="s">
        <v>248</v>
      </c>
      <c r="E2" s="27" t="s">
        <v>271</v>
      </c>
      <c r="F2" s="27" t="s">
        <v>272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226</v>
      </c>
      <c r="B3" s="2"/>
      <c r="C3" t="s">
        <v>220</v>
      </c>
      <c r="E3" t="s">
        <v>271</v>
      </c>
      <c r="F3" t="s">
        <v>272</v>
      </c>
      <c r="AH3" s="20"/>
    </row>
    <row r="4" spans="1:34" x14ac:dyDescent="0.25">
      <c r="A4" s="15" t="s">
        <v>235</v>
      </c>
      <c r="B4" s="2"/>
      <c r="C4" t="s">
        <v>233</v>
      </c>
      <c r="E4" t="s">
        <v>271</v>
      </c>
      <c r="F4" t="s">
        <v>272</v>
      </c>
      <c r="AH4" s="20"/>
    </row>
    <row r="5" spans="1:34" x14ac:dyDescent="0.25">
      <c r="A5" s="15" t="s">
        <v>234</v>
      </c>
      <c r="B5" s="2"/>
      <c r="C5" t="s">
        <v>233</v>
      </c>
      <c r="E5" t="s">
        <v>271</v>
      </c>
      <c r="F5" t="s">
        <v>272</v>
      </c>
      <c r="AH5" s="20"/>
    </row>
    <row r="6" spans="1:34" x14ac:dyDescent="0.25">
      <c r="A6" s="15" t="s">
        <v>240</v>
      </c>
      <c r="B6" s="2"/>
      <c r="C6" t="s">
        <v>241</v>
      </c>
      <c r="E6" t="s">
        <v>271</v>
      </c>
      <c r="F6" t="s">
        <v>272</v>
      </c>
      <c r="AH6" s="20"/>
    </row>
    <row r="7" spans="1:34" x14ac:dyDescent="0.25">
      <c r="A7" s="15" t="s">
        <v>242</v>
      </c>
      <c r="B7" s="2"/>
      <c r="C7" t="s">
        <v>241</v>
      </c>
      <c r="E7" t="s">
        <v>271</v>
      </c>
      <c r="F7" t="s">
        <v>272</v>
      </c>
      <c r="AH7" s="20"/>
    </row>
    <row r="8" spans="1:34" x14ac:dyDescent="0.25">
      <c r="A8" s="15" t="s">
        <v>273</v>
      </c>
      <c r="B8" s="2"/>
      <c r="C8" t="s">
        <v>274</v>
      </c>
      <c r="E8" t="s">
        <v>271</v>
      </c>
      <c r="F8" t="s">
        <v>272</v>
      </c>
      <c r="AH8" s="20"/>
    </row>
    <row r="9" spans="1:34" x14ac:dyDescent="0.25">
      <c r="A9" s="15" t="s">
        <v>246</v>
      </c>
      <c r="B9" s="2"/>
      <c r="C9" t="s">
        <v>247</v>
      </c>
      <c r="E9" t="s">
        <v>271</v>
      </c>
      <c r="F9" t="s">
        <v>272</v>
      </c>
      <c r="AH9" s="20"/>
    </row>
    <row r="10" spans="1:34" x14ac:dyDescent="0.25">
      <c r="A10" s="15" t="s">
        <v>243</v>
      </c>
      <c r="B10" s="2"/>
      <c r="C10" t="s">
        <v>244</v>
      </c>
      <c r="E10" t="s">
        <v>271</v>
      </c>
      <c r="F10" t="s">
        <v>272</v>
      </c>
      <c r="AH10" s="20"/>
    </row>
    <row r="11" spans="1:34" x14ac:dyDescent="0.25">
      <c r="A11" s="15" t="s">
        <v>273</v>
      </c>
      <c r="B11" s="2"/>
      <c r="C11" t="s">
        <v>274</v>
      </c>
      <c r="E11" t="s">
        <v>271</v>
      </c>
      <c r="F11" t="s">
        <v>272</v>
      </c>
      <c r="AH11" s="20"/>
    </row>
    <row r="12" spans="1:34" x14ac:dyDescent="0.25">
      <c r="A12" s="15" t="s">
        <v>273</v>
      </c>
      <c r="B12" s="2"/>
      <c r="C12" t="s">
        <v>274</v>
      </c>
      <c r="E12" t="s">
        <v>271</v>
      </c>
      <c r="F12" t="s">
        <v>272</v>
      </c>
      <c r="AH12" s="20"/>
    </row>
    <row r="13" spans="1:34" x14ac:dyDescent="0.25">
      <c r="A13" s="15" t="s">
        <v>243</v>
      </c>
      <c r="B13" s="2"/>
      <c r="C13" t="s">
        <v>244</v>
      </c>
      <c r="E13" t="s">
        <v>271</v>
      </c>
      <c r="F13" t="s">
        <v>272</v>
      </c>
      <c r="AH13" s="20"/>
    </row>
    <row r="14" spans="1:34" x14ac:dyDescent="0.25">
      <c r="A14" s="15" t="s">
        <v>273</v>
      </c>
      <c r="B14" s="2"/>
      <c r="C14" t="s">
        <v>274</v>
      </c>
      <c r="E14" t="s">
        <v>271</v>
      </c>
      <c r="F14" t="s">
        <v>272</v>
      </c>
      <c r="AH14" s="20"/>
    </row>
    <row r="15" spans="1:34" x14ac:dyDescent="0.25">
      <c r="A15" s="15" t="s">
        <v>273</v>
      </c>
      <c r="B15" s="2"/>
      <c r="C15" t="s">
        <v>274</v>
      </c>
      <c r="E15" t="s">
        <v>271</v>
      </c>
      <c r="F15" t="s">
        <v>272</v>
      </c>
      <c r="AH15" s="20"/>
    </row>
    <row r="16" spans="1:34" x14ac:dyDescent="0.25">
      <c r="A16" s="15" t="s">
        <v>273</v>
      </c>
      <c r="B16" s="2"/>
      <c r="C16" t="s">
        <v>274</v>
      </c>
      <c r="E16" t="s">
        <v>271</v>
      </c>
      <c r="F16" t="s">
        <v>272</v>
      </c>
      <c r="AH16" s="20"/>
    </row>
    <row r="17" spans="1:34" x14ac:dyDescent="0.25">
      <c r="A17" s="15" t="s">
        <v>243</v>
      </c>
      <c r="B17" s="2"/>
      <c r="C17" t="s">
        <v>244</v>
      </c>
      <c r="E17" t="s">
        <v>271</v>
      </c>
      <c r="F17" t="s">
        <v>272</v>
      </c>
      <c r="AH17" s="20"/>
    </row>
    <row r="18" spans="1:34" x14ac:dyDescent="0.25">
      <c r="A18" s="15" t="s">
        <v>273</v>
      </c>
      <c r="B18" s="2"/>
      <c r="C18" t="s">
        <v>274</v>
      </c>
      <c r="E18" t="s">
        <v>271</v>
      </c>
      <c r="F18" t="s">
        <v>272</v>
      </c>
      <c r="AH18" s="20"/>
    </row>
    <row r="19" spans="1:34" x14ac:dyDescent="0.25">
      <c r="A19" s="15" t="s">
        <v>273</v>
      </c>
      <c r="B19" s="2"/>
      <c r="C19" t="s">
        <v>274</v>
      </c>
      <c r="E19" t="s">
        <v>271</v>
      </c>
      <c r="F19" t="s">
        <v>272</v>
      </c>
      <c r="AH19" s="20"/>
    </row>
    <row r="20" spans="1:34" x14ac:dyDescent="0.25">
      <c r="A20" s="15" t="s">
        <v>273</v>
      </c>
      <c r="B20" s="2"/>
      <c r="C20" t="s">
        <v>274</v>
      </c>
      <c r="E20" t="s">
        <v>271</v>
      </c>
      <c r="F20" t="s">
        <v>272</v>
      </c>
      <c r="AH20" s="20"/>
    </row>
    <row r="21" spans="1:34" x14ac:dyDescent="0.25">
      <c r="A21" s="15" t="s">
        <v>273</v>
      </c>
      <c r="B21" s="2"/>
      <c r="C21" t="s">
        <v>274</v>
      </c>
      <c r="E21" t="s">
        <v>271</v>
      </c>
      <c r="F21" t="s">
        <v>272</v>
      </c>
      <c r="AH21" s="20"/>
    </row>
    <row r="22" spans="1:34" x14ac:dyDescent="0.25">
      <c r="A22" s="15" t="s">
        <v>273</v>
      </c>
      <c r="B22" s="2"/>
      <c r="C22" t="s">
        <v>274</v>
      </c>
      <c r="E22" t="s">
        <v>271</v>
      </c>
      <c r="F22" t="s">
        <v>272</v>
      </c>
      <c r="AH22" s="20"/>
    </row>
    <row r="23" spans="1:34" x14ac:dyDescent="0.25">
      <c r="A23" s="15" t="s">
        <v>273</v>
      </c>
      <c r="B23" s="2"/>
      <c r="C23" t="s">
        <v>274</v>
      </c>
      <c r="E23" t="s">
        <v>271</v>
      </c>
      <c r="F23" t="s">
        <v>272</v>
      </c>
      <c r="AH23" s="20"/>
    </row>
    <row r="24" spans="1:34" x14ac:dyDescent="0.25">
      <c r="A24" s="15" t="s">
        <v>273</v>
      </c>
      <c r="B24" s="2"/>
      <c r="C24" t="s">
        <v>274</v>
      </c>
      <c r="E24" t="s">
        <v>271</v>
      </c>
      <c r="F24" t="s">
        <v>272</v>
      </c>
      <c r="AH24" s="20"/>
    </row>
    <row r="25" spans="1:34" x14ac:dyDescent="0.25">
      <c r="A25" s="15" t="s">
        <v>273</v>
      </c>
      <c r="B25" s="2"/>
      <c r="C25" t="s">
        <v>274</v>
      </c>
      <c r="E25" t="s">
        <v>271</v>
      </c>
      <c r="F25" t="s">
        <v>272</v>
      </c>
      <c r="AH25" s="20"/>
    </row>
    <row r="26" spans="1:34" x14ac:dyDescent="0.25">
      <c r="A26" s="15" t="s">
        <v>273</v>
      </c>
      <c r="B26" s="2"/>
      <c r="C26" t="s">
        <v>274</v>
      </c>
      <c r="E26" t="s">
        <v>271</v>
      </c>
      <c r="F26" t="s">
        <v>272</v>
      </c>
      <c r="AH26" s="20"/>
    </row>
    <row r="27" spans="1:34" x14ac:dyDescent="0.25">
      <c r="A27" s="15" t="s">
        <v>234</v>
      </c>
      <c r="B27" s="2"/>
      <c r="C27" t="s">
        <v>233</v>
      </c>
      <c r="E27" t="s">
        <v>271</v>
      </c>
      <c r="F27" t="s">
        <v>272</v>
      </c>
      <c r="AH27" s="20"/>
    </row>
    <row r="28" spans="1:34" x14ac:dyDescent="0.25">
      <c r="A28" s="15" t="s">
        <v>273</v>
      </c>
      <c r="B28" s="2"/>
      <c r="C28" t="s">
        <v>274</v>
      </c>
      <c r="E28" t="s">
        <v>271</v>
      </c>
      <c r="F28" t="s">
        <v>272</v>
      </c>
      <c r="AH28" s="20"/>
    </row>
    <row r="29" spans="1:34" x14ac:dyDescent="0.25">
      <c r="A29" s="15" t="s">
        <v>273</v>
      </c>
      <c r="B29" s="2"/>
      <c r="C29" t="s">
        <v>274</v>
      </c>
      <c r="E29" t="s">
        <v>271</v>
      </c>
      <c r="F29" t="s">
        <v>272</v>
      </c>
      <c r="AH29" s="20"/>
    </row>
    <row r="30" spans="1:34" x14ac:dyDescent="0.25">
      <c r="A30" s="15" t="s">
        <v>273</v>
      </c>
      <c r="B30" s="2"/>
      <c r="C30" t="s">
        <v>274</v>
      </c>
      <c r="E30" t="s">
        <v>271</v>
      </c>
      <c r="F30" t="s">
        <v>272</v>
      </c>
      <c r="AH30" s="20"/>
    </row>
    <row r="31" spans="1:34" x14ac:dyDescent="0.25">
      <c r="A31" s="15" t="s">
        <v>273</v>
      </c>
      <c r="B31" s="2"/>
      <c r="C31" t="s">
        <v>274</v>
      </c>
      <c r="E31" t="s">
        <v>271</v>
      </c>
      <c r="F31" t="s">
        <v>272</v>
      </c>
      <c r="AH31" s="20"/>
    </row>
    <row r="32" spans="1:34" x14ac:dyDescent="0.25">
      <c r="A32" s="15" t="s">
        <v>273</v>
      </c>
      <c r="B32" s="2"/>
      <c r="C32" t="s">
        <v>274</v>
      </c>
      <c r="E32" t="s">
        <v>271</v>
      </c>
      <c r="F32" t="s">
        <v>272</v>
      </c>
      <c r="AH32" s="20"/>
    </row>
    <row r="33" spans="1:34" x14ac:dyDescent="0.25">
      <c r="A33" s="15" t="s">
        <v>273</v>
      </c>
      <c r="B33" s="2"/>
      <c r="C33" t="s">
        <v>274</v>
      </c>
      <c r="E33" t="s">
        <v>271</v>
      </c>
      <c r="F33" t="s">
        <v>272</v>
      </c>
      <c r="AH33" s="20"/>
    </row>
    <row r="34" spans="1:34" x14ac:dyDescent="0.25">
      <c r="A34" s="15" t="s">
        <v>273</v>
      </c>
      <c r="B34" s="2"/>
      <c r="C34" t="s">
        <v>274</v>
      </c>
      <c r="E34" t="s">
        <v>271</v>
      </c>
      <c r="F34" t="s">
        <v>272</v>
      </c>
      <c r="AH34" s="20"/>
    </row>
    <row r="35" spans="1:34" x14ac:dyDescent="0.25">
      <c r="A35" s="15" t="s">
        <v>273</v>
      </c>
      <c r="B35" s="2"/>
      <c r="C35" t="s">
        <v>274</v>
      </c>
      <c r="E35" t="s">
        <v>271</v>
      </c>
      <c r="F35" t="s">
        <v>272</v>
      </c>
      <c r="AH35" s="20"/>
    </row>
    <row r="36" spans="1:34" x14ac:dyDescent="0.25">
      <c r="A36" s="15" t="s">
        <v>223</v>
      </c>
      <c r="B36" s="2"/>
      <c r="C36" t="s">
        <v>220</v>
      </c>
      <c r="E36" t="s">
        <v>271</v>
      </c>
      <c r="F36" t="s">
        <v>272</v>
      </c>
      <c r="AH36" s="20"/>
    </row>
    <row r="37" spans="1:34" x14ac:dyDescent="0.25">
      <c r="A37" s="15" t="s">
        <v>273</v>
      </c>
      <c r="B37" s="2"/>
      <c r="C37" t="s">
        <v>274</v>
      </c>
      <c r="E37" t="s">
        <v>271</v>
      </c>
      <c r="F37" t="s">
        <v>272</v>
      </c>
      <c r="AH37" s="20"/>
    </row>
    <row r="38" spans="1:34" x14ac:dyDescent="0.25">
      <c r="A38" s="15" t="s">
        <v>273</v>
      </c>
      <c r="B38" s="2"/>
      <c r="C38" t="s">
        <v>274</v>
      </c>
      <c r="E38" t="s">
        <v>271</v>
      </c>
      <c r="F38" t="s">
        <v>272</v>
      </c>
      <c r="AH38" s="20"/>
    </row>
    <row r="39" spans="1:34" x14ac:dyDescent="0.25">
      <c r="A39" s="15" t="s">
        <v>235</v>
      </c>
      <c r="B39" s="2"/>
      <c r="C39" t="s">
        <v>233</v>
      </c>
      <c r="E39" t="s">
        <v>271</v>
      </c>
      <c r="F39" t="s">
        <v>272</v>
      </c>
      <c r="AH39" s="20"/>
    </row>
    <row r="40" spans="1:34" x14ac:dyDescent="0.25">
      <c r="A40" s="15" t="s">
        <v>273</v>
      </c>
      <c r="B40" s="2"/>
      <c r="C40" t="s">
        <v>274</v>
      </c>
      <c r="E40" t="s">
        <v>271</v>
      </c>
      <c r="F40" t="s">
        <v>272</v>
      </c>
      <c r="AH40" s="20"/>
    </row>
    <row r="41" spans="1:34" x14ac:dyDescent="0.25">
      <c r="A41" s="15" t="s">
        <v>234</v>
      </c>
      <c r="B41" s="2"/>
      <c r="C41" t="s">
        <v>233</v>
      </c>
      <c r="E41" t="s">
        <v>271</v>
      </c>
      <c r="F41" t="s">
        <v>272</v>
      </c>
      <c r="AH41" s="20"/>
    </row>
    <row r="42" spans="1:34" x14ac:dyDescent="0.25">
      <c r="A42" s="15" t="s">
        <v>273</v>
      </c>
      <c r="B42" s="2"/>
      <c r="C42" t="s">
        <v>274</v>
      </c>
      <c r="E42" t="s">
        <v>271</v>
      </c>
      <c r="F42" t="s">
        <v>272</v>
      </c>
      <c r="AH42" s="20"/>
    </row>
    <row r="43" spans="1:34" x14ac:dyDescent="0.25">
      <c r="A43" s="15" t="s">
        <v>246</v>
      </c>
      <c r="B43" s="2"/>
      <c r="C43" t="s">
        <v>247</v>
      </c>
      <c r="E43" t="s">
        <v>271</v>
      </c>
      <c r="F43" t="s">
        <v>272</v>
      </c>
      <c r="AH43" s="20"/>
    </row>
    <row r="44" spans="1:34" x14ac:dyDescent="0.25">
      <c r="A44" s="15" t="s">
        <v>273</v>
      </c>
      <c r="B44" s="2"/>
      <c r="C44" t="s">
        <v>274</v>
      </c>
      <c r="E44" t="s">
        <v>271</v>
      </c>
      <c r="F44" t="s">
        <v>272</v>
      </c>
      <c r="AH44" s="20"/>
    </row>
    <row r="45" spans="1:34" x14ac:dyDescent="0.25">
      <c r="A45" s="15" t="s">
        <v>273</v>
      </c>
      <c r="B45" s="2"/>
      <c r="C45" t="s">
        <v>274</v>
      </c>
      <c r="E45" t="s">
        <v>271</v>
      </c>
      <c r="F45" t="s">
        <v>272</v>
      </c>
      <c r="AH45" s="20"/>
    </row>
    <row r="46" spans="1:34" x14ac:dyDescent="0.25">
      <c r="A46" s="15" t="s">
        <v>273</v>
      </c>
      <c r="B46" s="2"/>
      <c r="C46" t="s">
        <v>274</v>
      </c>
      <c r="E46" t="s">
        <v>271</v>
      </c>
      <c r="F46" t="s">
        <v>272</v>
      </c>
      <c r="AH46" s="20"/>
    </row>
    <row r="47" spans="1:34" x14ac:dyDescent="0.25">
      <c r="A47" s="15" t="s">
        <v>273</v>
      </c>
      <c r="B47" s="2"/>
      <c r="C47" t="s">
        <v>274</v>
      </c>
      <c r="E47" t="s">
        <v>271</v>
      </c>
      <c r="F47" t="s">
        <v>272</v>
      </c>
      <c r="AH47" s="20"/>
    </row>
    <row r="48" spans="1:34" x14ac:dyDescent="0.25">
      <c r="A48" s="15" t="s">
        <v>235</v>
      </c>
      <c r="B48" s="2"/>
      <c r="C48" t="s">
        <v>233</v>
      </c>
      <c r="E48" t="s">
        <v>271</v>
      </c>
      <c r="F48" t="s">
        <v>272</v>
      </c>
      <c r="AH48" s="20"/>
    </row>
    <row r="49" spans="1:34" x14ac:dyDescent="0.25">
      <c r="A49" s="15" t="s">
        <v>273</v>
      </c>
      <c r="B49" s="2"/>
      <c r="C49" t="s">
        <v>274</v>
      </c>
      <c r="E49" t="s">
        <v>271</v>
      </c>
      <c r="F49" t="s">
        <v>272</v>
      </c>
      <c r="AH49" s="20"/>
    </row>
    <row r="50" spans="1:34" x14ac:dyDescent="0.25">
      <c r="A50" s="15" t="s">
        <v>273</v>
      </c>
      <c r="B50" s="2"/>
      <c r="C50" t="s">
        <v>274</v>
      </c>
      <c r="E50" t="s">
        <v>271</v>
      </c>
      <c r="F50" t="s">
        <v>272</v>
      </c>
      <c r="AH50" s="20"/>
    </row>
    <row r="51" spans="1:34" x14ac:dyDescent="0.25">
      <c r="A51" s="15" t="s">
        <v>273</v>
      </c>
      <c r="B51" s="2"/>
      <c r="C51" t="s">
        <v>274</v>
      </c>
      <c r="E51" t="s">
        <v>271</v>
      </c>
      <c r="F51" t="s">
        <v>272</v>
      </c>
      <c r="AH51" s="20"/>
    </row>
    <row r="52" spans="1:34" x14ac:dyDescent="0.25">
      <c r="A52" s="15" t="s">
        <v>273</v>
      </c>
      <c r="B52" s="2"/>
      <c r="C52" t="s">
        <v>274</v>
      </c>
      <c r="E52" t="s">
        <v>271</v>
      </c>
      <c r="F52" t="s">
        <v>272</v>
      </c>
      <c r="AH52" s="20"/>
    </row>
    <row r="53" spans="1:34" x14ac:dyDescent="0.25">
      <c r="A53" s="15" t="s">
        <v>273</v>
      </c>
      <c r="B53" s="2"/>
      <c r="C53" t="s">
        <v>274</v>
      </c>
      <c r="E53" t="s">
        <v>271</v>
      </c>
      <c r="F53" t="s">
        <v>272</v>
      </c>
      <c r="AH53" s="20"/>
    </row>
    <row r="54" spans="1:34" x14ac:dyDescent="0.25">
      <c r="A54" s="15" t="s">
        <v>273</v>
      </c>
      <c r="B54" s="2"/>
      <c r="C54" t="s">
        <v>274</v>
      </c>
      <c r="E54" t="s">
        <v>271</v>
      </c>
      <c r="F54" t="s">
        <v>272</v>
      </c>
      <c r="AH54" s="20"/>
    </row>
    <row r="55" spans="1:34" x14ac:dyDescent="0.25">
      <c r="A55" s="15" t="s">
        <v>273</v>
      </c>
      <c r="B55" s="2"/>
      <c r="C55" t="s">
        <v>274</v>
      </c>
      <c r="E55" t="s">
        <v>271</v>
      </c>
      <c r="F55" t="s">
        <v>272</v>
      </c>
      <c r="AH55" s="20"/>
    </row>
    <row r="56" spans="1:34" x14ac:dyDescent="0.25">
      <c r="A56" s="15" t="s">
        <v>246</v>
      </c>
      <c r="B56" s="2"/>
      <c r="C56" t="s">
        <v>247</v>
      </c>
      <c r="E56" t="s">
        <v>271</v>
      </c>
      <c r="F56" t="s">
        <v>272</v>
      </c>
      <c r="AH56" s="20"/>
    </row>
    <row r="57" spans="1:34" x14ac:dyDescent="0.25">
      <c r="A57" s="15" t="s">
        <v>273</v>
      </c>
      <c r="B57" s="2"/>
      <c r="C57" t="s">
        <v>274</v>
      </c>
      <c r="E57" t="s">
        <v>271</v>
      </c>
      <c r="F57" t="s">
        <v>272</v>
      </c>
      <c r="AH57" s="20"/>
    </row>
    <row r="58" spans="1:34" x14ac:dyDescent="0.25">
      <c r="A58" s="15" t="s">
        <v>273</v>
      </c>
      <c r="B58" s="2"/>
      <c r="C58" t="s">
        <v>274</v>
      </c>
      <c r="E58" t="s">
        <v>271</v>
      </c>
      <c r="F58" t="s">
        <v>272</v>
      </c>
      <c r="AH58" s="20"/>
    </row>
    <row r="59" spans="1:34" x14ac:dyDescent="0.25">
      <c r="A59" s="15" t="s">
        <v>273</v>
      </c>
      <c r="B59" s="2"/>
      <c r="C59" t="s">
        <v>274</v>
      </c>
      <c r="E59" t="s">
        <v>271</v>
      </c>
      <c r="F59" t="s">
        <v>272</v>
      </c>
      <c r="AH59" s="20"/>
    </row>
    <row r="60" spans="1:34" x14ac:dyDescent="0.25">
      <c r="A60" s="15" t="s">
        <v>273</v>
      </c>
      <c r="B60" s="2"/>
      <c r="C60" t="s">
        <v>274</v>
      </c>
      <c r="E60" t="s">
        <v>271</v>
      </c>
      <c r="F60" t="s">
        <v>272</v>
      </c>
      <c r="AH60" s="20"/>
    </row>
    <row r="61" spans="1:34" x14ac:dyDescent="0.25">
      <c r="A61" s="15" t="s">
        <v>235</v>
      </c>
      <c r="B61" s="2"/>
      <c r="C61" t="s">
        <v>233</v>
      </c>
      <c r="E61" t="s">
        <v>271</v>
      </c>
      <c r="F61" t="s">
        <v>272</v>
      </c>
      <c r="AH61" s="20"/>
    </row>
    <row r="62" spans="1:34" x14ac:dyDescent="0.25">
      <c r="A62" s="15" t="s">
        <v>226</v>
      </c>
      <c r="B62" s="2"/>
      <c r="C62" t="s">
        <v>220</v>
      </c>
      <c r="E62" t="s">
        <v>271</v>
      </c>
      <c r="F62" t="s">
        <v>272</v>
      </c>
      <c r="AH62" s="20"/>
    </row>
    <row r="63" spans="1:34" x14ac:dyDescent="0.25">
      <c r="A63" s="15" t="s">
        <v>273</v>
      </c>
      <c r="B63" s="2"/>
      <c r="C63" t="s">
        <v>274</v>
      </c>
      <c r="E63" t="s">
        <v>271</v>
      </c>
      <c r="F63" t="s">
        <v>272</v>
      </c>
      <c r="AH63" s="20"/>
    </row>
    <row r="64" spans="1:34" x14ac:dyDescent="0.25">
      <c r="A64" s="15" t="s">
        <v>273</v>
      </c>
      <c r="B64" s="2"/>
      <c r="C64" t="s">
        <v>274</v>
      </c>
      <c r="E64" t="s">
        <v>271</v>
      </c>
      <c r="F64" t="s">
        <v>272</v>
      </c>
      <c r="AH64" s="20"/>
    </row>
    <row r="65" spans="1:34" x14ac:dyDescent="0.25">
      <c r="A65" s="15" t="s">
        <v>273</v>
      </c>
      <c r="B65" s="2"/>
      <c r="C65" t="s">
        <v>274</v>
      </c>
      <c r="E65" t="s">
        <v>271</v>
      </c>
      <c r="F65" t="s">
        <v>272</v>
      </c>
      <c r="AH65" s="20"/>
    </row>
    <row r="66" spans="1:34" x14ac:dyDescent="0.25">
      <c r="A66" s="15" t="s">
        <v>273</v>
      </c>
      <c r="B66" s="2"/>
      <c r="C66" t="s">
        <v>274</v>
      </c>
      <c r="E66" t="s">
        <v>271</v>
      </c>
      <c r="F66" t="s">
        <v>272</v>
      </c>
      <c r="AH66" s="20"/>
    </row>
    <row r="67" spans="1:34" x14ac:dyDescent="0.25">
      <c r="A67" s="15" t="s">
        <v>273</v>
      </c>
      <c r="B67" s="2"/>
      <c r="C67" t="s">
        <v>274</v>
      </c>
      <c r="E67" t="s">
        <v>271</v>
      </c>
      <c r="F67" t="s">
        <v>272</v>
      </c>
      <c r="AH67" s="20"/>
    </row>
    <row r="68" spans="1:34" x14ac:dyDescent="0.25">
      <c r="A68" s="15" t="s">
        <v>234</v>
      </c>
      <c r="B68" s="2"/>
      <c r="C68" t="s">
        <v>233</v>
      </c>
      <c r="E68" t="s">
        <v>271</v>
      </c>
      <c r="F68" t="s">
        <v>272</v>
      </c>
      <c r="AH68" s="20"/>
    </row>
    <row r="69" spans="1:34" x14ac:dyDescent="0.25">
      <c r="A69" s="15" t="s">
        <v>243</v>
      </c>
      <c r="B69" s="2"/>
      <c r="C69" t="s">
        <v>244</v>
      </c>
      <c r="E69" t="s">
        <v>271</v>
      </c>
      <c r="F69" t="s">
        <v>272</v>
      </c>
      <c r="AH69" s="20"/>
    </row>
    <row r="70" spans="1:34" x14ac:dyDescent="0.25">
      <c r="A70" s="15" t="s">
        <v>273</v>
      </c>
      <c r="B70" s="2"/>
      <c r="C70" t="s">
        <v>274</v>
      </c>
      <c r="E70" t="s">
        <v>271</v>
      </c>
      <c r="F70" t="s">
        <v>272</v>
      </c>
      <c r="AH70" s="20"/>
    </row>
    <row r="71" spans="1:34" x14ac:dyDescent="0.25">
      <c r="A71" s="15" t="s">
        <v>273</v>
      </c>
      <c r="B71" s="2"/>
      <c r="C71" t="s">
        <v>274</v>
      </c>
      <c r="E71" t="s">
        <v>271</v>
      </c>
      <c r="F71" t="s">
        <v>272</v>
      </c>
      <c r="AH71" s="20"/>
    </row>
    <row r="72" spans="1:34" x14ac:dyDescent="0.25">
      <c r="A72" s="15" t="s">
        <v>273</v>
      </c>
      <c r="B72" s="2"/>
      <c r="C72" t="s">
        <v>274</v>
      </c>
      <c r="E72" t="s">
        <v>271</v>
      </c>
      <c r="F72" t="s">
        <v>272</v>
      </c>
      <c r="AH72" s="20"/>
    </row>
    <row r="73" spans="1:34" x14ac:dyDescent="0.25">
      <c r="A73" s="15" t="s">
        <v>273</v>
      </c>
      <c r="B73" s="2"/>
      <c r="C73" t="s">
        <v>274</v>
      </c>
      <c r="E73" t="s">
        <v>271</v>
      </c>
      <c r="F73" t="s">
        <v>272</v>
      </c>
      <c r="AH73" s="20"/>
    </row>
    <row r="74" spans="1:34" x14ac:dyDescent="0.25">
      <c r="A74" s="15" t="s">
        <v>246</v>
      </c>
      <c r="B74" s="2"/>
      <c r="C74" t="s">
        <v>247</v>
      </c>
      <c r="E74" t="s">
        <v>271</v>
      </c>
      <c r="F74" t="s">
        <v>272</v>
      </c>
      <c r="AH74" s="20"/>
    </row>
    <row r="75" spans="1:34" x14ac:dyDescent="0.25">
      <c r="A75" s="15" t="s">
        <v>246</v>
      </c>
      <c r="B75" s="2"/>
      <c r="C75" t="s">
        <v>247</v>
      </c>
      <c r="E75" t="s">
        <v>271</v>
      </c>
      <c r="F75" t="s">
        <v>272</v>
      </c>
      <c r="AH75" s="20"/>
    </row>
    <row r="76" spans="1:34" x14ac:dyDescent="0.25">
      <c r="A76" s="15" t="s">
        <v>273</v>
      </c>
      <c r="B76" s="2"/>
      <c r="C76" t="s">
        <v>274</v>
      </c>
      <c r="E76" t="s">
        <v>271</v>
      </c>
      <c r="F76" t="s">
        <v>272</v>
      </c>
      <c r="AH76" s="20"/>
    </row>
    <row r="77" spans="1:34" x14ac:dyDescent="0.25">
      <c r="A77" s="15" t="s">
        <v>273</v>
      </c>
      <c r="B77" s="2"/>
      <c r="C77" t="s">
        <v>274</v>
      </c>
      <c r="E77" t="s">
        <v>271</v>
      </c>
      <c r="F77" t="s">
        <v>272</v>
      </c>
      <c r="AH77" s="20"/>
    </row>
    <row r="78" spans="1:34" x14ac:dyDescent="0.25">
      <c r="A78" s="15" t="s">
        <v>273</v>
      </c>
      <c r="B78" s="2"/>
      <c r="C78" t="s">
        <v>274</v>
      </c>
      <c r="E78" t="s">
        <v>271</v>
      </c>
      <c r="F78" t="s">
        <v>272</v>
      </c>
      <c r="AH78" s="20"/>
    </row>
    <row r="79" spans="1:34" x14ac:dyDescent="0.25">
      <c r="A79" s="15" t="s">
        <v>243</v>
      </c>
      <c r="B79" s="2"/>
      <c r="C79" t="s">
        <v>244</v>
      </c>
      <c r="E79" t="s">
        <v>271</v>
      </c>
      <c r="F79" t="s">
        <v>272</v>
      </c>
      <c r="AH79" s="20"/>
    </row>
    <row r="80" spans="1:34" x14ac:dyDescent="0.25">
      <c r="A80" s="15" t="s">
        <v>273</v>
      </c>
      <c r="B80" s="2"/>
      <c r="C80" t="s">
        <v>274</v>
      </c>
      <c r="E80" t="s">
        <v>271</v>
      </c>
      <c r="F80" t="s">
        <v>272</v>
      </c>
      <c r="AH80" s="20"/>
    </row>
    <row r="81" spans="1:34" x14ac:dyDescent="0.25">
      <c r="A81" s="15" t="s">
        <v>273</v>
      </c>
      <c r="B81" s="2"/>
      <c r="C81" t="s">
        <v>274</v>
      </c>
      <c r="E81" t="s">
        <v>271</v>
      </c>
      <c r="F81" t="s">
        <v>272</v>
      </c>
      <c r="AH81" s="20"/>
    </row>
    <row r="82" spans="1:34" x14ac:dyDescent="0.25">
      <c r="A82" s="15" t="s">
        <v>273</v>
      </c>
      <c r="B82" s="2"/>
      <c r="C82" t="s">
        <v>274</v>
      </c>
      <c r="E82" t="s">
        <v>271</v>
      </c>
      <c r="F82" t="s">
        <v>272</v>
      </c>
      <c r="AH82" s="20"/>
    </row>
    <row r="83" spans="1:34" x14ac:dyDescent="0.25">
      <c r="A83" s="15" t="s">
        <v>273</v>
      </c>
      <c r="B83" s="2"/>
      <c r="C83" t="s">
        <v>274</v>
      </c>
      <c r="E83" t="s">
        <v>271</v>
      </c>
      <c r="F83" t="s">
        <v>272</v>
      </c>
      <c r="AH83" s="20"/>
    </row>
    <row r="84" spans="1:34" x14ac:dyDescent="0.25">
      <c r="A84" s="15" t="s">
        <v>243</v>
      </c>
      <c r="B84" s="2"/>
      <c r="C84" t="s">
        <v>244</v>
      </c>
      <c r="E84" t="s">
        <v>271</v>
      </c>
      <c r="F84" t="s">
        <v>272</v>
      </c>
      <c r="AH84" s="20"/>
    </row>
    <row r="85" spans="1:34" x14ac:dyDescent="0.25">
      <c r="A85" s="15" t="s">
        <v>234</v>
      </c>
      <c r="B85" s="2"/>
      <c r="C85" t="s">
        <v>233</v>
      </c>
      <c r="E85" t="s">
        <v>271</v>
      </c>
      <c r="F85" t="s">
        <v>272</v>
      </c>
      <c r="AH85" s="20"/>
    </row>
    <row r="86" spans="1:34" x14ac:dyDescent="0.25">
      <c r="A86" s="15" t="s">
        <v>273</v>
      </c>
      <c r="B86" s="2"/>
      <c r="C86" t="s">
        <v>274</v>
      </c>
      <c r="E86" t="s">
        <v>271</v>
      </c>
      <c r="F86" t="s">
        <v>272</v>
      </c>
      <c r="AH86" s="20"/>
    </row>
    <row r="87" spans="1:34" x14ac:dyDescent="0.25">
      <c r="A87" s="15" t="s">
        <v>273</v>
      </c>
      <c r="B87" s="2"/>
      <c r="C87" t="s">
        <v>274</v>
      </c>
      <c r="E87" t="s">
        <v>271</v>
      </c>
      <c r="F87" t="s">
        <v>272</v>
      </c>
      <c r="AH87" s="20"/>
    </row>
    <row r="88" spans="1:34" x14ac:dyDescent="0.25">
      <c r="A88" s="15" t="s">
        <v>234</v>
      </c>
      <c r="B88" s="2"/>
      <c r="C88" t="s">
        <v>233</v>
      </c>
      <c r="E88" t="s">
        <v>271</v>
      </c>
      <c r="F88" t="s">
        <v>272</v>
      </c>
      <c r="AH88" s="20"/>
    </row>
    <row r="89" spans="1:34" x14ac:dyDescent="0.25">
      <c r="A89" s="15" t="s">
        <v>235</v>
      </c>
      <c r="B89" s="2"/>
      <c r="C89" t="s">
        <v>233</v>
      </c>
      <c r="E89" t="s">
        <v>271</v>
      </c>
      <c r="F89" t="s">
        <v>272</v>
      </c>
      <c r="AH89" s="20"/>
    </row>
    <row r="90" spans="1:34" x14ac:dyDescent="0.25">
      <c r="A90" s="15" t="s">
        <v>246</v>
      </c>
      <c r="B90" s="2"/>
      <c r="C90" t="s">
        <v>247</v>
      </c>
      <c r="E90" t="s">
        <v>271</v>
      </c>
      <c r="F90" t="s">
        <v>272</v>
      </c>
      <c r="AH90" s="20"/>
    </row>
    <row r="91" spans="1:34" x14ac:dyDescent="0.25">
      <c r="A91" s="15" t="s">
        <v>243</v>
      </c>
      <c r="B91" s="2"/>
      <c r="C91" t="s">
        <v>244</v>
      </c>
      <c r="E91" t="s">
        <v>271</v>
      </c>
      <c r="F91" t="s">
        <v>272</v>
      </c>
      <c r="AH91" s="20"/>
    </row>
    <row r="92" spans="1:34" x14ac:dyDescent="0.25">
      <c r="A92" s="15" t="s">
        <v>273</v>
      </c>
      <c r="B92" s="2"/>
      <c r="C92" t="s">
        <v>274</v>
      </c>
      <c r="E92" t="s">
        <v>271</v>
      </c>
      <c r="F92" t="s">
        <v>272</v>
      </c>
      <c r="AH92" s="20"/>
    </row>
    <row r="93" spans="1:34" x14ac:dyDescent="0.25">
      <c r="A93" s="15" t="s">
        <v>235</v>
      </c>
      <c r="B93" s="2"/>
      <c r="C93" t="s">
        <v>233</v>
      </c>
      <c r="E93" t="s">
        <v>271</v>
      </c>
      <c r="F93" t="s">
        <v>272</v>
      </c>
      <c r="AH93" s="20"/>
    </row>
    <row r="94" spans="1:34" x14ac:dyDescent="0.25">
      <c r="A94" s="15" t="s">
        <v>273</v>
      </c>
      <c r="B94" s="2"/>
      <c r="C94" t="s">
        <v>274</v>
      </c>
      <c r="E94" t="s">
        <v>271</v>
      </c>
      <c r="F94" t="s">
        <v>272</v>
      </c>
      <c r="AH94" s="20"/>
    </row>
    <row r="95" spans="1:34" x14ac:dyDescent="0.25">
      <c r="A95" s="15" t="s">
        <v>246</v>
      </c>
      <c r="B95" s="2"/>
      <c r="C95" t="s">
        <v>247</v>
      </c>
      <c r="E95" t="s">
        <v>271</v>
      </c>
      <c r="F95" t="s">
        <v>272</v>
      </c>
      <c r="AH95" s="20"/>
    </row>
    <row r="96" spans="1:34" x14ac:dyDescent="0.25">
      <c r="A96" s="15" t="s">
        <v>273</v>
      </c>
      <c r="B96" s="2"/>
      <c r="C96" t="s">
        <v>274</v>
      </c>
      <c r="E96" t="s">
        <v>271</v>
      </c>
      <c r="F96" t="s">
        <v>272</v>
      </c>
      <c r="AH96" s="20"/>
    </row>
    <row r="97" spans="1:34" x14ac:dyDescent="0.25">
      <c r="A97" s="15" t="s">
        <v>235</v>
      </c>
      <c r="B97" s="2"/>
      <c r="C97" t="s">
        <v>233</v>
      </c>
      <c r="E97" t="s">
        <v>271</v>
      </c>
      <c r="F97" t="s">
        <v>272</v>
      </c>
      <c r="AH97" s="20"/>
    </row>
    <row r="98" spans="1:34" x14ac:dyDescent="0.25">
      <c r="A98" s="15" t="s">
        <v>273</v>
      </c>
      <c r="B98" s="2"/>
      <c r="C98" t="s">
        <v>274</v>
      </c>
      <c r="E98" t="s">
        <v>271</v>
      </c>
      <c r="F98" t="s">
        <v>272</v>
      </c>
      <c r="AH98" s="20"/>
    </row>
    <row r="99" spans="1:34" x14ac:dyDescent="0.25">
      <c r="A99" s="15" t="s">
        <v>273</v>
      </c>
      <c r="B99" s="2"/>
      <c r="C99" t="s">
        <v>274</v>
      </c>
      <c r="E99" t="s">
        <v>271</v>
      </c>
      <c r="F99" t="s">
        <v>272</v>
      </c>
      <c r="AH99" s="20"/>
    </row>
    <row r="100" spans="1:34" ht="15.75" thickBot="1" x14ac:dyDescent="0.3">
      <c r="A100" s="29" t="s">
        <v>235</v>
      </c>
      <c r="B100" s="28"/>
      <c r="C100" s="23" t="s">
        <v>233</v>
      </c>
      <c r="D100" s="23" t="s">
        <v>249</v>
      </c>
      <c r="E100" s="23" t="s">
        <v>271</v>
      </c>
      <c r="F100" s="23" t="s">
        <v>272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F0D4-B937-452C-9D1D-CAF702A184AB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85546875" bestFit="1" customWidth="1"/>
    <col min="6" max="6" width="76.28515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254</v>
      </c>
      <c r="B2" s="9"/>
      <c r="C2" s="27" t="s">
        <v>210</v>
      </c>
      <c r="D2" s="27" t="s">
        <v>248</v>
      </c>
      <c r="E2" s="27" t="s">
        <v>275</v>
      </c>
      <c r="F2" s="27" t="s">
        <v>276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209</v>
      </c>
      <c r="B3" s="2"/>
      <c r="C3" t="s">
        <v>210</v>
      </c>
      <c r="E3" t="s">
        <v>275</v>
      </c>
      <c r="F3" t="s">
        <v>276</v>
      </c>
      <c r="AH3" s="20"/>
    </row>
    <row r="4" spans="1:34" x14ac:dyDescent="0.25">
      <c r="A4" s="15" t="s">
        <v>213</v>
      </c>
      <c r="B4" s="2"/>
      <c r="C4" t="s">
        <v>210</v>
      </c>
      <c r="E4" t="s">
        <v>275</v>
      </c>
      <c r="F4" t="s">
        <v>276</v>
      </c>
      <c r="AH4" s="20"/>
    </row>
    <row r="5" spans="1:34" x14ac:dyDescent="0.25">
      <c r="A5" s="15" t="s">
        <v>277</v>
      </c>
      <c r="B5" s="2"/>
      <c r="C5" t="s">
        <v>210</v>
      </c>
      <c r="E5" t="s">
        <v>275</v>
      </c>
      <c r="F5" t="s">
        <v>276</v>
      </c>
      <c r="AH5" s="20"/>
    </row>
    <row r="6" spans="1:34" x14ac:dyDescent="0.25">
      <c r="A6" s="15" t="s">
        <v>215</v>
      </c>
      <c r="B6" s="2"/>
      <c r="C6" t="s">
        <v>216</v>
      </c>
      <c r="E6" t="s">
        <v>275</v>
      </c>
      <c r="F6" t="s">
        <v>276</v>
      </c>
      <c r="AH6" s="20"/>
    </row>
    <row r="7" spans="1:34" x14ac:dyDescent="0.25">
      <c r="A7" s="15" t="s">
        <v>217</v>
      </c>
      <c r="B7" s="2"/>
      <c r="C7" t="s">
        <v>216</v>
      </c>
      <c r="E7" t="s">
        <v>275</v>
      </c>
      <c r="F7" t="s">
        <v>276</v>
      </c>
      <c r="AH7" s="20"/>
    </row>
    <row r="8" spans="1:34" x14ac:dyDescent="0.25">
      <c r="A8" s="15" t="s">
        <v>218</v>
      </c>
      <c r="B8" s="2"/>
      <c r="C8" t="s">
        <v>216</v>
      </c>
      <c r="E8" t="s">
        <v>275</v>
      </c>
      <c r="F8" t="s">
        <v>276</v>
      </c>
      <c r="AH8" s="20"/>
    </row>
    <row r="9" spans="1:34" x14ac:dyDescent="0.25">
      <c r="A9" s="15" t="s">
        <v>278</v>
      </c>
      <c r="B9" s="2"/>
      <c r="C9" t="s">
        <v>216</v>
      </c>
      <c r="E9" t="s">
        <v>275</v>
      </c>
      <c r="F9" t="s">
        <v>276</v>
      </c>
      <c r="AH9" s="20"/>
    </row>
    <row r="10" spans="1:34" x14ac:dyDescent="0.25">
      <c r="A10" s="15" t="s">
        <v>221</v>
      </c>
      <c r="B10" s="2"/>
      <c r="C10" t="s">
        <v>220</v>
      </c>
      <c r="E10" t="s">
        <v>275</v>
      </c>
      <c r="F10" t="s">
        <v>276</v>
      </c>
      <c r="AH10" s="20"/>
    </row>
    <row r="11" spans="1:34" x14ac:dyDescent="0.25">
      <c r="A11" s="15" t="s">
        <v>219</v>
      </c>
      <c r="B11" s="2"/>
      <c r="C11" t="s">
        <v>220</v>
      </c>
      <c r="E11" t="s">
        <v>275</v>
      </c>
      <c r="F11" t="s">
        <v>276</v>
      </c>
      <c r="AH11" s="20"/>
    </row>
    <row r="12" spans="1:34" x14ac:dyDescent="0.25">
      <c r="A12" s="15" t="s">
        <v>223</v>
      </c>
      <c r="B12" s="2"/>
      <c r="C12" t="s">
        <v>220</v>
      </c>
      <c r="E12" t="s">
        <v>275</v>
      </c>
      <c r="F12" t="s">
        <v>276</v>
      </c>
      <c r="AH12" s="20"/>
    </row>
    <row r="13" spans="1:34" x14ac:dyDescent="0.25">
      <c r="A13" s="15" t="s">
        <v>224</v>
      </c>
      <c r="B13" s="2"/>
      <c r="C13" t="s">
        <v>220</v>
      </c>
      <c r="E13" t="s">
        <v>275</v>
      </c>
      <c r="F13" t="s">
        <v>276</v>
      </c>
      <c r="AH13" s="20"/>
    </row>
    <row r="14" spans="1:34" x14ac:dyDescent="0.25">
      <c r="A14" s="15" t="s">
        <v>226</v>
      </c>
      <c r="B14" s="2"/>
      <c r="C14" t="s">
        <v>220</v>
      </c>
      <c r="E14" t="s">
        <v>275</v>
      </c>
      <c r="F14" t="s">
        <v>276</v>
      </c>
      <c r="AH14" s="20"/>
    </row>
    <row r="15" spans="1:34" x14ac:dyDescent="0.25">
      <c r="A15" s="15" t="s">
        <v>227</v>
      </c>
      <c r="B15" s="2"/>
      <c r="C15" t="s">
        <v>220</v>
      </c>
      <c r="E15" t="s">
        <v>275</v>
      </c>
      <c r="F15" t="s">
        <v>276</v>
      </c>
      <c r="AH15" s="20"/>
    </row>
    <row r="16" spans="1:34" x14ac:dyDescent="0.25">
      <c r="A16" s="15" t="s">
        <v>229</v>
      </c>
      <c r="B16" s="2"/>
      <c r="C16" t="s">
        <v>220</v>
      </c>
      <c r="E16" t="s">
        <v>275</v>
      </c>
      <c r="F16" t="s">
        <v>276</v>
      </c>
      <c r="AH16" s="20"/>
    </row>
    <row r="17" spans="1:34" x14ac:dyDescent="0.25">
      <c r="A17" s="15" t="s">
        <v>267</v>
      </c>
      <c r="B17" s="2"/>
      <c r="C17" t="s">
        <v>231</v>
      </c>
      <c r="E17" t="s">
        <v>275</v>
      </c>
      <c r="F17" t="s">
        <v>276</v>
      </c>
      <c r="AH17" s="20"/>
    </row>
    <row r="18" spans="1:34" x14ac:dyDescent="0.25">
      <c r="A18" s="15" t="s">
        <v>259</v>
      </c>
      <c r="B18" s="2"/>
      <c r="C18" t="s">
        <v>231</v>
      </c>
      <c r="E18" t="s">
        <v>275</v>
      </c>
      <c r="F18" t="s">
        <v>276</v>
      </c>
      <c r="AH18" s="20"/>
    </row>
    <row r="19" spans="1:34" x14ac:dyDescent="0.25">
      <c r="A19" s="15" t="s">
        <v>230</v>
      </c>
      <c r="B19" s="2"/>
      <c r="C19" t="s">
        <v>231</v>
      </c>
      <c r="E19" t="s">
        <v>275</v>
      </c>
      <c r="F19" t="s">
        <v>276</v>
      </c>
      <c r="AH19" s="20"/>
    </row>
    <row r="20" spans="1:34" x14ac:dyDescent="0.25">
      <c r="A20" s="15" t="s">
        <v>279</v>
      </c>
      <c r="B20" s="2"/>
      <c r="C20" t="s">
        <v>233</v>
      </c>
      <c r="E20" t="s">
        <v>275</v>
      </c>
      <c r="F20" t="s">
        <v>276</v>
      </c>
      <c r="AH20" s="20"/>
    </row>
    <row r="21" spans="1:34" x14ac:dyDescent="0.25">
      <c r="A21" s="15" t="s">
        <v>232</v>
      </c>
      <c r="B21" s="2"/>
      <c r="C21" t="s">
        <v>233</v>
      </c>
      <c r="E21" t="s">
        <v>275</v>
      </c>
      <c r="F21" t="s">
        <v>276</v>
      </c>
      <c r="AH21" s="20"/>
    </row>
    <row r="22" spans="1:34" x14ac:dyDescent="0.25">
      <c r="A22" s="15" t="s">
        <v>234</v>
      </c>
      <c r="B22" s="2"/>
      <c r="C22" t="s">
        <v>233</v>
      </c>
      <c r="E22" t="s">
        <v>275</v>
      </c>
      <c r="F22" t="s">
        <v>276</v>
      </c>
      <c r="AH22" s="20"/>
    </row>
    <row r="23" spans="1:34" x14ac:dyDescent="0.25">
      <c r="A23" s="15" t="s">
        <v>236</v>
      </c>
      <c r="B23" s="2"/>
      <c r="C23" t="s">
        <v>233</v>
      </c>
      <c r="E23" t="s">
        <v>275</v>
      </c>
      <c r="F23" t="s">
        <v>276</v>
      </c>
      <c r="AH23" s="20"/>
    </row>
    <row r="24" spans="1:34" x14ac:dyDescent="0.25">
      <c r="A24" s="15" t="s">
        <v>280</v>
      </c>
      <c r="B24" s="2"/>
      <c r="C24" t="s">
        <v>233</v>
      </c>
      <c r="E24" t="s">
        <v>275</v>
      </c>
      <c r="F24" t="s">
        <v>276</v>
      </c>
      <c r="AH24" s="20"/>
    </row>
    <row r="25" spans="1:34" x14ac:dyDescent="0.25">
      <c r="A25" s="15" t="s">
        <v>237</v>
      </c>
      <c r="B25" s="2"/>
      <c r="C25" t="s">
        <v>238</v>
      </c>
      <c r="E25" t="s">
        <v>275</v>
      </c>
      <c r="F25" t="s">
        <v>276</v>
      </c>
      <c r="AH25" s="20"/>
    </row>
    <row r="26" spans="1:34" x14ac:dyDescent="0.25">
      <c r="A26" s="15" t="s">
        <v>269</v>
      </c>
      <c r="B26" s="2"/>
      <c r="C26" t="s">
        <v>238</v>
      </c>
      <c r="E26" t="s">
        <v>275</v>
      </c>
      <c r="F26" t="s">
        <v>276</v>
      </c>
      <c r="AH26" s="20"/>
    </row>
    <row r="27" spans="1:34" x14ac:dyDescent="0.25">
      <c r="A27" s="15" t="s">
        <v>240</v>
      </c>
      <c r="B27" s="2"/>
      <c r="C27" t="s">
        <v>241</v>
      </c>
      <c r="E27" t="s">
        <v>275</v>
      </c>
      <c r="F27" t="s">
        <v>276</v>
      </c>
      <c r="AH27" s="20"/>
    </row>
    <row r="28" spans="1:34" x14ac:dyDescent="0.25">
      <c r="A28" s="15" t="s">
        <v>281</v>
      </c>
      <c r="B28" s="2"/>
      <c r="C28" t="s">
        <v>241</v>
      </c>
      <c r="E28" t="s">
        <v>275</v>
      </c>
      <c r="F28" t="s">
        <v>276</v>
      </c>
      <c r="AH28" s="20"/>
    </row>
    <row r="29" spans="1:34" x14ac:dyDescent="0.25">
      <c r="A29" s="15" t="s">
        <v>242</v>
      </c>
      <c r="B29" s="2"/>
      <c r="C29" t="s">
        <v>241</v>
      </c>
      <c r="E29" t="s">
        <v>275</v>
      </c>
      <c r="F29" t="s">
        <v>276</v>
      </c>
      <c r="AH29" s="20"/>
    </row>
    <row r="30" spans="1:34" x14ac:dyDescent="0.25">
      <c r="A30" s="15" t="s">
        <v>237</v>
      </c>
      <c r="B30" s="2"/>
      <c r="C30" t="s">
        <v>238</v>
      </c>
      <c r="E30" t="s">
        <v>275</v>
      </c>
      <c r="F30" t="s">
        <v>276</v>
      </c>
      <c r="AH30" s="20"/>
    </row>
    <row r="31" spans="1:34" x14ac:dyDescent="0.25">
      <c r="A31" s="15" t="s">
        <v>224</v>
      </c>
      <c r="B31" s="2"/>
      <c r="C31" t="s">
        <v>220</v>
      </c>
      <c r="E31" t="s">
        <v>275</v>
      </c>
      <c r="F31" t="s">
        <v>276</v>
      </c>
      <c r="AH31" s="20"/>
    </row>
    <row r="32" spans="1:34" x14ac:dyDescent="0.25">
      <c r="A32" s="15" t="s">
        <v>242</v>
      </c>
      <c r="B32" s="2"/>
      <c r="C32" t="s">
        <v>241</v>
      </c>
      <c r="E32" t="s">
        <v>275</v>
      </c>
      <c r="F32" t="s">
        <v>276</v>
      </c>
      <c r="AH32" s="20"/>
    </row>
    <row r="33" spans="1:34" x14ac:dyDescent="0.25">
      <c r="A33" s="15" t="s">
        <v>235</v>
      </c>
      <c r="B33" s="2"/>
      <c r="C33" t="s">
        <v>233</v>
      </c>
      <c r="E33" t="s">
        <v>275</v>
      </c>
      <c r="F33" t="s">
        <v>276</v>
      </c>
      <c r="AH33" s="20"/>
    </row>
    <row r="34" spans="1:34" x14ac:dyDescent="0.25">
      <c r="A34" s="15" t="s">
        <v>224</v>
      </c>
      <c r="B34" s="2"/>
      <c r="C34" t="s">
        <v>220</v>
      </c>
      <c r="E34" t="s">
        <v>275</v>
      </c>
      <c r="F34" t="s">
        <v>276</v>
      </c>
      <c r="AH34" s="20"/>
    </row>
    <row r="35" spans="1:34" x14ac:dyDescent="0.25">
      <c r="A35" s="15" t="s">
        <v>235</v>
      </c>
      <c r="B35" s="2"/>
      <c r="C35" t="s">
        <v>233</v>
      </c>
      <c r="E35" t="s">
        <v>275</v>
      </c>
      <c r="F35" t="s">
        <v>276</v>
      </c>
      <c r="AH35" s="20"/>
    </row>
    <row r="36" spans="1:34" x14ac:dyDescent="0.25">
      <c r="A36" s="15" t="s">
        <v>221</v>
      </c>
      <c r="B36" s="2"/>
      <c r="C36" t="s">
        <v>220</v>
      </c>
      <c r="E36" t="s">
        <v>275</v>
      </c>
      <c r="F36" t="s">
        <v>276</v>
      </c>
      <c r="AH36" s="20"/>
    </row>
    <row r="37" spans="1:34" x14ac:dyDescent="0.25">
      <c r="A37" s="15" t="s">
        <v>282</v>
      </c>
      <c r="B37" s="2"/>
      <c r="C37" t="s">
        <v>233</v>
      </c>
      <c r="E37" t="s">
        <v>275</v>
      </c>
      <c r="F37" t="s">
        <v>276</v>
      </c>
      <c r="AH37" s="20"/>
    </row>
    <row r="38" spans="1:34" x14ac:dyDescent="0.25">
      <c r="A38" s="15" t="s">
        <v>235</v>
      </c>
      <c r="B38" s="2"/>
      <c r="C38" t="s">
        <v>233</v>
      </c>
      <c r="E38" t="s">
        <v>275</v>
      </c>
      <c r="F38" t="s">
        <v>276</v>
      </c>
      <c r="AH38" s="20"/>
    </row>
    <row r="39" spans="1:34" x14ac:dyDescent="0.25">
      <c r="A39" s="15" t="s">
        <v>223</v>
      </c>
      <c r="B39" s="2"/>
      <c r="C39" t="s">
        <v>220</v>
      </c>
      <c r="E39" t="s">
        <v>275</v>
      </c>
      <c r="F39" t="s">
        <v>276</v>
      </c>
      <c r="AH39" s="20"/>
    </row>
    <row r="40" spans="1:34" x14ac:dyDescent="0.25">
      <c r="A40" s="15" t="s">
        <v>235</v>
      </c>
      <c r="B40" s="2"/>
      <c r="C40" t="s">
        <v>233</v>
      </c>
      <c r="E40" t="s">
        <v>275</v>
      </c>
      <c r="F40" t="s">
        <v>276</v>
      </c>
      <c r="AH40" s="20"/>
    </row>
    <row r="41" spans="1:34" x14ac:dyDescent="0.25">
      <c r="A41" s="15" t="s">
        <v>223</v>
      </c>
      <c r="B41" s="2"/>
      <c r="C41" t="s">
        <v>220</v>
      </c>
      <c r="E41" t="s">
        <v>275</v>
      </c>
      <c r="F41" t="s">
        <v>276</v>
      </c>
      <c r="AH41" s="20"/>
    </row>
    <row r="42" spans="1:34" x14ac:dyDescent="0.25">
      <c r="A42" s="15" t="s">
        <v>283</v>
      </c>
      <c r="B42" s="2"/>
      <c r="C42" t="s">
        <v>274</v>
      </c>
      <c r="E42" t="s">
        <v>275</v>
      </c>
      <c r="F42" t="s">
        <v>276</v>
      </c>
      <c r="AH42" s="20"/>
    </row>
    <row r="43" spans="1:34" x14ac:dyDescent="0.25">
      <c r="A43" s="15" t="s">
        <v>236</v>
      </c>
      <c r="B43" s="2"/>
      <c r="C43" t="s">
        <v>233</v>
      </c>
      <c r="E43" t="s">
        <v>275</v>
      </c>
      <c r="F43" t="s">
        <v>276</v>
      </c>
      <c r="AH43" s="20"/>
    </row>
    <row r="44" spans="1:34" x14ac:dyDescent="0.25">
      <c r="A44" s="15" t="s">
        <v>224</v>
      </c>
      <c r="B44" s="2"/>
      <c r="C44" t="s">
        <v>220</v>
      </c>
      <c r="E44" t="s">
        <v>275</v>
      </c>
      <c r="F44" t="s">
        <v>276</v>
      </c>
      <c r="AH44" s="20"/>
    </row>
    <row r="45" spans="1:34" x14ac:dyDescent="0.25">
      <c r="A45" s="15" t="s">
        <v>223</v>
      </c>
      <c r="B45" s="2"/>
      <c r="C45" t="s">
        <v>220</v>
      </c>
      <c r="E45" t="s">
        <v>275</v>
      </c>
      <c r="F45" t="s">
        <v>276</v>
      </c>
      <c r="AH45" s="20"/>
    </row>
    <row r="46" spans="1:34" x14ac:dyDescent="0.25">
      <c r="A46" s="15" t="s">
        <v>223</v>
      </c>
      <c r="B46" s="2"/>
      <c r="C46" t="s">
        <v>220</v>
      </c>
      <c r="E46" t="s">
        <v>275</v>
      </c>
      <c r="F46" t="s">
        <v>276</v>
      </c>
      <c r="AH46" s="20"/>
    </row>
    <row r="47" spans="1:34" x14ac:dyDescent="0.25">
      <c r="A47" s="15" t="s">
        <v>243</v>
      </c>
      <c r="B47" s="2"/>
      <c r="C47" t="s">
        <v>244</v>
      </c>
      <c r="E47" t="s">
        <v>275</v>
      </c>
      <c r="F47" t="s">
        <v>276</v>
      </c>
      <c r="AH47" s="20"/>
    </row>
    <row r="48" spans="1:34" x14ac:dyDescent="0.25">
      <c r="A48" s="15" t="s">
        <v>235</v>
      </c>
      <c r="B48" s="2"/>
      <c r="C48" t="s">
        <v>233</v>
      </c>
      <c r="E48" t="s">
        <v>275</v>
      </c>
      <c r="F48" t="s">
        <v>276</v>
      </c>
      <c r="AH48" s="20"/>
    </row>
    <row r="49" spans="1:34" x14ac:dyDescent="0.25">
      <c r="A49" s="15" t="s">
        <v>235</v>
      </c>
      <c r="B49" s="2"/>
      <c r="C49" t="s">
        <v>233</v>
      </c>
      <c r="E49" t="s">
        <v>275</v>
      </c>
      <c r="F49" t="s">
        <v>276</v>
      </c>
      <c r="AH49" s="20"/>
    </row>
    <row r="50" spans="1:34" x14ac:dyDescent="0.25">
      <c r="A50" s="15" t="s">
        <v>236</v>
      </c>
      <c r="B50" s="2"/>
      <c r="C50" t="s">
        <v>233</v>
      </c>
      <c r="E50" t="s">
        <v>275</v>
      </c>
      <c r="F50" t="s">
        <v>276</v>
      </c>
      <c r="AH50" s="20"/>
    </row>
    <row r="51" spans="1:34" x14ac:dyDescent="0.25">
      <c r="A51" s="15" t="s">
        <v>235</v>
      </c>
      <c r="B51" s="2"/>
      <c r="C51" t="s">
        <v>233</v>
      </c>
      <c r="E51" t="s">
        <v>275</v>
      </c>
      <c r="F51" t="s">
        <v>276</v>
      </c>
      <c r="AH51" s="20"/>
    </row>
    <row r="52" spans="1:34" x14ac:dyDescent="0.25">
      <c r="A52" s="15" t="s">
        <v>218</v>
      </c>
      <c r="B52" s="2"/>
      <c r="C52" t="s">
        <v>216</v>
      </c>
      <c r="E52" t="s">
        <v>275</v>
      </c>
      <c r="F52" t="s">
        <v>276</v>
      </c>
      <c r="AH52" s="20"/>
    </row>
    <row r="53" spans="1:34" x14ac:dyDescent="0.25">
      <c r="A53" s="15" t="s">
        <v>243</v>
      </c>
      <c r="B53" s="2"/>
      <c r="C53" t="s">
        <v>244</v>
      </c>
      <c r="E53" t="s">
        <v>275</v>
      </c>
      <c r="F53" t="s">
        <v>276</v>
      </c>
      <c r="AH53" s="20"/>
    </row>
    <row r="54" spans="1:34" x14ac:dyDescent="0.25">
      <c r="A54" s="15" t="s">
        <v>234</v>
      </c>
      <c r="B54" s="2"/>
      <c r="C54" t="s">
        <v>233</v>
      </c>
      <c r="E54" t="s">
        <v>275</v>
      </c>
      <c r="F54" t="s">
        <v>276</v>
      </c>
      <c r="AH54" s="20"/>
    </row>
    <row r="55" spans="1:34" x14ac:dyDescent="0.25">
      <c r="A55" s="15" t="s">
        <v>223</v>
      </c>
      <c r="B55" s="2"/>
      <c r="C55" t="s">
        <v>220</v>
      </c>
      <c r="E55" t="s">
        <v>275</v>
      </c>
      <c r="F55" t="s">
        <v>276</v>
      </c>
      <c r="AH55" s="20"/>
    </row>
    <row r="56" spans="1:34" x14ac:dyDescent="0.25">
      <c r="A56" s="15" t="s">
        <v>218</v>
      </c>
      <c r="B56" s="2"/>
      <c r="C56" t="s">
        <v>216</v>
      </c>
      <c r="E56" t="s">
        <v>275</v>
      </c>
      <c r="F56" t="s">
        <v>276</v>
      </c>
      <c r="AH56" s="20"/>
    </row>
    <row r="57" spans="1:34" x14ac:dyDescent="0.25">
      <c r="A57" s="15" t="s">
        <v>221</v>
      </c>
      <c r="B57" s="2"/>
      <c r="C57" t="s">
        <v>220</v>
      </c>
      <c r="E57" t="s">
        <v>275</v>
      </c>
      <c r="F57" t="s">
        <v>276</v>
      </c>
      <c r="AH57" s="20"/>
    </row>
    <row r="58" spans="1:34" x14ac:dyDescent="0.25">
      <c r="A58" s="15" t="s">
        <v>237</v>
      </c>
      <c r="B58" s="2"/>
      <c r="C58" t="s">
        <v>238</v>
      </c>
      <c r="E58" t="s">
        <v>275</v>
      </c>
      <c r="F58" t="s">
        <v>276</v>
      </c>
      <c r="AH58" s="20"/>
    </row>
    <row r="59" spans="1:34" x14ac:dyDescent="0.25">
      <c r="A59" s="15" t="s">
        <v>235</v>
      </c>
      <c r="B59" s="2"/>
      <c r="C59" t="s">
        <v>233</v>
      </c>
      <c r="E59" t="s">
        <v>275</v>
      </c>
      <c r="F59" t="s">
        <v>276</v>
      </c>
      <c r="AH59" s="20"/>
    </row>
    <row r="60" spans="1:34" x14ac:dyDescent="0.25">
      <c r="A60" s="15" t="s">
        <v>221</v>
      </c>
      <c r="B60" s="2"/>
      <c r="C60" t="s">
        <v>220</v>
      </c>
      <c r="E60" t="s">
        <v>275</v>
      </c>
      <c r="F60" t="s">
        <v>276</v>
      </c>
      <c r="AH60" s="20"/>
    </row>
    <row r="61" spans="1:34" x14ac:dyDescent="0.25">
      <c r="A61" s="15" t="s">
        <v>209</v>
      </c>
      <c r="B61" s="2"/>
      <c r="C61" t="s">
        <v>210</v>
      </c>
      <c r="E61" t="s">
        <v>275</v>
      </c>
      <c r="F61" t="s">
        <v>276</v>
      </c>
      <c r="AH61" s="20"/>
    </row>
    <row r="62" spans="1:34" x14ac:dyDescent="0.25">
      <c r="A62" s="15" t="s">
        <v>243</v>
      </c>
      <c r="B62" s="2"/>
      <c r="C62" t="s">
        <v>244</v>
      </c>
      <c r="E62" t="s">
        <v>275</v>
      </c>
      <c r="F62" t="s">
        <v>276</v>
      </c>
      <c r="AH62" s="20"/>
    </row>
    <row r="63" spans="1:34" x14ac:dyDescent="0.25">
      <c r="A63" s="15" t="s">
        <v>224</v>
      </c>
      <c r="B63" s="2"/>
      <c r="C63" t="s">
        <v>220</v>
      </c>
      <c r="E63" t="s">
        <v>275</v>
      </c>
      <c r="F63" t="s">
        <v>276</v>
      </c>
      <c r="AH63" s="20"/>
    </row>
    <row r="64" spans="1:34" x14ac:dyDescent="0.25">
      <c r="A64" s="15" t="s">
        <v>223</v>
      </c>
      <c r="B64" s="2"/>
      <c r="C64" t="s">
        <v>220</v>
      </c>
      <c r="E64" t="s">
        <v>275</v>
      </c>
      <c r="F64" t="s">
        <v>276</v>
      </c>
      <c r="AH64" s="20"/>
    </row>
    <row r="65" spans="1:34" x14ac:dyDescent="0.25">
      <c r="A65" s="15" t="s">
        <v>235</v>
      </c>
      <c r="B65" s="2"/>
      <c r="C65" t="s">
        <v>233</v>
      </c>
      <c r="E65" t="s">
        <v>275</v>
      </c>
      <c r="F65" t="s">
        <v>276</v>
      </c>
      <c r="AH65" s="20"/>
    </row>
    <row r="66" spans="1:34" x14ac:dyDescent="0.25">
      <c r="A66" s="15" t="s">
        <v>243</v>
      </c>
      <c r="B66" s="2"/>
      <c r="C66" t="s">
        <v>244</v>
      </c>
      <c r="E66" t="s">
        <v>275</v>
      </c>
      <c r="F66" t="s">
        <v>276</v>
      </c>
      <c r="AH66" s="20"/>
    </row>
    <row r="67" spans="1:34" x14ac:dyDescent="0.25">
      <c r="A67" s="15" t="s">
        <v>234</v>
      </c>
      <c r="B67" s="2"/>
      <c r="C67" t="s">
        <v>233</v>
      </c>
      <c r="E67" t="s">
        <v>275</v>
      </c>
      <c r="F67" t="s">
        <v>276</v>
      </c>
      <c r="AH67" s="20"/>
    </row>
    <row r="68" spans="1:34" x14ac:dyDescent="0.25">
      <c r="A68" s="15" t="s">
        <v>236</v>
      </c>
      <c r="B68" s="2"/>
      <c r="C68" t="s">
        <v>233</v>
      </c>
      <c r="E68" t="s">
        <v>275</v>
      </c>
      <c r="F68" t="s">
        <v>276</v>
      </c>
      <c r="AH68" s="20"/>
    </row>
    <row r="69" spans="1:34" x14ac:dyDescent="0.25">
      <c r="A69" s="15" t="s">
        <v>246</v>
      </c>
      <c r="B69" s="2"/>
      <c r="C69" t="s">
        <v>247</v>
      </c>
      <c r="E69" t="s">
        <v>275</v>
      </c>
      <c r="F69" t="s">
        <v>276</v>
      </c>
      <c r="AH69" s="20"/>
    </row>
    <row r="70" spans="1:34" x14ac:dyDescent="0.25">
      <c r="A70" s="15" t="s">
        <v>221</v>
      </c>
      <c r="B70" s="2"/>
      <c r="C70" t="s">
        <v>220</v>
      </c>
      <c r="E70" t="s">
        <v>275</v>
      </c>
      <c r="F70" t="s">
        <v>276</v>
      </c>
      <c r="AH70" s="20"/>
    </row>
    <row r="71" spans="1:34" x14ac:dyDescent="0.25">
      <c r="A71" s="15" t="s">
        <v>235</v>
      </c>
      <c r="B71" s="2"/>
      <c r="C71" t="s">
        <v>233</v>
      </c>
      <c r="E71" t="s">
        <v>275</v>
      </c>
      <c r="F71" t="s">
        <v>276</v>
      </c>
      <c r="AH71" s="20"/>
    </row>
    <row r="72" spans="1:34" x14ac:dyDescent="0.25">
      <c r="A72" s="15" t="s">
        <v>236</v>
      </c>
      <c r="B72" s="2"/>
      <c r="C72" t="s">
        <v>233</v>
      </c>
      <c r="E72" t="s">
        <v>275</v>
      </c>
      <c r="F72" t="s">
        <v>276</v>
      </c>
      <c r="AH72" s="20"/>
    </row>
    <row r="73" spans="1:34" x14ac:dyDescent="0.25">
      <c r="A73" s="15" t="s">
        <v>223</v>
      </c>
      <c r="B73" s="2"/>
      <c r="C73" t="s">
        <v>220</v>
      </c>
      <c r="E73" t="s">
        <v>275</v>
      </c>
      <c r="F73" t="s">
        <v>276</v>
      </c>
      <c r="AH73" s="20"/>
    </row>
    <row r="74" spans="1:34" x14ac:dyDescent="0.25">
      <c r="A74" s="15" t="s">
        <v>236</v>
      </c>
      <c r="B74" s="2"/>
      <c r="C74" t="s">
        <v>233</v>
      </c>
      <c r="E74" t="s">
        <v>275</v>
      </c>
      <c r="F74" t="s">
        <v>276</v>
      </c>
      <c r="AH74" s="20"/>
    </row>
    <row r="75" spans="1:34" x14ac:dyDescent="0.25">
      <c r="A75" s="15" t="s">
        <v>223</v>
      </c>
      <c r="B75" s="2"/>
      <c r="C75" t="s">
        <v>220</v>
      </c>
      <c r="E75" t="s">
        <v>275</v>
      </c>
      <c r="F75" t="s">
        <v>276</v>
      </c>
      <c r="AH75" s="20"/>
    </row>
    <row r="76" spans="1:34" x14ac:dyDescent="0.25">
      <c r="A76" s="15" t="s">
        <v>236</v>
      </c>
      <c r="B76" s="2"/>
      <c r="C76" t="s">
        <v>233</v>
      </c>
      <c r="E76" t="s">
        <v>275</v>
      </c>
      <c r="F76" t="s">
        <v>276</v>
      </c>
      <c r="AH76" s="20"/>
    </row>
    <row r="77" spans="1:34" x14ac:dyDescent="0.25">
      <c r="A77" s="15" t="s">
        <v>246</v>
      </c>
      <c r="B77" s="2"/>
      <c r="C77" t="s">
        <v>247</v>
      </c>
      <c r="E77" t="s">
        <v>275</v>
      </c>
      <c r="F77" t="s">
        <v>276</v>
      </c>
      <c r="AH77" s="20"/>
    </row>
    <row r="78" spans="1:34" x14ac:dyDescent="0.25">
      <c r="A78" s="15" t="s">
        <v>223</v>
      </c>
      <c r="B78" s="2"/>
      <c r="C78" t="s">
        <v>220</v>
      </c>
      <c r="E78" t="s">
        <v>275</v>
      </c>
      <c r="F78" t="s">
        <v>276</v>
      </c>
      <c r="AH78" s="20"/>
    </row>
    <row r="79" spans="1:34" x14ac:dyDescent="0.25">
      <c r="A79" s="15" t="s">
        <v>246</v>
      </c>
      <c r="B79" s="2"/>
      <c r="C79" t="s">
        <v>247</v>
      </c>
      <c r="E79" t="s">
        <v>275</v>
      </c>
      <c r="F79" t="s">
        <v>276</v>
      </c>
      <c r="AH79" s="20"/>
    </row>
    <row r="80" spans="1:34" x14ac:dyDescent="0.25">
      <c r="A80" s="15" t="s">
        <v>223</v>
      </c>
      <c r="B80" s="2"/>
      <c r="C80" t="s">
        <v>220</v>
      </c>
      <c r="E80" t="s">
        <v>275</v>
      </c>
      <c r="F80" t="s">
        <v>276</v>
      </c>
      <c r="AH80" s="20"/>
    </row>
    <row r="81" spans="1:34" x14ac:dyDescent="0.25">
      <c r="A81" s="15" t="s">
        <v>227</v>
      </c>
      <c r="B81" s="2"/>
      <c r="C81" t="s">
        <v>220</v>
      </c>
      <c r="E81" t="s">
        <v>275</v>
      </c>
      <c r="F81" t="s">
        <v>276</v>
      </c>
      <c r="AH81" s="20"/>
    </row>
    <row r="82" spans="1:34" x14ac:dyDescent="0.25">
      <c r="A82" s="15" t="s">
        <v>243</v>
      </c>
      <c r="B82" s="2"/>
      <c r="C82" t="s">
        <v>244</v>
      </c>
      <c r="E82" t="s">
        <v>275</v>
      </c>
      <c r="F82" t="s">
        <v>276</v>
      </c>
      <c r="AH82" s="20"/>
    </row>
    <row r="83" spans="1:34" x14ac:dyDescent="0.25">
      <c r="A83" s="15" t="s">
        <v>243</v>
      </c>
      <c r="B83" s="2"/>
      <c r="C83" t="s">
        <v>244</v>
      </c>
      <c r="E83" t="s">
        <v>275</v>
      </c>
      <c r="F83" t="s">
        <v>276</v>
      </c>
      <c r="AH83" s="20"/>
    </row>
    <row r="84" spans="1:34" x14ac:dyDescent="0.25">
      <c r="A84" s="15" t="s">
        <v>236</v>
      </c>
      <c r="B84" s="2"/>
      <c r="C84" t="s">
        <v>233</v>
      </c>
      <c r="E84" t="s">
        <v>275</v>
      </c>
      <c r="F84" t="s">
        <v>276</v>
      </c>
      <c r="AH84" s="20"/>
    </row>
    <row r="85" spans="1:34" x14ac:dyDescent="0.25">
      <c r="A85" s="15" t="s">
        <v>223</v>
      </c>
      <c r="B85" s="2"/>
      <c r="C85" t="s">
        <v>220</v>
      </c>
      <c r="E85" t="s">
        <v>275</v>
      </c>
      <c r="F85" t="s">
        <v>276</v>
      </c>
      <c r="AH85" s="20"/>
    </row>
    <row r="86" spans="1:34" x14ac:dyDescent="0.25">
      <c r="A86" s="15" t="s">
        <v>237</v>
      </c>
      <c r="B86" s="2"/>
      <c r="C86" t="s">
        <v>238</v>
      </c>
      <c r="E86" t="s">
        <v>275</v>
      </c>
      <c r="F86" t="s">
        <v>276</v>
      </c>
      <c r="AH86" s="20"/>
    </row>
    <row r="87" spans="1:34" x14ac:dyDescent="0.25">
      <c r="A87" s="15" t="s">
        <v>246</v>
      </c>
      <c r="B87" s="2"/>
      <c r="C87" t="s">
        <v>247</v>
      </c>
      <c r="E87" t="s">
        <v>275</v>
      </c>
      <c r="F87" t="s">
        <v>276</v>
      </c>
      <c r="AH87" s="20"/>
    </row>
    <row r="88" spans="1:34" x14ac:dyDescent="0.25">
      <c r="A88" s="15" t="s">
        <v>243</v>
      </c>
      <c r="B88" s="2"/>
      <c r="C88" t="s">
        <v>244</v>
      </c>
      <c r="E88" t="s">
        <v>275</v>
      </c>
      <c r="F88" t="s">
        <v>276</v>
      </c>
      <c r="AH88" s="20"/>
    </row>
    <row r="89" spans="1:34" x14ac:dyDescent="0.25">
      <c r="A89" s="15" t="s">
        <v>235</v>
      </c>
      <c r="B89" s="2"/>
      <c r="C89" t="s">
        <v>233</v>
      </c>
      <c r="E89" t="s">
        <v>275</v>
      </c>
      <c r="F89" t="s">
        <v>276</v>
      </c>
      <c r="AH89" s="20"/>
    </row>
    <row r="90" spans="1:34" x14ac:dyDescent="0.25">
      <c r="A90" s="15" t="s">
        <v>246</v>
      </c>
      <c r="B90" s="2"/>
      <c r="C90" t="s">
        <v>247</v>
      </c>
      <c r="E90" t="s">
        <v>275</v>
      </c>
      <c r="F90" t="s">
        <v>276</v>
      </c>
      <c r="AH90" s="20"/>
    </row>
    <row r="91" spans="1:34" x14ac:dyDescent="0.25">
      <c r="A91" s="15" t="s">
        <v>209</v>
      </c>
      <c r="B91" s="2"/>
      <c r="C91" t="s">
        <v>210</v>
      </c>
      <c r="E91" t="s">
        <v>275</v>
      </c>
      <c r="F91" t="s">
        <v>276</v>
      </c>
      <c r="AH91" s="20"/>
    </row>
    <row r="92" spans="1:34" x14ac:dyDescent="0.25">
      <c r="A92" s="15" t="s">
        <v>226</v>
      </c>
      <c r="B92" s="2"/>
      <c r="C92" t="s">
        <v>220</v>
      </c>
      <c r="E92" t="s">
        <v>275</v>
      </c>
      <c r="F92" t="s">
        <v>276</v>
      </c>
      <c r="AH92" s="20"/>
    </row>
    <row r="93" spans="1:34" x14ac:dyDescent="0.25">
      <c r="A93" s="15" t="s">
        <v>209</v>
      </c>
      <c r="B93" s="2"/>
      <c r="C93" t="s">
        <v>210</v>
      </c>
      <c r="E93" t="s">
        <v>275</v>
      </c>
      <c r="F93" t="s">
        <v>276</v>
      </c>
      <c r="AH93" s="20"/>
    </row>
    <row r="94" spans="1:34" x14ac:dyDescent="0.25">
      <c r="A94" s="15" t="s">
        <v>223</v>
      </c>
      <c r="B94" s="2"/>
      <c r="C94" t="s">
        <v>220</v>
      </c>
      <c r="E94" t="s">
        <v>275</v>
      </c>
      <c r="F94" t="s">
        <v>276</v>
      </c>
      <c r="AH94" s="20"/>
    </row>
    <row r="95" spans="1:34" x14ac:dyDescent="0.25">
      <c r="A95" s="15" t="s">
        <v>209</v>
      </c>
      <c r="B95" s="2"/>
      <c r="C95" t="s">
        <v>210</v>
      </c>
      <c r="E95" t="s">
        <v>275</v>
      </c>
      <c r="F95" t="s">
        <v>276</v>
      </c>
      <c r="AH95" s="20"/>
    </row>
    <row r="96" spans="1:34" x14ac:dyDescent="0.25">
      <c r="A96" s="15" t="s">
        <v>237</v>
      </c>
      <c r="B96" s="2"/>
      <c r="C96" t="s">
        <v>238</v>
      </c>
      <c r="E96" t="s">
        <v>275</v>
      </c>
      <c r="F96" t="s">
        <v>276</v>
      </c>
      <c r="AH96" s="20"/>
    </row>
    <row r="97" spans="1:34" x14ac:dyDescent="0.25">
      <c r="A97" s="15" t="s">
        <v>221</v>
      </c>
      <c r="B97" s="2"/>
      <c r="C97" t="s">
        <v>220</v>
      </c>
      <c r="E97" t="s">
        <v>275</v>
      </c>
      <c r="F97" t="s">
        <v>276</v>
      </c>
      <c r="AH97" s="20"/>
    </row>
    <row r="98" spans="1:34" x14ac:dyDescent="0.25">
      <c r="A98" s="15" t="s">
        <v>223</v>
      </c>
      <c r="B98" s="2"/>
      <c r="C98" t="s">
        <v>220</v>
      </c>
      <c r="E98" t="s">
        <v>275</v>
      </c>
      <c r="F98" t="s">
        <v>276</v>
      </c>
      <c r="AH98" s="20"/>
    </row>
    <row r="99" spans="1:34" x14ac:dyDescent="0.25">
      <c r="A99" s="15" t="s">
        <v>223</v>
      </c>
      <c r="B99" s="2"/>
      <c r="C99" t="s">
        <v>220</v>
      </c>
      <c r="E99" t="s">
        <v>275</v>
      </c>
      <c r="F99" t="s">
        <v>276</v>
      </c>
      <c r="AH99" s="20"/>
    </row>
    <row r="100" spans="1:34" ht="15.75" thickBot="1" x14ac:dyDescent="0.3">
      <c r="A100" s="29" t="s">
        <v>234</v>
      </c>
      <c r="B100" s="28"/>
      <c r="C100" s="23" t="s">
        <v>233</v>
      </c>
      <c r="D100" s="23" t="s">
        <v>249</v>
      </c>
      <c r="E100" s="23" t="s">
        <v>275</v>
      </c>
      <c r="F100" s="23" t="s">
        <v>276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2C70-34CA-46DF-A035-11F47B217A83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39.42578125" bestFit="1" customWidth="1"/>
    <col min="6" max="6" width="81.57031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254</v>
      </c>
      <c r="B2" s="9"/>
      <c r="C2" s="27" t="s">
        <v>210</v>
      </c>
      <c r="D2" s="27" t="s">
        <v>248</v>
      </c>
      <c r="E2" s="27" t="s">
        <v>284</v>
      </c>
      <c r="F2" s="27" t="s">
        <v>285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209</v>
      </c>
      <c r="B3" s="2"/>
      <c r="C3" t="s">
        <v>210</v>
      </c>
      <c r="E3" t="s">
        <v>284</v>
      </c>
      <c r="F3" t="s">
        <v>285</v>
      </c>
      <c r="AH3" s="20"/>
    </row>
    <row r="4" spans="1:34" x14ac:dyDescent="0.25">
      <c r="A4" s="15" t="s">
        <v>217</v>
      </c>
      <c r="B4" s="2"/>
      <c r="C4" t="s">
        <v>216</v>
      </c>
      <c r="E4" t="s">
        <v>284</v>
      </c>
      <c r="F4" t="s">
        <v>285</v>
      </c>
      <c r="AH4" s="20"/>
    </row>
    <row r="5" spans="1:34" x14ac:dyDescent="0.25">
      <c r="A5" s="15" t="s">
        <v>218</v>
      </c>
      <c r="B5" s="2"/>
      <c r="C5" t="s">
        <v>216</v>
      </c>
      <c r="E5" t="s">
        <v>284</v>
      </c>
      <c r="F5" t="s">
        <v>285</v>
      </c>
      <c r="AH5" s="20"/>
    </row>
    <row r="6" spans="1:34" x14ac:dyDescent="0.25">
      <c r="A6" s="15" t="s">
        <v>221</v>
      </c>
      <c r="B6" s="2"/>
      <c r="C6" t="s">
        <v>220</v>
      </c>
      <c r="E6" t="s">
        <v>284</v>
      </c>
      <c r="F6" t="s">
        <v>285</v>
      </c>
      <c r="AH6" s="20"/>
    </row>
    <row r="7" spans="1:34" x14ac:dyDescent="0.25">
      <c r="A7" s="15" t="s">
        <v>223</v>
      </c>
      <c r="B7" s="2"/>
      <c r="C7" t="s">
        <v>220</v>
      </c>
      <c r="E7" t="s">
        <v>284</v>
      </c>
      <c r="F7" t="s">
        <v>285</v>
      </c>
      <c r="AH7" s="20"/>
    </row>
    <row r="8" spans="1:34" x14ac:dyDescent="0.25">
      <c r="A8" s="15" t="s">
        <v>224</v>
      </c>
      <c r="B8" s="2"/>
      <c r="C8" t="s">
        <v>220</v>
      </c>
      <c r="E8" t="s">
        <v>284</v>
      </c>
      <c r="F8" t="s">
        <v>285</v>
      </c>
      <c r="AH8" s="20"/>
    </row>
    <row r="9" spans="1:34" x14ac:dyDescent="0.25">
      <c r="A9" s="15" t="s">
        <v>226</v>
      </c>
      <c r="B9" s="2"/>
      <c r="C9" t="s">
        <v>220</v>
      </c>
      <c r="E9" t="s">
        <v>284</v>
      </c>
      <c r="F9" t="s">
        <v>285</v>
      </c>
      <c r="AH9" s="20"/>
    </row>
    <row r="10" spans="1:34" x14ac:dyDescent="0.25">
      <c r="A10" s="15" t="s">
        <v>227</v>
      </c>
      <c r="B10" s="2"/>
      <c r="C10" t="s">
        <v>220</v>
      </c>
      <c r="E10" t="s">
        <v>284</v>
      </c>
      <c r="F10" t="s">
        <v>285</v>
      </c>
      <c r="AH10" s="20"/>
    </row>
    <row r="11" spans="1:34" x14ac:dyDescent="0.25">
      <c r="A11" s="15" t="s">
        <v>229</v>
      </c>
      <c r="B11" s="2"/>
      <c r="C11" t="s">
        <v>220</v>
      </c>
      <c r="E11" t="s">
        <v>284</v>
      </c>
      <c r="F11" t="s">
        <v>285</v>
      </c>
      <c r="AH11" s="20"/>
    </row>
    <row r="12" spans="1:34" x14ac:dyDescent="0.25">
      <c r="A12" s="15" t="s">
        <v>236</v>
      </c>
      <c r="B12" s="2"/>
      <c r="C12" t="s">
        <v>233</v>
      </c>
      <c r="E12" t="s">
        <v>284</v>
      </c>
      <c r="F12" t="s">
        <v>285</v>
      </c>
      <c r="AH12" s="20"/>
    </row>
    <row r="13" spans="1:34" x14ac:dyDescent="0.25">
      <c r="A13" s="15" t="s">
        <v>234</v>
      </c>
      <c r="B13" s="2"/>
      <c r="C13" t="s">
        <v>233</v>
      </c>
      <c r="E13" t="s">
        <v>284</v>
      </c>
      <c r="F13" t="s">
        <v>285</v>
      </c>
      <c r="AH13" s="20"/>
    </row>
    <row r="14" spans="1:34" x14ac:dyDescent="0.25">
      <c r="A14" s="15" t="s">
        <v>235</v>
      </c>
      <c r="B14" s="2"/>
      <c r="C14" t="s">
        <v>233</v>
      </c>
      <c r="E14" t="s">
        <v>284</v>
      </c>
      <c r="F14" t="s">
        <v>285</v>
      </c>
      <c r="AH14" s="20"/>
    </row>
    <row r="15" spans="1:34" x14ac:dyDescent="0.25">
      <c r="A15" s="15" t="s">
        <v>237</v>
      </c>
      <c r="B15" s="2"/>
      <c r="C15" t="s">
        <v>238</v>
      </c>
      <c r="E15" t="s">
        <v>284</v>
      </c>
      <c r="F15" t="s">
        <v>285</v>
      </c>
      <c r="AH15" s="20"/>
    </row>
    <row r="16" spans="1:34" x14ac:dyDescent="0.25">
      <c r="A16" s="15" t="s">
        <v>240</v>
      </c>
      <c r="B16" s="2"/>
      <c r="C16" t="s">
        <v>241</v>
      </c>
      <c r="E16" t="s">
        <v>284</v>
      </c>
      <c r="F16" t="s">
        <v>285</v>
      </c>
      <c r="AH16" s="20"/>
    </row>
    <row r="17" spans="1:34" x14ac:dyDescent="0.25">
      <c r="A17" s="15" t="s">
        <v>242</v>
      </c>
      <c r="B17" s="2"/>
      <c r="C17" t="s">
        <v>241</v>
      </c>
      <c r="E17" t="s">
        <v>284</v>
      </c>
      <c r="F17" t="s">
        <v>285</v>
      </c>
      <c r="AH17" s="20"/>
    </row>
    <row r="18" spans="1:34" x14ac:dyDescent="0.25">
      <c r="A18" s="15" t="s">
        <v>246</v>
      </c>
      <c r="B18" s="2"/>
      <c r="C18" t="s">
        <v>247</v>
      </c>
      <c r="E18" t="s">
        <v>284</v>
      </c>
      <c r="F18" t="s">
        <v>285</v>
      </c>
      <c r="AH18" s="20"/>
    </row>
    <row r="19" spans="1:34" x14ac:dyDescent="0.25">
      <c r="A19" s="15" t="s">
        <v>273</v>
      </c>
      <c r="B19" s="2"/>
      <c r="C19" t="s">
        <v>274</v>
      </c>
      <c r="E19" t="s">
        <v>284</v>
      </c>
      <c r="F19" t="s">
        <v>285</v>
      </c>
      <c r="AH19" s="20"/>
    </row>
    <row r="20" spans="1:34" x14ac:dyDescent="0.25">
      <c r="A20" s="15" t="s">
        <v>234</v>
      </c>
      <c r="B20" s="2"/>
      <c r="C20" t="s">
        <v>233</v>
      </c>
      <c r="E20" t="s">
        <v>284</v>
      </c>
      <c r="F20" t="s">
        <v>285</v>
      </c>
      <c r="AH20" s="20"/>
    </row>
    <row r="21" spans="1:34" x14ac:dyDescent="0.25">
      <c r="A21" s="15" t="s">
        <v>243</v>
      </c>
      <c r="B21" s="2"/>
      <c r="C21" t="s">
        <v>244</v>
      </c>
      <c r="E21" t="s">
        <v>284</v>
      </c>
      <c r="F21" t="s">
        <v>285</v>
      </c>
      <c r="AH21" s="20"/>
    </row>
    <row r="22" spans="1:34" x14ac:dyDescent="0.25">
      <c r="A22" s="15" t="s">
        <v>243</v>
      </c>
      <c r="B22" s="2"/>
      <c r="C22" t="s">
        <v>244</v>
      </c>
      <c r="E22" t="s">
        <v>284</v>
      </c>
      <c r="F22" t="s">
        <v>285</v>
      </c>
      <c r="AH22" s="20"/>
    </row>
    <row r="23" spans="1:34" x14ac:dyDescent="0.25">
      <c r="A23" s="15" t="s">
        <v>243</v>
      </c>
      <c r="B23" s="2"/>
      <c r="C23" t="s">
        <v>244</v>
      </c>
      <c r="E23" t="s">
        <v>284</v>
      </c>
      <c r="F23" t="s">
        <v>285</v>
      </c>
      <c r="AH23" s="20"/>
    </row>
    <row r="24" spans="1:34" x14ac:dyDescent="0.25">
      <c r="A24" s="15" t="s">
        <v>281</v>
      </c>
      <c r="B24" s="2"/>
      <c r="C24" t="s">
        <v>241</v>
      </c>
      <c r="E24" t="s">
        <v>284</v>
      </c>
      <c r="F24" t="s">
        <v>285</v>
      </c>
      <c r="AH24" s="20"/>
    </row>
    <row r="25" spans="1:34" x14ac:dyDescent="0.25">
      <c r="A25" s="15" t="s">
        <v>234</v>
      </c>
      <c r="B25" s="2"/>
      <c r="C25" t="s">
        <v>233</v>
      </c>
      <c r="E25" t="s">
        <v>284</v>
      </c>
      <c r="F25" t="s">
        <v>285</v>
      </c>
      <c r="AH25" s="20"/>
    </row>
    <row r="26" spans="1:34" x14ac:dyDescent="0.25">
      <c r="A26" s="15" t="s">
        <v>237</v>
      </c>
      <c r="B26" s="2"/>
      <c r="C26" t="s">
        <v>238</v>
      </c>
      <c r="E26" t="s">
        <v>284</v>
      </c>
      <c r="F26" t="s">
        <v>285</v>
      </c>
      <c r="AH26" s="20"/>
    </row>
    <row r="27" spans="1:34" x14ac:dyDescent="0.25">
      <c r="A27" s="15" t="s">
        <v>234</v>
      </c>
      <c r="B27" s="2"/>
      <c r="C27" t="s">
        <v>233</v>
      </c>
      <c r="E27" t="s">
        <v>284</v>
      </c>
      <c r="F27" t="s">
        <v>285</v>
      </c>
      <c r="AH27" s="20"/>
    </row>
    <row r="28" spans="1:34" x14ac:dyDescent="0.25">
      <c r="A28" s="15" t="s">
        <v>209</v>
      </c>
      <c r="B28" s="2"/>
      <c r="C28" t="s">
        <v>210</v>
      </c>
      <c r="E28" t="s">
        <v>284</v>
      </c>
      <c r="F28" t="s">
        <v>285</v>
      </c>
      <c r="AH28" s="20"/>
    </row>
    <row r="29" spans="1:34" x14ac:dyDescent="0.25">
      <c r="A29" s="15" t="s">
        <v>224</v>
      </c>
      <c r="B29" s="2"/>
      <c r="C29" t="s">
        <v>220</v>
      </c>
      <c r="E29" t="s">
        <v>284</v>
      </c>
      <c r="F29" t="s">
        <v>285</v>
      </c>
      <c r="AH29" s="20"/>
    </row>
    <row r="30" spans="1:34" x14ac:dyDescent="0.25">
      <c r="A30" s="15" t="s">
        <v>221</v>
      </c>
      <c r="B30" s="2"/>
      <c r="C30" t="s">
        <v>220</v>
      </c>
      <c r="E30" t="s">
        <v>284</v>
      </c>
      <c r="F30" t="s">
        <v>285</v>
      </c>
      <c r="AH30" s="20"/>
    </row>
    <row r="31" spans="1:34" x14ac:dyDescent="0.25">
      <c r="A31" s="15" t="s">
        <v>221</v>
      </c>
      <c r="B31" s="2"/>
      <c r="C31" t="s">
        <v>220</v>
      </c>
      <c r="E31" t="s">
        <v>284</v>
      </c>
      <c r="F31" t="s">
        <v>285</v>
      </c>
      <c r="AH31" s="20"/>
    </row>
    <row r="32" spans="1:34" x14ac:dyDescent="0.25">
      <c r="A32" s="15" t="s">
        <v>221</v>
      </c>
      <c r="B32" s="2"/>
      <c r="C32" t="s">
        <v>220</v>
      </c>
      <c r="E32" t="s">
        <v>284</v>
      </c>
      <c r="F32" t="s">
        <v>285</v>
      </c>
      <c r="AH32" s="20"/>
    </row>
    <row r="33" spans="1:34" x14ac:dyDescent="0.25">
      <c r="A33" s="15" t="s">
        <v>237</v>
      </c>
      <c r="B33" s="2"/>
      <c r="C33" t="s">
        <v>238</v>
      </c>
      <c r="E33" t="s">
        <v>284</v>
      </c>
      <c r="F33" t="s">
        <v>285</v>
      </c>
      <c r="AH33" s="20"/>
    </row>
    <row r="34" spans="1:34" x14ac:dyDescent="0.25">
      <c r="A34" s="15" t="s">
        <v>273</v>
      </c>
      <c r="B34" s="2"/>
      <c r="C34" t="s">
        <v>274</v>
      </c>
      <c r="E34" t="s">
        <v>284</v>
      </c>
      <c r="F34" t="s">
        <v>285</v>
      </c>
      <c r="AH34" s="20"/>
    </row>
    <row r="35" spans="1:34" x14ac:dyDescent="0.25">
      <c r="A35" s="15" t="s">
        <v>273</v>
      </c>
      <c r="B35" s="2"/>
      <c r="C35" t="s">
        <v>274</v>
      </c>
      <c r="E35" t="s">
        <v>284</v>
      </c>
      <c r="F35" t="s">
        <v>285</v>
      </c>
      <c r="AH35" s="20"/>
    </row>
    <row r="36" spans="1:34" x14ac:dyDescent="0.25">
      <c r="A36" s="15" t="s">
        <v>223</v>
      </c>
      <c r="B36" s="2"/>
      <c r="C36" t="s">
        <v>220</v>
      </c>
      <c r="E36" t="s">
        <v>284</v>
      </c>
      <c r="F36" t="s">
        <v>285</v>
      </c>
      <c r="AH36" s="20"/>
    </row>
    <row r="37" spans="1:34" x14ac:dyDescent="0.25">
      <c r="A37" s="15" t="s">
        <v>236</v>
      </c>
      <c r="B37" s="2"/>
      <c r="C37" t="s">
        <v>233</v>
      </c>
      <c r="E37" t="s">
        <v>284</v>
      </c>
      <c r="F37" t="s">
        <v>285</v>
      </c>
      <c r="AH37" s="20"/>
    </row>
    <row r="38" spans="1:34" x14ac:dyDescent="0.25">
      <c r="A38" s="15" t="s">
        <v>273</v>
      </c>
      <c r="B38" s="2"/>
      <c r="C38" t="s">
        <v>274</v>
      </c>
      <c r="E38" t="s">
        <v>284</v>
      </c>
      <c r="F38" t="s">
        <v>285</v>
      </c>
      <c r="AH38" s="20"/>
    </row>
    <row r="39" spans="1:34" x14ac:dyDescent="0.25">
      <c r="A39" s="15" t="s">
        <v>221</v>
      </c>
      <c r="B39" s="2"/>
      <c r="C39" t="s">
        <v>220</v>
      </c>
      <c r="E39" t="s">
        <v>284</v>
      </c>
      <c r="F39" t="s">
        <v>285</v>
      </c>
      <c r="AH39" s="20"/>
    </row>
    <row r="40" spans="1:34" x14ac:dyDescent="0.25">
      <c r="A40" s="15" t="s">
        <v>236</v>
      </c>
      <c r="B40" s="2"/>
      <c r="C40" t="s">
        <v>233</v>
      </c>
      <c r="E40" t="s">
        <v>284</v>
      </c>
      <c r="F40" t="s">
        <v>285</v>
      </c>
      <c r="AH40" s="20"/>
    </row>
    <row r="41" spans="1:34" x14ac:dyDescent="0.25">
      <c r="A41" s="15" t="s">
        <v>273</v>
      </c>
      <c r="B41" s="2"/>
      <c r="C41" t="s">
        <v>274</v>
      </c>
      <c r="E41" t="s">
        <v>284</v>
      </c>
      <c r="F41" t="s">
        <v>285</v>
      </c>
      <c r="AH41" s="20"/>
    </row>
    <row r="42" spans="1:34" x14ac:dyDescent="0.25">
      <c r="A42" s="15" t="s">
        <v>273</v>
      </c>
      <c r="B42" s="2"/>
      <c r="C42" t="s">
        <v>274</v>
      </c>
      <c r="E42" t="s">
        <v>284</v>
      </c>
      <c r="F42" t="s">
        <v>285</v>
      </c>
      <c r="AH42" s="20"/>
    </row>
    <row r="43" spans="1:34" x14ac:dyDescent="0.25">
      <c r="A43" s="15" t="s">
        <v>273</v>
      </c>
      <c r="B43" s="2"/>
      <c r="C43" t="s">
        <v>274</v>
      </c>
      <c r="E43" t="s">
        <v>284</v>
      </c>
      <c r="F43" t="s">
        <v>285</v>
      </c>
      <c r="AH43" s="20"/>
    </row>
    <row r="44" spans="1:34" x14ac:dyDescent="0.25">
      <c r="A44" s="15" t="s">
        <v>273</v>
      </c>
      <c r="B44" s="2"/>
      <c r="C44" t="s">
        <v>274</v>
      </c>
      <c r="E44" t="s">
        <v>284</v>
      </c>
      <c r="F44" t="s">
        <v>285</v>
      </c>
      <c r="AH44" s="20"/>
    </row>
    <row r="45" spans="1:34" x14ac:dyDescent="0.25">
      <c r="A45" s="15" t="s">
        <v>273</v>
      </c>
      <c r="B45" s="2"/>
      <c r="C45" t="s">
        <v>274</v>
      </c>
      <c r="E45" t="s">
        <v>284</v>
      </c>
      <c r="F45" t="s">
        <v>285</v>
      </c>
      <c r="AH45" s="20"/>
    </row>
    <row r="46" spans="1:34" x14ac:dyDescent="0.25">
      <c r="A46" s="15" t="s">
        <v>273</v>
      </c>
      <c r="B46" s="2"/>
      <c r="C46" t="s">
        <v>274</v>
      </c>
      <c r="E46" t="s">
        <v>284</v>
      </c>
      <c r="F46" t="s">
        <v>285</v>
      </c>
      <c r="AH46" s="20"/>
    </row>
    <row r="47" spans="1:34" x14ac:dyDescent="0.25">
      <c r="A47" s="15" t="s">
        <v>243</v>
      </c>
      <c r="B47" s="2"/>
      <c r="C47" t="s">
        <v>244</v>
      </c>
      <c r="E47" t="s">
        <v>284</v>
      </c>
      <c r="F47" t="s">
        <v>285</v>
      </c>
      <c r="AH47" s="20"/>
    </row>
    <row r="48" spans="1:34" x14ac:dyDescent="0.25">
      <c r="A48" s="15" t="s">
        <v>273</v>
      </c>
      <c r="B48" s="2"/>
      <c r="C48" t="s">
        <v>274</v>
      </c>
      <c r="E48" t="s">
        <v>284</v>
      </c>
      <c r="F48" t="s">
        <v>285</v>
      </c>
      <c r="AH48" s="20"/>
    </row>
    <row r="49" spans="1:34" x14ac:dyDescent="0.25">
      <c r="A49" s="15" t="s">
        <v>235</v>
      </c>
      <c r="B49" s="2"/>
      <c r="C49" t="s">
        <v>233</v>
      </c>
      <c r="E49" t="s">
        <v>284</v>
      </c>
      <c r="F49" t="s">
        <v>285</v>
      </c>
      <c r="AH49" s="20"/>
    </row>
    <row r="50" spans="1:34" x14ac:dyDescent="0.25">
      <c r="A50" s="15" t="s">
        <v>273</v>
      </c>
      <c r="B50" s="2"/>
      <c r="C50" t="s">
        <v>274</v>
      </c>
      <c r="E50" t="s">
        <v>284</v>
      </c>
      <c r="F50" t="s">
        <v>285</v>
      </c>
      <c r="AH50" s="20"/>
    </row>
    <row r="51" spans="1:34" x14ac:dyDescent="0.25">
      <c r="A51" s="15" t="s">
        <v>243</v>
      </c>
      <c r="B51" s="2"/>
      <c r="C51" t="s">
        <v>244</v>
      </c>
      <c r="E51" t="s">
        <v>284</v>
      </c>
      <c r="F51" t="s">
        <v>285</v>
      </c>
      <c r="AH51" s="20"/>
    </row>
    <row r="52" spans="1:34" x14ac:dyDescent="0.25">
      <c r="A52" s="15" t="s">
        <v>243</v>
      </c>
      <c r="B52" s="2"/>
      <c r="C52" t="s">
        <v>244</v>
      </c>
      <c r="E52" t="s">
        <v>284</v>
      </c>
      <c r="F52" t="s">
        <v>285</v>
      </c>
      <c r="AH52" s="20"/>
    </row>
    <row r="53" spans="1:34" x14ac:dyDescent="0.25">
      <c r="A53" s="15" t="s">
        <v>243</v>
      </c>
      <c r="B53" s="2"/>
      <c r="C53" t="s">
        <v>244</v>
      </c>
      <c r="E53" t="s">
        <v>284</v>
      </c>
      <c r="F53" t="s">
        <v>285</v>
      </c>
      <c r="AH53" s="20"/>
    </row>
    <row r="54" spans="1:34" x14ac:dyDescent="0.25">
      <c r="A54" s="15" t="s">
        <v>273</v>
      </c>
      <c r="B54" s="2"/>
      <c r="C54" t="s">
        <v>274</v>
      </c>
      <c r="E54" t="s">
        <v>284</v>
      </c>
      <c r="F54" t="s">
        <v>285</v>
      </c>
      <c r="AH54" s="20"/>
    </row>
    <row r="55" spans="1:34" x14ac:dyDescent="0.25">
      <c r="A55" s="15" t="s">
        <v>235</v>
      </c>
      <c r="B55" s="2"/>
      <c r="C55" t="s">
        <v>233</v>
      </c>
      <c r="E55" t="s">
        <v>284</v>
      </c>
      <c r="F55" t="s">
        <v>285</v>
      </c>
      <c r="AH55" s="20"/>
    </row>
    <row r="56" spans="1:34" x14ac:dyDescent="0.25">
      <c r="A56" s="15" t="s">
        <v>243</v>
      </c>
      <c r="B56" s="2"/>
      <c r="C56" t="s">
        <v>244</v>
      </c>
      <c r="E56" t="s">
        <v>284</v>
      </c>
      <c r="F56" t="s">
        <v>285</v>
      </c>
      <c r="AH56" s="20"/>
    </row>
    <row r="57" spans="1:34" x14ac:dyDescent="0.25">
      <c r="A57" s="15" t="s">
        <v>273</v>
      </c>
      <c r="B57" s="2"/>
      <c r="C57" t="s">
        <v>274</v>
      </c>
      <c r="E57" t="s">
        <v>284</v>
      </c>
      <c r="F57" t="s">
        <v>285</v>
      </c>
      <c r="AH57" s="20"/>
    </row>
    <row r="58" spans="1:34" x14ac:dyDescent="0.25">
      <c r="A58" s="15" t="s">
        <v>273</v>
      </c>
      <c r="B58" s="2"/>
      <c r="C58" t="s">
        <v>274</v>
      </c>
      <c r="E58" t="s">
        <v>284</v>
      </c>
      <c r="F58" t="s">
        <v>285</v>
      </c>
      <c r="AH58" s="20"/>
    </row>
    <row r="59" spans="1:34" x14ac:dyDescent="0.25">
      <c r="A59" s="15" t="s">
        <v>273</v>
      </c>
      <c r="B59" s="2"/>
      <c r="C59" t="s">
        <v>274</v>
      </c>
      <c r="E59" t="s">
        <v>284</v>
      </c>
      <c r="F59" t="s">
        <v>285</v>
      </c>
      <c r="AH59" s="20"/>
    </row>
    <row r="60" spans="1:34" x14ac:dyDescent="0.25">
      <c r="A60" s="15" t="s">
        <v>273</v>
      </c>
      <c r="B60" s="2"/>
      <c r="C60" t="s">
        <v>274</v>
      </c>
      <c r="E60" t="s">
        <v>284</v>
      </c>
      <c r="F60" t="s">
        <v>285</v>
      </c>
      <c r="AH60" s="20"/>
    </row>
    <row r="61" spans="1:34" x14ac:dyDescent="0.25">
      <c r="A61" s="15" t="s">
        <v>223</v>
      </c>
      <c r="B61" s="2"/>
      <c r="C61" t="s">
        <v>220</v>
      </c>
      <c r="E61" t="s">
        <v>284</v>
      </c>
      <c r="F61" t="s">
        <v>285</v>
      </c>
      <c r="AH61" s="20"/>
    </row>
    <row r="62" spans="1:34" x14ac:dyDescent="0.25">
      <c r="A62" s="15" t="s">
        <v>273</v>
      </c>
      <c r="B62" s="2"/>
      <c r="C62" t="s">
        <v>274</v>
      </c>
      <c r="E62" t="s">
        <v>284</v>
      </c>
      <c r="F62" t="s">
        <v>285</v>
      </c>
      <c r="AH62" s="20"/>
    </row>
    <row r="63" spans="1:34" x14ac:dyDescent="0.25">
      <c r="A63" s="15" t="s">
        <v>273</v>
      </c>
      <c r="B63" s="2"/>
      <c r="C63" t="s">
        <v>274</v>
      </c>
      <c r="E63" t="s">
        <v>284</v>
      </c>
      <c r="F63" t="s">
        <v>285</v>
      </c>
      <c r="AH63" s="20"/>
    </row>
    <row r="64" spans="1:34" x14ac:dyDescent="0.25">
      <c r="A64" s="15" t="s">
        <v>273</v>
      </c>
      <c r="B64" s="2"/>
      <c r="C64" t="s">
        <v>274</v>
      </c>
      <c r="E64" t="s">
        <v>284</v>
      </c>
      <c r="F64" t="s">
        <v>285</v>
      </c>
      <c r="AH64" s="20"/>
    </row>
    <row r="65" spans="1:34" x14ac:dyDescent="0.25">
      <c r="A65" s="15" t="s">
        <v>223</v>
      </c>
      <c r="B65" s="2"/>
      <c r="C65" t="s">
        <v>220</v>
      </c>
      <c r="E65" t="s">
        <v>284</v>
      </c>
      <c r="F65" t="s">
        <v>285</v>
      </c>
      <c r="AH65" s="20"/>
    </row>
    <row r="66" spans="1:34" x14ac:dyDescent="0.25">
      <c r="A66" s="15" t="s">
        <v>243</v>
      </c>
      <c r="B66" s="2"/>
      <c r="C66" t="s">
        <v>244</v>
      </c>
      <c r="E66" t="s">
        <v>284</v>
      </c>
      <c r="F66" t="s">
        <v>285</v>
      </c>
      <c r="AH66" s="20"/>
    </row>
    <row r="67" spans="1:34" x14ac:dyDescent="0.25">
      <c r="A67" s="15" t="s">
        <v>224</v>
      </c>
      <c r="B67" s="2"/>
      <c r="C67" t="s">
        <v>220</v>
      </c>
      <c r="E67" t="s">
        <v>284</v>
      </c>
      <c r="F67" t="s">
        <v>285</v>
      </c>
      <c r="AH67" s="20"/>
    </row>
    <row r="68" spans="1:34" x14ac:dyDescent="0.25">
      <c r="A68" s="15" t="s">
        <v>273</v>
      </c>
      <c r="B68" s="2"/>
      <c r="C68" t="s">
        <v>274</v>
      </c>
      <c r="E68" t="s">
        <v>284</v>
      </c>
      <c r="F68" t="s">
        <v>285</v>
      </c>
      <c r="AH68" s="20"/>
    </row>
    <row r="69" spans="1:34" x14ac:dyDescent="0.25">
      <c r="A69" s="15" t="s">
        <v>221</v>
      </c>
      <c r="B69" s="2"/>
      <c r="C69" t="s">
        <v>220</v>
      </c>
      <c r="E69" t="s">
        <v>284</v>
      </c>
      <c r="F69" t="s">
        <v>285</v>
      </c>
      <c r="AH69" s="20"/>
    </row>
    <row r="70" spans="1:34" x14ac:dyDescent="0.25">
      <c r="A70" s="15" t="s">
        <v>273</v>
      </c>
      <c r="B70" s="2"/>
      <c r="C70" t="s">
        <v>274</v>
      </c>
      <c r="E70" t="s">
        <v>284</v>
      </c>
      <c r="F70" t="s">
        <v>285</v>
      </c>
      <c r="AH70" s="20"/>
    </row>
    <row r="71" spans="1:34" x14ac:dyDescent="0.25">
      <c r="A71" s="15" t="s">
        <v>237</v>
      </c>
      <c r="B71" s="2"/>
      <c r="C71" t="s">
        <v>238</v>
      </c>
      <c r="E71" t="s">
        <v>284</v>
      </c>
      <c r="F71" t="s">
        <v>285</v>
      </c>
      <c r="AH71" s="20"/>
    </row>
    <row r="72" spans="1:34" x14ac:dyDescent="0.25">
      <c r="A72" s="15" t="s">
        <v>273</v>
      </c>
      <c r="B72" s="2"/>
      <c r="C72" t="s">
        <v>274</v>
      </c>
      <c r="E72" t="s">
        <v>284</v>
      </c>
      <c r="F72" t="s">
        <v>285</v>
      </c>
      <c r="AH72" s="20"/>
    </row>
    <row r="73" spans="1:34" x14ac:dyDescent="0.25">
      <c r="A73" s="15" t="s">
        <v>246</v>
      </c>
      <c r="B73" s="2"/>
      <c r="C73" t="s">
        <v>247</v>
      </c>
      <c r="E73" t="s">
        <v>284</v>
      </c>
      <c r="F73" t="s">
        <v>285</v>
      </c>
      <c r="AH73" s="20"/>
    </row>
    <row r="74" spans="1:34" x14ac:dyDescent="0.25">
      <c r="A74" s="15" t="s">
        <v>221</v>
      </c>
      <c r="B74" s="2"/>
      <c r="C74" t="s">
        <v>220</v>
      </c>
      <c r="E74" t="s">
        <v>284</v>
      </c>
      <c r="F74" t="s">
        <v>285</v>
      </c>
      <c r="AH74" s="20"/>
    </row>
    <row r="75" spans="1:34" x14ac:dyDescent="0.25">
      <c r="A75" s="15" t="s">
        <v>223</v>
      </c>
      <c r="B75" s="2"/>
      <c r="C75" t="s">
        <v>220</v>
      </c>
      <c r="E75" t="s">
        <v>284</v>
      </c>
      <c r="F75" t="s">
        <v>285</v>
      </c>
      <c r="AH75" s="20"/>
    </row>
    <row r="76" spans="1:34" x14ac:dyDescent="0.25">
      <c r="A76" s="15" t="s">
        <v>235</v>
      </c>
      <c r="B76" s="2"/>
      <c r="C76" t="s">
        <v>233</v>
      </c>
      <c r="E76" t="s">
        <v>284</v>
      </c>
      <c r="F76" t="s">
        <v>285</v>
      </c>
      <c r="AH76" s="20"/>
    </row>
    <row r="77" spans="1:34" x14ac:dyDescent="0.25">
      <c r="A77" s="15" t="s">
        <v>232</v>
      </c>
      <c r="B77" s="2"/>
      <c r="C77" t="s">
        <v>233</v>
      </c>
      <c r="E77" t="s">
        <v>284</v>
      </c>
      <c r="F77" t="s">
        <v>285</v>
      </c>
      <c r="AH77" s="20"/>
    </row>
    <row r="78" spans="1:34" x14ac:dyDescent="0.25">
      <c r="A78" s="15" t="s">
        <v>240</v>
      </c>
      <c r="B78" s="2"/>
      <c r="C78" t="s">
        <v>241</v>
      </c>
      <c r="E78" t="s">
        <v>284</v>
      </c>
      <c r="F78" t="s">
        <v>285</v>
      </c>
      <c r="AH78" s="20"/>
    </row>
    <row r="79" spans="1:34" x14ac:dyDescent="0.25">
      <c r="A79" s="15" t="s">
        <v>243</v>
      </c>
      <c r="B79" s="2"/>
      <c r="C79" t="s">
        <v>244</v>
      </c>
      <c r="E79" t="s">
        <v>284</v>
      </c>
      <c r="F79" t="s">
        <v>285</v>
      </c>
      <c r="AH79" s="20"/>
    </row>
    <row r="80" spans="1:34" x14ac:dyDescent="0.25">
      <c r="A80" s="15" t="s">
        <v>243</v>
      </c>
      <c r="B80" s="2"/>
      <c r="C80" t="s">
        <v>244</v>
      </c>
      <c r="E80" t="s">
        <v>284</v>
      </c>
      <c r="F80" t="s">
        <v>285</v>
      </c>
      <c r="AH80" s="20"/>
    </row>
    <row r="81" spans="1:34" x14ac:dyDescent="0.25">
      <c r="A81" s="15" t="s">
        <v>234</v>
      </c>
      <c r="B81" s="2"/>
      <c r="C81" t="s">
        <v>233</v>
      </c>
      <c r="E81" t="s">
        <v>284</v>
      </c>
      <c r="F81" t="s">
        <v>285</v>
      </c>
      <c r="AH81" s="20"/>
    </row>
    <row r="82" spans="1:34" x14ac:dyDescent="0.25">
      <c r="A82" s="15" t="s">
        <v>232</v>
      </c>
      <c r="B82" s="2"/>
      <c r="C82" t="s">
        <v>233</v>
      </c>
      <c r="E82" t="s">
        <v>284</v>
      </c>
      <c r="F82" t="s">
        <v>285</v>
      </c>
      <c r="AH82" s="20"/>
    </row>
    <row r="83" spans="1:34" x14ac:dyDescent="0.25">
      <c r="A83" s="15" t="s">
        <v>243</v>
      </c>
      <c r="B83" s="2"/>
      <c r="C83" t="s">
        <v>244</v>
      </c>
      <c r="E83" t="s">
        <v>284</v>
      </c>
      <c r="F83" t="s">
        <v>285</v>
      </c>
      <c r="AH83" s="20"/>
    </row>
    <row r="84" spans="1:34" x14ac:dyDescent="0.25">
      <c r="A84" s="15" t="s">
        <v>223</v>
      </c>
      <c r="B84" s="2"/>
      <c r="C84" t="s">
        <v>220</v>
      </c>
      <c r="E84" t="s">
        <v>284</v>
      </c>
      <c r="F84" t="s">
        <v>285</v>
      </c>
      <c r="AH84" s="20"/>
    </row>
    <row r="85" spans="1:34" x14ac:dyDescent="0.25">
      <c r="A85" s="15" t="s">
        <v>221</v>
      </c>
      <c r="B85" s="2"/>
      <c r="C85" t="s">
        <v>220</v>
      </c>
      <c r="E85" t="s">
        <v>284</v>
      </c>
      <c r="F85" t="s">
        <v>285</v>
      </c>
      <c r="AH85" s="20"/>
    </row>
    <row r="86" spans="1:34" x14ac:dyDescent="0.25">
      <c r="A86" s="15" t="s">
        <v>232</v>
      </c>
      <c r="B86" s="2"/>
      <c r="C86" t="s">
        <v>233</v>
      </c>
      <c r="E86" t="s">
        <v>284</v>
      </c>
      <c r="F86" t="s">
        <v>285</v>
      </c>
      <c r="AH86" s="20"/>
    </row>
    <row r="87" spans="1:34" x14ac:dyDescent="0.25">
      <c r="A87" s="15" t="s">
        <v>234</v>
      </c>
      <c r="B87" s="2"/>
      <c r="C87" t="s">
        <v>233</v>
      </c>
      <c r="E87" t="s">
        <v>284</v>
      </c>
      <c r="F87" t="s">
        <v>285</v>
      </c>
      <c r="AH87" s="20"/>
    </row>
    <row r="88" spans="1:34" x14ac:dyDescent="0.25">
      <c r="A88" s="15" t="s">
        <v>273</v>
      </c>
      <c r="B88" s="2"/>
      <c r="C88" t="s">
        <v>274</v>
      </c>
      <c r="E88" t="s">
        <v>284</v>
      </c>
      <c r="F88" t="s">
        <v>285</v>
      </c>
      <c r="AH88" s="20"/>
    </row>
    <row r="89" spans="1:34" x14ac:dyDescent="0.25">
      <c r="A89" s="15" t="s">
        <v>273</v>
      </c>
      <c r="B89" s="2"/>
      <c r="C89" t="s">
        <v>274</v>
      </c>
      <c r="E89" t="s">
        <v>284</v>
      </c>
      <c r="F89" t="s">
        <v>285</v>
      </c>
      <c r="AH89" s="20"/>
    </row>
    <row r="90" spans="1:34" x14ac:dyDescent="0.25">
      <c r="A90" s="15" t="s">
        <v>235</v>
      </c>
      <c r="B90" s="2"/>
      <c r="C90" t="s">
        <v>233</v>
      </c>
      <c r="E90" t="s">
        <v>284</v>
      </c>
      <c r="F90" t="s">
        <v>285</v>
      </c>
      <c r="AH90" s="20"/>
    </row>
    <row r="91" spans="1:34" x14ac:dyDescent="0.25">
      <c r="A91" s="15" t="s">
        <v>237</v>
      </c>
      <c r="B91" s="2"/>
      <c r="C91" t="s">
        <v>238</v>
      </c>
      <c r="E91" t="s">
        <v>284</v>
      </c>
      <c r="F91" t="s">
        <v>285</v>
      </c>
      <c r="AH91" s="20"/>
    </row>
    <row r="92" spans="1:34" x14ac:dyDescent="0.25">
      <c r="A92" s="15" t="s">
        <v>243</v>
      </c>
      <c r="B92" s="2"/>
      <c r="C92" t="s">
        <v>244</v>
      </c>
      <c r="E92" t="s">
        <v>284</v>
      </c>
      <c r="F92" t="s">
        <v>285</v>
      </c>
      <c r="AH92" s="20"/>
    </row>
    <row r="93" spans="1:34" x14ac:dyDescent="0.25">
      <c r="A93" s="15" t="s">
        <v>273</v>
      </c>
      <c r="B93" s="2"/>
      <c r="C93" t="s">
        <v>274</v>
      </c>
      <c r="E93" t="s">
        <v>284</v>
      </c>
      <c r="F93" t="s">
        <v>285</v>
      </c>
      <c r="AH93" s="20"/>
    </row>
    <row r="94" spans="1:34" x14ac:dyDescent="0.25">
      <c r="A94" s="15" t="s">
        <v>273</v>
      </c>
      <c r="B94" s="2"/>
      <c r="C94" t="s">
        <v>274</v>
      </c>
      <c r="E94" t="s">
        <v>284</v>
      </c>
      <c r="F94" t="s">
        <v>285</v>
      </c>
      <c r="AH94" s="20"/>
    </row>
    <row r="95" spans="1:34" x14ac:dyDescent="0.25">
      <c r="A95" s="15" t="s">
        <v>221</v>
      </c>
      <c r="B95" s="2"/>
      <c r="C95" t="s">
        <v>220</v>
      </c>
      <c r="E95" t="s">
        <v>284</v>
      </c>
      <c r="F95" t="s">
        <v>285</v>
      </c>
      <c r="AH95" s="20"/>
    </row>
    <row r="96" spans="1:34" x14ac:dyDescent="0.25">
      <c r="A96" s="15" t="s">
        <v>273</v>
      </c>
      <c r="B96" s="2"/>
      <c r="C96" t="s">
        <v>274</v>
      </c>
      <c r="E96" t="s">
        <v>284</v>
      </c>
      <c r="F96" t="s">
        <v>285</v>
      </c>
      <c r="AH96" s="20"/>
    </row>
    <row r="97" spans="1:34" x14ac:dyDescent="0.25">
      <c r="A97" s="15" t="s">
        <v>273</v>
      </c>
      <c r="B97" s="2"/>
      <c r="C97" t="s">
        <v>274</v>
      </c>
      <c r="E97" t="s">
        <v>284</v>
      </c>
      <c r="F97" t="s">
        <v>285</v>
      </c>
      <c r="AH97" s="20"/>
    </row>
    <row r="98" spans="1:34" x14ac:dyDescent="0.25">
      <c r="A98" s="15" t="s">
        <v>273</v>
      </c>
      <c r="B98" s="2"/>
      <c r="C98" t="s">
        <v>274</v>
      </c>
      <c r="E98" t="s">
        <v>284</v>
      </c>
      <c r="F98" t="s">
        <v>285</v>
      </c>
      <c r="AH98" s="20"/>
    </row>
    <row r="99" spans="1:34" x14ac:dyDescent="0.25">
      <c r="A99" s="15" t="s">
        <v>243</v>
      </c>
      <c r="B99" s="2"/>
      <c r="C99" t="s">
        <v>244</v>
      </c>
      <c r="E99" t="s">
        <v>284</v>
      </c>
      <c r="F99" t="s">
        <v>285</v>
      </c>
      <c r="AH99" s="20"/>
    </row>
    <row r="100" spans="1:34" ht="15.75" thickBot="1" x14ac:dyDescent="0.3">
      <c r="A100" s="29" t="s">
        <v>209</v>
      </c>
      <c r="B100" s="28"/>
      <c r="C100" s="23" t="s">
        <v>210</v>
      </c>
      <c r="D100" s="23" t="s">
        <v>249</v>
      </c>
      <c r="E100" s="23" t="s">
        <v>284</v>
      </c>
      <c r="F100" s="23" t="s">
        <v>285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7AB0-1658-477D-B2A9-B655812807D7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85546875" bestFit="1" customWidth="1"/>
    <col min="6" max="6" width="76.28515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286</v>
      </c>
      <c r="F2" s="27" t="s">
        <v>287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209</v>
      </c>
      <c r="B3" s="2"/>
      <c r="C3" t="s">
        <v>210</v>
      </c>
      <c r="E3" t="s">
        <v>286</v>
      </c>
      <c r="F3" t="s">
        <v>287</v>
      </c>
      <c r="AH3" s="20"/>
    </row>
    <row r="4" spans="1:34" x14ac:dyDescent="0.25">
      <c r="A4" s="15" t="s">
        <v>217</v>
      </c>
      <c r="B4" s="2"/>
      <c r="C4" t="s">
        <v>216</v>
      </c>
      <c r="E4" t="s">
        <v>286</v>
      </c>
      <c r="F4" t="s">
        <v>287</v>
      </c>
      <c r="AH4" s="20"/>
    </row>
    <row r="5" spans="1:34" x14ac:dyDescent="0.25">
      <c r="A5" s="15" t="s">
        <v>277</v>
      </c>
      <c r="B5" s="2"/>
      <c r="C5" t="s">
        <v>210</v>
      </c>
      <c r="E5" t="s">
        <v>286</v>
      </c>
      <c r="F5" t="s">
        <v>287</v>
      </c>
      <c r="AH5" s="20"/>
    </row>
    <row r="6" spans="1:34" x14ac:dyDescent="0.25">
      <c r="A6" s="15" t="s">
        <v>278</v>
      </c>
      <c r="B6" s="2"/>
      <c r="C6" t="s">
        <v>216</v>
      </c>
      <c r="E6" t="s">
        <v>286</v>
      </c>
      <c r="F6" t="s">
        <v>287</v>
      </c>
      <c r="AH6" s="20"/>
    </row>
    <row r="7" spans="1:34" x14ac:dyDescent="0.25">
      <c r="A7" s="15" t="s">
        <v>288</v>
      </c>
      <c r="B7" s="2"/>
      <c r="C7" t="s">
        <v>216</v>
      </c>
      <c r="E7" t="s">
        <v>286</v>
      </c>
      <c r="F7" t="s">
        <v>287</v>
      </c>
      <c r="AH7" s="20"/>
    </row>
    <row r="8" spans="1:34" x14ac:dyDescent="0.25">
      <c r="A8" s="15" t="s">
        <v>221</v>
      </c>
      <c r="B8" s="2"/>
      <c r="C8" t="s">
        <v>220</v>
      </c>
      <c r="E8" t="s">
        <v>286</v>
      </c>
      <c r="F8" t="s">
        <v>287</v>
      </c>
      <c r="AH8" s="20"/>
    </row>
    <row r="9" spans="1:34" x14ac:dyDescent="0.25">
      <c r="A9" s="15" t="s">
        <v>223</v>
      </c>
      <c r="B9" s="2"/>
      <c r="C9" t="s">
        <v>220</v>
      </c>
      <c r="E9" t="s">
        <v>286</v>
      </c>
      <c r="F9" t="s">
        <v>287</v>
      </c>
      <c r="AH9" s="20"/>
    </row>
    <row r="10" spans="1:34" x14ac:dyDescent="0.25">
      <c r="A10" s="15" t="s">
        <v>224</v>
      </c>
      <c r="B10" s="2"/>
      <c r="C10" t="s">
        <v>220</v>
      </c>
      <c r="E10" t="s">
        <v>286</v>
      </c>
      <c r="F10" t="s">
        <v>287</v>
      </c>
      <c r="AH10" s="20"/>
    </row>
    <row r="11" spans="1:34" x14ac:dyDescent="0.25">
      <c r="A11" s="15" t="s">
        <v>258</v>
      </c>
      <c r="B11" s="2"/>
      <c r="C11" t="s">
        <v>231</v>
      </c>
      <c r="E11" t="s">
        <v>286</v>
      </c>
      <c r="F11" t="s">
        <v>287</v>
      </c>
      <c r="AH11" s="20"/>
    </row>
    <row r="12" spans="1:34" x14ac:dyDescent="0.25">
      <c r="A12" s="15" t="s">
        <v>267</v>
      </c>
      <c r="B12" s="2"/>
      <c r="C12" t="s">
        <v>231</v>
      </c>
      <c r="E12" t="s">
        <v>286</v>
      </c>
      <c r="F12" t="s">
        <v>287</v>
      </c>
      <c r="AH12" s="20"/>
    </row>
    <row r="13" spans="1:34" x14ac:dyDescent="0.25">
      <c r="A13" s="15" t="s">
        <v>259</v>
      </c>
      <c r="B13" s="2"/>
      <c r="C13" t="s">
        <v>231</v>
      </c>
      <c r="E13" t="s">
        <v>286</v>
      </c>
      <c r="F13" t="s">
        <v>287</v>
      </c>
      <c r="AH13" s="20"/>
    </row>
    <row r="14" spans="1:34" x14ac:dyDescent="0.25">
      <c r="A14" s="15" t="s">
        <v>289</v>
      </c>
      <c r="B14" s="2"/>
      <c r="C14" t="s">
        <v>231</v>
      </c>
      <c r="E14" t="s">
        <v>286</v>
      </c>
      <c r="F14" t="s">
        <v>287</v>
      </c>
      <c r="AH14" s="20"/>
    </row>
    <row r="15" spans="1:34" x14ac:dyDescent="0.25">
      <c r="A15" s="15" t="s">
        <v>290</v>
      </c>
      <c r="B15" s="2"/>
      <c r="C15" t="s">
        <v>231</v>
      </c>
      <c r="E15" t="s">
        <v>286</v>
      </c>
      <c r="F15" t="s">
        <v>287</v>
      </c>
      <c r="AH15" s="20"/>
    </row>
    <row r="16" spans="1:34" x14ac:dyDescent="0.25">
      <c r="A16" s="15" t="s">
        <v>232</v>
      </c>
      <c r="B16" s="2"/>
      <c r="C16" t="s">
        <v>233</v>
      </c>
      <c r="E16" t="s">
        <v>286</v>
      </c>
      <c r="F16" t="s">
        <v>287</v>
      </c>
      <c r="AH16" s="20"/>
    </row>
    <row r="17" spans="1:34" x14ac:dyDescent="0.25">
      <c r="A17" s="15" t="s">
        <v>234</v>
      </c>
      <c r="B17" s="2"/>
      <c r="C17" t="s">
        <v>233</v>
      </c>
      <c r="E17" t="s">
        <v>286</v>
      </c>
      <c r="F17" t="s">
        <v>287</v>
      </c>
      <c r="AH17" s="20"/>
    </row>
    <row r="18" spans="1:34" x14ac:dyDescent="0.25">
      <c r="A18" s="15" t="s">
        <v>235</v>
      </c>
      <c r="B18" s="2"/>
      <c r="C18" t="s">
        <v>233</v>
      </c>
      <c r="E18" t="s">
        <v>286</v>
      </c>
      <c r="F18" t="s">
        <v>287</v>
      </c>
      <c r="AH18" s="20"/>
    </row>
    <row r="19" spans="1:34" x14ac:dyDescent="0.25">
      <c r="A19" s="15" t="s">
        <v>236</v>
      </c>
      <c r="B19" s="2"/>
      <c r="C19" t="s">
        <v>233</v>
      </c>
      <c r="E19" t="s">
        <v>286</v>
      </c>
      <c r="F19" t="s">
        <v>287</v>
      </c>
      <c r="AH19" s="20"/>
    </row>
    <row r="20" spans="1:34" x14ac:dyDescent="0.25">
      <c r="A20" s="15" t="s">
        <v>237</v>
      </c>
      <c r="B20" s="2"/>
      <c r="C20" t="s">
        <v>238</v>
      </c>
      <c r="E20" t="s">
        <v>286</v>
      </c>
      <c r="F20" t="s">
        <v>287</v>
      </c>
      <c r="AH20" s="20"/>
    </row>
    <row r="21" spans="1:34" x14ac:dyDescent="0.25">
      <c r="A21" s="15" t="s">
        <v>269</v>
      </c>
      <c r="B21" s="2"/>
      <c r="C21" t="s">
        <v>238</v>
      </c>
      <c r="E21" t="s">
        <v>286</v>
      </c>
      <c r="F21" t="s">
        <v>287</v>
      </c>
      <c r="AH21" s="20"/>
    </row>
    <row r="22" spans="1:34" x14ac:dyDescent="0.25">
      <c r="A22" s="15" t="s">
        <v>240</v>
      </c>
      <c r="B22" s="2"/>
      <c r="C22" t="s">
        <v>241</v>
      </c>
      <c r="E22" t="s">
        <v>286</v>
      </c>
      <c r="F22" t="s">
        <v>287</v>
      </c>
      <c r="AH22" s="20"/>
    </row>
    <row r="23" spans="1:34" x14ac:dyDescent="0.25">
      <c r="A23" s="15" t="s">
        <v>242</v>
      </c>
      <c r="B23" s="2"/>
      <c r="C23" t="s">
        <v>241</v>
      </c>
      <c r="E23" t="s">
        <v>286</v>
      </c>
      <c r="F23" t="s">
        <v>287</v>
      </c>
      <c r="AH23" s="20"/>
    </row>
    <row r="24" spans="1:34" x14ac:dyDescent="0.25">
      <c r="A24" s="15" t="s">
        <v>235</v>
      </c>
      <c r="B24" s="2"/>
      <c r="C24" t="s">
        <v>233</v>
      </c>
      <c r="E24" t="s">
        <v>286</v>
      </c>
      <c r="F24" t="s">
        <v>287</v>
      </c>
      <c r="AH24" s="20"/>
    </row>
    <row r="25" spans="1:34" x14ac:dyDescent="0.25">
      <c r="A25" s="15" t="s">
        <v>283</v>
      </c>
      <c r="B25" s="2"/>
      <c r="C25" t="s">
        <v>274</v>
      </c>
      <c r="E25" t="s">
        <v>286</v>
      </c>
      <c r="F25" t="s">
        <v>287</v>
      </c>
      <c r="AH25" s="20"/>
    </row>
    <row r="26" spans="1:34" x14ac:dyDescent="0.25">
      <c r="A26" s="15" t="s">
        <v>224</v>
      </c>
      <c r="B26" s="2"/>
      <c r="C26" t="s">
        <v>220</v>
      </c>
      <c r="E26" t="s">
        <v>286</v>
      </c>
      <c r="F26" t="s">
        <v>287</v>
      </c>
      <c r="AH26" s="20"/>
    </row>
    <row r="27" spans="1:34" x14ac:dyDescent="0.25">
      <c r="A27" s="15" t="s">
        <v>242</v>
      </c>
      <c r="B27" s="2"/>
      <c r="C27" t="s">
        <v>241</v>
      </c>
      <c r="E27" t="s">
        <v>286</v>
      </c>
      <c r="F27" t="s">
        <v>287</v>
      </c>
      <c r="AH27" s="20"/>
    </row>
    <row r="28" spans="1:34" x14ac:dyDescent="0.25">
      <c r="A28" s="15" t="s">
        <v>282</v>
      </c>
      <c r="B28" s="2"/>
      <c r="C28" t="s">
        <v>233</v>
      </c>
      <c r="E28" t="s">
        <v>286</v>
      </c>
      <c r="F28" t="s">
        <v>287</v>
      </c>
      <c r="AH28" s="20"/>
    </row>
    <row r="29" spans="1:34" x14ac:dyDescent="0.25">
      <c r="A29" s="15" t="s">
        <v>243</v>
      </c>
      <c r="B29" s="2"/>
      <c r="C29" t="s">
        <v>244</v>
      </c>
      <c r="E29" t="s">
        <v>286</v>
      </c>
      <c r="F29" t="s">
        <v>287</v>
      </c>
      <c r="AH29" s="20"/>
    </row>
    <row r="30" spans="1:34" x14ac:dyDescent="0.25">
      <c r="A30" s="15" t="s">
        <v>243</v>
      </c>
      <c r="B30" s="2"/>
      <c r="C30" t="s">
        <v>244</v>
      </c>
      <c r="E30" t="s">
        <v>286</v>
      </c>
      <c r="F30" t="s">
        <v>287</v>
      </c>
      <c r="AH30" s="20"/>
    </row>
    <row r="31" spans="1:34" x14ac:dyDescent="0.25">
      <c r="A31" s="15" t="s">
        <v>235</v>
      </c>
      <c r="B31" s="2"/>
      <c r="C31" t="s">
        <v>233</v>
      </c>
      <c r="E31" t="s">
        <v>286</v>
      </c>
      <c r="F31" t="s">
        <v>287</v>
      </c>
      <c r="AH31" s="20"/>
    </row>
    <row r="32" spans="1:34" x14ac:dyDescent="0.25">
      <c r="A32" s="15" t="s">
        <v>235</v>
      </c>
      <c r="B32" s="2"/>
      <c r="C32" t="s">
        <v>233</v>
      </c>
      <c r="E32" t="s">
        <v>286</v>
      </c>
      <c r="F32" t="s">
        <v>287</v>
      </c>
      <c r="AH32" s="20"/>
    </row>
    <row r="33" spans="1:34" x14ac:dyDescent="0.25">
      <c r="A33" s="15" t="s">
        <v>224</v>
      </c>
      <c r="B33" s="2"/>
      <c r="C33" t="s">
        <v>220</v>
      </c>
      <c r="E33" t="s">
        <v>286</v>
      </c>
      <c r="F33" t="s">
        <v>287</v>
      </c>
      <c r="AH33" s="20"/>
    </row>
    <row r="34" spans="1:34" x14ac:dyDescent="0.25">
      <c r="A34" s="15" t="s">
        <v>243</v>
      </c>
      <c r="B34" s="2"/>
      <c r="C34" t="s">
        <v>244</v>
      </c>
      <c r="E34" t="s">
        <v>286</v>
      </c>
      <c r="F34" t="s">
        <v>287</v>
      </c>
      <c r="AH34" s="20"/>
    </row>
    <row r="35" spans="1:34" x14ac:dyDescent="0.25">
      <c r="A35" s="15" t="s">
        <v>235</v>
      </c>
      <c r="B35" s="2"/>
      <c r="C35" t="s">
        <v>233</v>
      </c>
      <c r="E35" t="s">
        <v>286</v>
      </c>
      <c r="F35" t="s">
        <v>287</v>
      </c>
      <c r="AH35" s="20"/>
    </row>
    <row r="36" spans="1:34" x14ac:dyDescent="0.25">
      <c r="A36" s="15" t="s">
        <v>235</v>
      </c>
      <c r="B36" s="2"/>
      <c r="C36" t="s">
        <v>233</v>
      </c>
      <c r="E36" t="s">
        <v>286</v>
      </c>
      <c r="F36" t="s">
        <v>287</v>
      </c>
      <c r="AH36" s="20"/>
    </row>
    <row r="37" spans="1:34" x14ac:dyDescent="0.25">
      <c r="A37" s="15" t="s">
        <v>242</v>
      </c>
      <c r="B37" s="2"/>
      <c r="C37" t="s">
        <v>241</v>
      </c>
      <c r="E37" t="s">
        <v>286</v>
      </c>
      <c r="F37" t="s">
        <v>287</v>
      </c>
      <c r="AH37" s="20"/>
    </row>
    <row r="38" spans="1:34" x14ac:dyDescent="0.25">
      <c r="A38" s="15" t="s">
        <v>236</v>
      </c>
      <c r="B38" s="2"/>
      <c r="C38" t="s">
        <v>233</v>
      </c>
      <c r="E38" t="s">
        <v>286</v>
      </c>
      <c r="F38" t="s">
        <v>287</v>
      </c>
      <c r="AH38" s="20"/>
    </row>
    <row r="39" spans="1:34" x14ac:dyDescent="0.25">
      <c r="A39" s="15" t="s">
        <v>224</v>
      </c>
      <c r="B39" s="2"/>
      <c r="C39" t="s">
        <v>220</v>
      </c>
      <c r="E39" t="s">
        <v>286</v>
      </c>
      <c r="F39" t="s">
        <v>287</v>
      </c>
      <c r="AH39" s="20"/>
    </row>
    <row r="40" spans="1:34" x14ac:dyDescent="0.25">
      <c r="A40" s="15" t="s">
        <v>243</v>
      </c>
      <c r="B40" s="2"/>
      <c r="C40" t="s">
        <v>244</v>
      </c>
      <c r="E40" t="s">
        <v>286</v>
      </c>
      <c r="F40" t="s">
        <v>287</v>
      </c>
      <c r="AH40" s="20"/>
    </row>
    <row r="41" spans="1:34" x14ac:dyDescent="0.25">
      <c r="A41" s="15" t="s">
        <v>243</v>
      </c>
      <c r="B41" s="2"/>
      <c r="C41" t="s">
        <v>244</v>
      </c>
      <c r="E41" t="s">
        <v>286</v>
      </c>
      <c r="F41" t="s">
        <v>287</v>
      </c>
      <c r="AH41" s="20"/>
    </row>
    <row r="42" spans="1:34" x14ac:dyDescent="0.25">
      <c r="A42" s="15" t="s">
        <v>235</v>
      </c>
      <c r="B42" s="2"/>
      <c r="C42" t="s">
        <v>233</v>
      </c>
      <c r="E42" t="s">
        <v>286</v>
      </c>
      <c r="F42" t="s">
        <v>287</v>
      </c>
      <c r="AH42" s="20"/>
    </row>
    <row r="43" spans="1:34" x14ac:dyDescent="0.25">
      <c r="A43" s="15" t="s">
        <v>236</v>
      </c>
      <c r="B43" s="2"/>
      <c r="C43" t="s">
        <v>233</v>
      </c>
      <c r="E43" t="s">
        <v>286</v>
      </c>
      <c r="F43" t="s">
        <v>287</v>
      </c>
      <c r="AH43" s="20"/>
    </row>
    <row r="44" spans="1:34" x14ac:dyDescent="0.25">
      <c r="A44" s="15" t="s">
        <v>236</v>
      </c>
      <c r="B44" s="2"/>
      <c r="C44" t="s">
        <v>233</v>
      </c>
      <c r="E44" t="s">
        <v>286</v>
      </c>
      <c r="F44" t="s">
        <v>287</v>
      </c>
      <c r="AH44" s="20"/>
    </row>
    <row r="45" spans="1:34" x14ac:dyDescent="0.25">
      <c r="A45" s="15" t="s">
        <v>224</v>
      </c>
      <c r="B45" s="2"/>
      <c r="C45" t="s">
        <v>220</v>
      </c>
      <c r="E45" t="s">
        <v>286</v>
      </c>
      <c r="F45" t="s">
        <v>287</v>
      </c>
      <c r="AH45" s="20"/>
    </row>
    <row r="46" spans="1:34" x14ac:dyDescent="0.25">
      <c r="A46" s="15" t="s">
        <v>242</v>
      </c>
      <c r="B46" s="2"/>
      <c r="C46" t="s">
        <v>241</v>
      </c>
      <c r="E46" t="s">
        <v>286</v>
      </c>
      <c r="F46" t="s">
        <v>287</v>
      </c>
      <c r="AH46" s="20"/>
    </row>
    <row r="47" spans="1:34" x14ac:dyDescent="0.25">
      <c r="A47" s="15" t="s">
        <v>270</v>
      </c>
      <c r="B47" s="2"/>
      <c r="C47" t="s">
        <v>210</v>
      </c>
      <c r="E47" t="s">
        <v>286</v>
      </c>
      <c r="F47" t="s">
        <v>287</v>
      </c>
      <c r="AH47" s="20"/>
    </row>
    <row r="48" spans="1:34" x14ac:dyDescent="0.25">
      <c r="A48" s="15" t="s">
        <v>236</v>
      </c>
      <c r="B48" s="2"/>
      <c r="C48" t="s">
        <v>233</v>
      </c>
      <c r="E48" t="s">
        <v>286</v>
      </c>
      <c r="F48" t="s">
        <v>287</v>
      </c>
      <c r="AH48" s="20"/>
    </row>
    <row r="49" spans="1:34" x14ac:dyDescent="0.25">
      <c r="A49" s="15" t="s">
        <v>243</v>
      </c>
      <c r="B49" s="2"/>
      <c r="C49" t="s">
        <v>244</v>
      </c>
      <c r="E49" t="s">
        <v>286</v>
      </c>
      <c r="F49" t="s">
        <v>287</v>
      </c>
      <c r="AH49" s="20"/>
    </row>
    <row r="50" spans="1:34" x14ac:dyDescent="0.25">
      <c r="A50" s="15" t="s">
        <v>235</v>
      </c>
      <c r="B50" s="2"/>
      <c r="C50" t="s">
        <v>233</v>
      </c>
      <c r="E50" t="s">
        <v>286</v>
      </c>
      <c r="F50" t="s">
        <v>287</v>
      </c>
      <c r="AH50" s="20"/>
    </row>
    <row r="51" spans="1:34" x14ac:dyDescent="0.25">
      <c r="A51" s="15" t="s">
        <v>236</v>
      </c>
      <c r="B51" s="2"/>
      <c r="C51" t="s">
        <v>233</v>
      </c>
      <c r="E51" t="s">
        <v>286</v>
      </c>
      <c r="F51" t="s">
        <v>287</v>
      </c>
      <c r="AH51" s="20"/>
    </row>
    <row r="52" spans="1:34" x14ac:dyDescent="0.25">
      <c r="A52" s="15" t="s">
        <v>224</v>
      </c>
      <c r="B52" s="2"/>
      <c r="C52" t="s">
        <v>220</v>
      </c>
      <c r="E52" t="s">
        <v>286</v>
      </c>
      <c r="F52" t="s">
        <v>287</v>
      </c>
      <c r="AH52" s="20"/>
    </row>
    <row r="53" spans="1:34" x14ac:dyDescent="0.25">
      <c r="A53" s="15" t="s">
        <v>236</v>
      </c>
      <c r="B53" s="2"/>
      <c r="C53" t="s">
        <v>233</v>
      </c>
      <c r="E53" t="s">
        <v>286</v>
      </c>
      <c r="F53" t="s">
        <v>287</v>
      </c>
      <c r="AH53" s="20"/>
    </row>
    <row r="54" spans="1:34" x14ac:dyDescent="0.25">
      <c r="A54" s="15" t="s">
        <v>278</v>
      </c>
      <c r="B54" s="2"/>
      <c r="C54" t="s">
        <v>216</v>
      </c>
      <c r="E54" t="s">
        <v>286</v>
      </c>
      <c r="F54" t="s">
        <v>287</v>
      </c>
      <c r="AH54" s="20"/>
    </row>
    <row r="55" spans="1:34" x14ac:dyDescent="0.25">
      <c r="A55" s="15" t="s">
        <v>235</v>
      </c>
      <c r="B55" s="2"/>
      <c r="C55" t="s">
        <v>233</v>
      </c>
      <c r="E55" t="s">
        <v>286</v>
      </c>
      <c r="F55" t="s">
        <v>287</v>
      </c>
      <c r="AH55" s="20"/>
    </row>
    <row r="56" spans="1:34" x14ac:dyDescent="0.25">
      <c r="A56" s="15" t="s">
        <v>242</v>
      </c>
      <c r="B56" s="2"/>
      <c r="C56" t="s">
        <v>241</v>
      </c>
      <c r="E56" t="s">
        <v>286</v>
      </c>
      <c r="F56" t="s">
        <v>287</v>
      </c>
      <c r="AH56" s="20"/>
    </row>
    <row r="57" spans="1:34" x14ac:dyDescent="0.25">
      <c r="A57" s="15" t="s">
        <v>242</v>
      </c>
      <c r="B57" s="2"/>
      <c r="C57" t="s">
        <v>241</v>
      </c>
      <c r="E57" t="s">
        <v>286</v>
      </c>
      <c r="F57" t="s">
        <v>287</v>
      </c>
      <c r="AH57" s="20"/>
    </row>
    <row r="58" spans="1:34" x14ac:dyDescent="0.25">
      <c r="A58" s="15" t="s">
        <v>270</v>
      </c>
      <c r="B58" s="2"/>
      <c r="C58" t="s">
        <v>210</v>
      </c>
      <c r="E58" t="s">
        <v>286</v>
      </c>
      <c r="F58" t="s">
        <v>287</v>
      </c>
      <c r="AH58" s="20"/>
    </row>
    <row r="59" spans="1:34" x14ac:dyDescent="0.25">
      <c r="A59" s="15" t="s">
        <v>243</v>
      </c>
      <c r="B59" s="2"/>
      <c r="C59" t="s">
        <v>244</v>
      </c>
      <c r="E59" t="s">
        <v>286</v>
      </c>
      <c r="F59" t="s">
        <v>287</v>
      </c>
      <c r="AH59" s="20"/>
    </row>
    <row r="60" spans="1:34" x14ac:dyDescent="0.25">
      <c r="A60" s="15" t="s">
        <v>235</v>
      </c>
      <c r="B60" s="2"/>
      <c r="C60" t="s">
        <v>233</v>
      </c>
      <c r="E60" t="s">
        <v>286</v>
      </c>
      <c r="F60" t="s">
        <v>287</v>
      </c>
      <c r="AH60" s="20"/>
    </row>
    <row r="61" spans="1:34" x14ac:dyDescent="0.25">
      <c r="A61" s="15" t="s">
        <v>223</v>
      </c>
      <c r="B61" s="2"/>
      <c r="C61" t="s">
        <v>220</v>
      </c>
      <c r="E61" t="s">
        <v>286</v>
      </c>
      <c r="F61" t="s">
        <v>287</v>
      </c>
      <c r="AH61" s="20"/>
    </row>
    <row r="62" spans="1:34" x14ac:dyDescent="0.25">
      <c r="A62" s="15" t="s">
        <v>243</v>
      </c>
      <c r="B62" s="2"/>
      <c r="C62" t="s">
        <v>244</v>
      </c>
      <c r="E62" t="s">
        <v>286</v>
      </c>
      <c r="F62" t="s">
        <v>287</v>
      </c>
      <c r="AH62" s="20"/>
    </row>
    <row r="63" spans="1:34" x14ac:dyDescent="0.25">
      <c r="A63" s="15" t="s">
        <v>243</v>
      </c>
      <c r="B63" s="2"/>
      <c r="C63" t="s">
        <v>244</v>
      </c>
      <c r="E63" t="s">
        <v>286</v>
      </c>
      <c r="F63" t="s">
        <v>287</v>
      </c>
      <c r="AH63" s="20"/>
    </row>
    <row r="64" spans="1:34" x14ac:dyDescent="0.25">
      <c r="A64" s="15" t="s">
        <v>278</v>
      </c>
      <c r="B64" s="2"/>
      <c r="C64" t="s">
        <v>216</v>
      </c>
      <c r="E64" t="s">
        <v>286</v>
      </c>
      <c r="F64" t="s">
        <v>287</v>
      </c>
      <c r="AH64" s="20"/>
    </row>
    <row r="65" spans="1:34" x14ac:dyDescent="0.25">
      <c r="A65" s="15" t="s">
        <v>242</v>
      </c>
      <c r="B65" s="2"/>
      <c r="C65" t="s">
        <v>241</v>
      </c>
      <c r="E65" t="s">
        <v>286</v>
      </c>
      <c r="F65" t="s">
        <v>287</v>
      </c>
      <c r="AH65" s="20"/>
    </row>
    <row r="66" spans="1:34" x14ac:dyDescent="0.25">
      <c r="A66" s="15" t="s">
        <v>242</v>
      </c>
      <c r="B66" s="2"/>
      <c r="C66" t="s">
        <v>241</v>
      </c>
      <c r="E66" t="s">
        <v>286</v>
      </c>
      <c r="F66" t="s">
        <v>287</v>
      </c>
      <c r="AH66" s="20"/>
    </row>
    <row r="67" spans="1:34" x14ac:dyDescent="0.25">
      <c r="A67" s="15" t="s">
        <v>242</v>
      </c>
      <c r="B67" s="2"/>
      <c r="C67" t="s">
        <v>241</v>
      </c>
      <c r="E67" t="s">
        <v>286</v>
      </c>
      <c r="F67" t="s">
        <v>287</v>
      </c>
      <c r="AH67" s="20"/>
    </row>
    <row r="68" spans="1:34" x14ac:dyDescent="0.25">
      <c r="A68" s="15" t="s">
        <v>242</v>
      </c>
      <c r="B68" s="2"/>
      <c r="C68" t="s">
        <v>241</v>
      </c>
      <c r="E68" t="s">
        <v>286</v>
      </c>
      <c r="F68" t="s">
        <v>287</v>
      </c>
      <c r="AH68" s="20"/>
    </row>
    <row r="69" spans="1:34" x14ac:dyDescent="0.25">
      <c r="A69" s="15" t="s">
        <v>235</v>
      </c>
      <c r="B69" s="2"/>
      <c r="C69" t="s">
        <v>233</v>
      </c>
      <c r="E69" t="s">
        <v>286</v>
      </c>
      <c r="F69" t="s">
        <v>287</v>
      </c>
      <c r="AH69" s="20"/>
    </row>
    <row r="70" spans="1:34" x14ac:dyDescent="0.25">
      <c r="A70" s="15" t="s">
        <v>242</v>
      </c>
      <c r="B70" s="2"/>
      <c r="C70" t="s">
        <v>241</v>
      </c>
      <c r="E70" t="s">
        <v>286</v>
      </c>
      <c r="F70" t="s">
        <v>287</v>
      </c>
      <c r="AH70" s="20"/>
    </row>
    <row r="71" spans="1:34" x14ac:dyDescent="0.25">
      <c r="A71" s="15" t="s">
        <v>224</v>
      </c>
      <c r="B71" s="2"/>
      <c r="C71" t="s">
        <v>220</v>
      </c>
      <c r="E71" t="s">
        <v>286</v>
      </c>
      <c r="F71" t="s">
        <v>287</v>
      </c>
      <c r="AH71" s="20"/>
    </row>
    <row r="72" spans="1:34" x14ac:dyDescent="0.25">
      <c r="A72" s="15" t="s">
        <v>235</v>
      </c>
      <c r="B72" s="2"/>
      <c r="C72" t="s">
        <v>233</v>
      </c>
      <c r="E72" t="s">
        <v>286</v>
      </c>
      <c r="F72" t="s">
        <v>287</v>
      </c>
      <c r="AH72" s="20"/>
    </row>
    <row r="73" spans="1:34" x14ac:dyDescent="0.25">
      <c r="A73" s="15" t="s">
        <v>223</v>
      </c>
      <c r="B73" s="2"/>
      <c r="C73" t="s">
        <v>220</v>
      </c>
      <c r="E73" t="s">
        <v>286</v>
      </c>
      <c r="F73" t="s">
        <v>287</v>
      </c>
      <c r="AH73" s="20"/>
    </row>
    <row r="74" spans="1:34" x14ac:dyDescent="0.25">
      <c r="A74" s="15" t="s">
        <v>235</v>
      </c>
      <c r="B74" s="2"/>
      <c r="C74" t="s">
        <v>233</v>
      </c>
      <c r="E74" t="s">
        <v>286</v>
      </c>
      <c r="F74" t="s">
        <v>287</v>
      </c>
      <c r="AH74" s="20"/>
    </row>
    <row r="75" spans="1:34" x14ac:dyDescent="0.25">
      <c r="A75" s="15" t="s">
        <v>224</v>
      </c>
      <c r="B75" s="2"/>
      <c r="C75" t="s">
        <v>220</v>
      </c>
      <c r="E75" t="s">
        <v>286</v>
      </c>
      <c r="F75" t="s">
        <v>287</v>
      </c>
      <c r="AH75" s="20"/>
    </row>
    <row r="76" spans="1:34" x14ac:dyDescent="0.25">
      <c r="A76" s="15" t="s">
        <v>242</v>
      </c>
      <c r="B76" s="2"/>
      <c r="C76" t="s">
        <v>241</v>
      </c>
      <c r="E76" t="s">
        <v>286</v>
      </c>
      <c r="F76" t="s">
        <v>287</v>
      </c>
      <c r="AH76" s="20"/>
    </row>
    <row r="77" spans="1:34" x14ac:dyDescent="0.25">
      <c r="A77" s="15" t="s">
        <v>246</v>
      </c>
      <c r="B77" s="2"/>
      <c r="C77" t="s">
        <v>247</v>
      </c>
      <c r="E77" t="s">
        <v>286</v>
      </c>
      <c r="F77" t="s">
        <v>287</v>
      </c>
      <c r="AH77" s="20"/>
    </row>
    <row r="78" spans="1:34" x14ac:dyDescent="0.25">
      <c r="A78" s="15" t="s">
        <v>224</v>
      </c>
      <c r="B78" s="2"/>
      <c r="C78" t="s">
        <v>220</v>
      </c>
      <c r="E78" t="s">
        <v>286</v>
      </c>
      <c r="F78" t="s">
        <v>287</v>
      </c>
      <c r="AH78" s="20"/>
    </row>
    <row r="79" spans="1:34" x14ac:dyDescent="0.25">
      <c r="A79" s="15" t="s">
        <v>263</v>
      </c>
      <c r="B79" s="2"/>
      <c r="C79" t="s">
        <v>210</v>
      </c>
      <c r="E79" t="s">
        <v>286</v>
      </c>
      <c r="F79" t="s">
        <v>287</v>
      </c>
      <c r="AH79" s="20"/>
    </row>
    <row r="80" spans="1:34" x14ac:dyDescent="0.25">
      <c r="A80" s="15" t="s">
        <v>242</v>
      </c>
      <c r="B80" s="2"/>
      <c r="C80" t="s">
        <v>241</v>
      </c>
      <c r="E80" t="s">
        <v>286</v>
      </c>
      <c r="F80" t="s">
        <v>287</v>
      </c>
      <c r="AH80" s="20"/>
    </row>
    <row r="81" spans="1:34" x14ac:dyDescent="0.25">
      <c r="A81" s="15" t="s">
        <v>224</v>
      </c>
      <c r="B81" s="2"/>
      <c r="C81" t="s">
        <v>220</v>
      </c>
      <c r="E81" t="s">
        <v>286</v>
      </c>
      <c r="F81" t="s">
        <v>287</v>
      </c>
      <c r="AH81" s="20"/>
    </row>
    <row r="82" spans="1:34" x14ac:dyDescent="0.25">
      <c r="A82" s="15" t="s">
        <v>235</v>
      </c>
      <c r="B82" s="2"/>
      <c r="C82" t="s">
        <v>233</v>
      </c>
      <c r="E82" t="s">
        <v>286</v>
      </c>
      <c r="F82" t="s">
        <v>287</v>
      </c>
      <c r="AH82" s="20"/>
    </row>
    <row r="83" spans="1:34" x14ac:dyDescent="0.25">
      <c r="A83" s="15" t="s">
        <v>224</v>
      </c>
      <c r="B83" s="2"/>
      <c r="C83" t="s">
        <v>220</v>
      </c>
      <c r="E83" t="s">
        <v>286</v>
      </c>
      <c r="F83" t="s">
        <v>287</v>
      </c>
      <c r="AH83" s="20"/>
    </row>
    <row r="84" spans="1:34" x14ac:dyDescent="0.25">
      <c r="A84" s="15" t="s">
        <v>236</v>
      </c>
      <c r="B84" s="2"/>
      <c r="C84" t="s">
        <v>233</v>
      </c>
      <c r="E84" t="s">
        <v>286</v>
      </c>
      <c r="F84" t="s">
        <v>287</v>
      </c>
      <c r="AH84" s="20"/>
    </row>
    <row r="85" spans="1:34" x14ac:dyDescent="0.25">
      <c r="A85" s="15" t="s">
        <v>223</v>
      </c>
      <c r="B85" s="2"/>
      <c r="C85" t="s">
        <v>220</v>
      </c>
      <c r="E85" t="s">
        <v>286</v>
      </c>
      <c r="F85" t="s">
        <v>287</v>
      </c>
      <c r="AH85" s="20"/>
    </row>
    <row r="86" spans="1:34" x14ac:dyDescent="0.25">
      <c r="A86" s="15" t="s">
        <v>263</v>
      </c>
      <c r="B86" s="2"/>
      <c r="C86" t="s">
        <v>210</v>
      </c>
      <c r="E86" t="s">
        <v>286</v>
      </c>
      <c r="F86" t="s">
        <v>287</v>
      </c>
      <c r="AH86" s="20"/>
    </row>
    <row r="87" spans="1:34" x14ac:dyDescent="0.25">
      <c r="A87" s="15" t="s">
        <v>224</v>
      </c>
      <c r="B87" s="2"/>
      <c r="C87" t="s">
        <v>220</v>
      </c>
      <c r="E87" t="s">
        <v>286</v>
      </c>
      <c r="F87" t="s">
        <v>287</v>
      </c>
      <c r="AH87" s="20"/>
    </row>
    <row r="88" spans="1:34" x14ac:dyDescent="0.25">
      <c r="A88" s="15" t="s">
        <v>224</v>
      </c>
      <c r="B88" s="2"/>
      <c r="C88" t="s">
        <v>220</v>
      </c>
      <c r="E88" t="s">
        <v>286</v>
      </c>
      <c r="F88" t="s">
        <v>287</v>
      </c>
      <c r="AH88" s="20"/>
    </row>
    <row r="89" spans="1:34" x14ac:dyDescent="0.25">
      <c r="A89" s="15" t="s">
        <v>242</v>
      </c>
      <c r="B89" s="2"/>
      <c r="C89" t="s">
        <v>241</v>
      </c>
      <c r="E89" t="s">
        <v>286</v>
      </c>
      <c r="F89" t="s">
        <v>287</v>
      </c>
      <c r="AH89" s="20"/>
    </row>
    <row r="90" spans="1:34" x14ac:dyDescent="0.25">
      <c r="A90" s="15" t="s">
        <v>242</v>
      </c>
      <c r="B90" s="2"/>
      <c r="C90" t="s">
        <v>241</v>
      </c>
      <c r="E90" t="s">
        <v>286</v>
      </c>
      <c r="F90" t="s">
        <v>287</v>
      </c>
      <c r="AH90" s="20"/>
    </row>
    <row r="91" spans="1:34" x14ac:dyDescent="0.25">
      <c r="A91" s="15" t="s">
        <v>246</v>
      </c>
      <c r="B91" s="2"/>
      <c r="C91" t="s">
        <v>247</v>
      </c>
      <c r="E91" t="s">
        <v>286</v>
      </c>
      <c r="F91" t="s">
        <v>287</v>
      </c>
      <c r="AH91" s="20"/>
    </row>
    <row r="92" spans="1:34" x14ac:dyDescent="0.25">
      <c r="A92" s="15" t="s">
        <v>209</v>
      </c>
      <c r="B92" s="2"/>
      <c r="C92" t="s">
        <v>210</v>
      </c>
      <c r="E92" t="s">
        <v>286</v>
      </c>
      <c r="F92" t="s">
        <v>287</v>
      </c>
      <c r="AH92" s="20"/>
    </row>
    <row r="93" spans="1:34" x14ac:dyDescent="0.25">
      <c r="A93" s="15" t="s">
        <v>243</v>
      </c>
      <c r="B93" s="2"/>
      <c r="C93" t="s">
        <v>244</v>
      </c>
      <c r="E93" t="s">
        <v>286</v>
      </c>
      <c r="F93" t="s">
        <v>287</v>
      </c>
      <c r="AH93" s="20"/>
    </row>
    <row r="94" spans="1:34" x14ac:dyDescent="0.25">
      <c r="A94" s="15" t="s">
        <v>270</v>
      </c>
      <c r="B94" s="2"/>
      <c r="C94" t="s">
        <v>210</v>
      </c>
      <c r="E94" t="s">
        <v>286</v>
      </c>
      <c r="F94" t="s">
        <v>287</v>
      </c>
      <c r="AH94" s="20"/>
    </row>
    <row r="95" spans="1:34" x14ac:dyDescent="0.25">
      <c r="A95" s="15" t="s">
        <v>243</v>
      </c>
      <c r="B95" s="2"/>
      <c r="C95" t="s">
        <v>244</v>
      </c>
      <c r="E95" t="s">
        <v>286</v>
      </c>
      <c r="F95" t="s">
        <v>287</v>
      </c>
      <c r="AH95" s="20"/>
    </row>
    <row r="96" spans="1:34" x14ac:dyDescent="0.25">
      <c r="A96" s="15" t="s">
        <v>270</v>
      </c>
      <c r="B96" s="2"/>
      <c r="C96" t="s">
        <v>210</v>
      </c>
      <c r="E96" t="s">
        <v>286</v>
      </c>
      <c r="F96" t="s">
        <v>287</v>
      </c>
      <c r="AH96" s="20"/>
    </row>
    <row r="97" spans="1:34" x14ac:dyDescent="0.25">
      <c r="A97" s="15" t="s">
        <v>270</v>
      </c>
      <c r="B97" s="2"/>
      <c r="C97" t="s">
        <v>210</v>
      </c>
      <c r="E97" t="s">
        <v>286</v>
      </c>
      <c r="F97" t="s">
        <v>287</v>
      </c>
      <c r="AH97" s="20"/>
    </row>
    <row r="98" spans="1:34" x14ac:dyDescent="0.25">
      <c r="A98" s="15" t="s">
        <v>263</v>
      </c>
      <c r="B98" s="2"/>
      <c r="C98" t="s">
        <v>210</v>
      </c>
      <c r="E98" t="s">
        <v>286</v>
      </c>
      <c r="F98" t="s">
        <v>287</v>
      </c>
      <c r="AH98" s="20"/>
    </row>
    <row r="99" spans="1:34" x14ac:dyDescent="0.25">
      <c r="A99" s="15" t="s">
        <v>242</v>
      </c>
      <c r="B99" s="2"/>
      <c r="C99" t="s">
        <v>241</v>
      </c>
      <c r="E99" t="s">
        <v>286</v>
      </c>
      <c r="F99" t="s">
        <v>287</v>
      </c>
      <c r="AH99" s="20"/>
    </row>
    <row r="100" spans="1:34" ht="15.75" thickBot="1" x14ac:dyDescent="0.3">
      <c r="A100" s="29" t="s">
        <v>270</v>
      </c>
      <c r="B100" s="28"/>
      <c r="C100" s="23" t="s">
        <v>210</v>
      </c>
      <c r="D100" s="23" t="s">
        <v>249</v>
      </c>
      <c r="E100" s="23" t="s">
        <v>286</v>
      </c>
      <c r="F100" s="23" t="s">
        <v>287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C471-4EBD-4E99-ACEC-9A01B915D2A1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39.42578125" bestFit="1" customWidth="1"/>
    <col min="6" max="6" width="81.57031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291</v>
      </c>
      <c r="F2" s="27" t="s">
        <v>292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209</v>
      </c>
      <c r="B3" s="2"/>
      <c r="C3" t="s">
        <v>210</v>
      </c>
      <c r="E3" t="s">
        <v>291</v>
      </c>
      <c r="F3" t="s">
        <v>292</v>
      </c>
      <c r="AH3" s="20"/>
    </row>
    <row r="4" spans="1:34" x14ac:dyDescent="0.25">
      <c r="A4" s="15" t="s">
        <v>217</v>
      </c>
      <c r="B4" s="2"/>
      <c r="C4" t="s">
        <v>216</v>
      </c>
      <c r="E4" t="s">
        <v>291</v>
      </c>
      <c r="F4" t="s">
        <v>292</v>
      </c>
      <c r="AH4" s="20"/>
    </row>
    <row r="5" spans="1:34" x14ac:dyDescent="0.25">
      <c r="A5" s="15" t="s">
        <v>218</v>
      </c>
      <c r="B5" s="2"/>
      <c r="C5" t="s">
        <v>216</v>
      </c>
      <c r="E5" t="s">
        <v>291</v>
      </c>
      <c r="F5" t="s">
        <v>292</v>
      </c>
      <c r="AH5" s="20"/>
    </row>
    <row r="6" spans="1:34" x14ac:dyDescent="0.25">
      <c r="A6" s="15" t="s">
        <v>221</v>
      </c>
      <c r="B6" s="2"/>
      <c r="C6" t="s">
        <v>220</v>
      </c>
      <c r="E6" t="s">
        <v>291</v>
      </c>
      <c r="F6" t="s">
        <v>292</v>
      </c>
      <c r="AH6" s="20"/>
    </row>
    <row r="7" spans="1:34" x14ac:dyDescent="0.25">
      <c r="A7" s="15" t="s">
        <v>223</v>
      </c>
      <c r="B7" s="2"/>
      <c r="C7" t="s">
        <v>220</v>
      </c>
      <c r="E7" t="s">
        <v>291</v>
      </c>
      <c r="F7" t="s">
        <v>292</v>
      </c>
      <c r="AH7" s="20"/>
    </row>
    <row r="8" spans="1:34" x14ac:dyDescent="0.25">
      <c r="A8" s="15" t="s">
        <v>224</v>
      </c>
      <c r="B8" s="2"/>
      <c r="C8" t="s">
        <v>220</v>
      </c>
      <c r="E8" t="s">
        <v>291</v>
      </c>
      <c r="F8" t="s">
        <v>292</v>
      </c>
      <c r="AH8" s="20"/>
    </row>
    <row r="9" spans="1:34" x14ac:dyDescent="0.25">
      <c r="A9" s="15" t="s">
        <v>259</v>
      </c>
      <c r="B9" s="2"/>
      <c r="C9" t="s">
        <v>231</v>
      </c>
      <c r="E9" t="s">
        <v>291</v>
      </c>
      <c r="F9" t="s">
        <v>292</v>
      </c>
      <c r="AH9" s="20"/>
    </row>
    <row r="10" spans="1:34" x14ac:dyDescent="0.25">
      <c r="A10" s="15" t="s">
        <v>230</v>
      </c>
      <c r="B10" s="2"/>
      <c r="C10" t="s">
        <v>231</v>
      </c>
      <c r="E10" t="s">
        <v>291</v>
      </c>
      <c r="F10" t="s">
        <v>292</v>
      </c>
      <c r="AH10" s="20"/>
    </row>
    <row r="11" spans="1:34" x14ac:dyDescent="0.25">
      <c r="A11" s="15" t="s">
        <v>234</v>
      </c>
      <c r="B11" s="2"/>
      <c r="C11" t="s">
        <v>233</v>
      </c>
      <c r="E11" t="s">
        <v>291</v>
      </c>
      <c r="F11" t="s">
        <v>292</v>
      </c>
      <c r="AH11" s="20"/>
    </row>
    <row r="12" spans="1:34" x14ac:dyDescent="0.25">
      <c r="A12" s="15" t="s">
        <v>235</v>
      </c>
      <c r="B12" s="2"/>
      <c r="C12" t="s">
        <v>233</v>
      </c>
      <c r="E12" t="s">
        <v>291</v>
      </c>
      <c r="F12" t="s">
        <v>292</v>
      </c>
      <c r="AH12" s="20"/>
    </row>
    <row r="13" spans="1:34" x14ac:dyDescent="0.25">
      <c r="A13" s="15" t="s">
        <v>237</v>
      </c>
      <c r="B13" s="2"/>
      <c r="C13" t="s">
        <v>238</v>
      </c>
      <c r="E13" t="s">
        <v>291</v>
      </c>
      <c r="F13" t="s">
        <v>292</v>
      </c>
      <c r="AH13" s="20"/>
    </row>
    <row r="14" spans="1:34" x14ac:dyDescent="0.25">
      <c r="A14" s="15" t="s">
        <v>240</v>
      </c>
      <c r="B14" s="2"/>
      <c r="C14" t="s">
        <v>241</v>
      </c>
      <c r="E14" t="s">
        <v>291</v>
      </c>
      <c r="F14" t="s">
        <v>292</v>
      </c>
      <c r="AH14" s="20"/>
    </row>
    <row r="15" spans="1:34" x14ac:dyDescent="0.25">
      <c r="A15" s="15" t="s">
        <v>242</v>
      </c>
      <c r="B15" s="2"/>
      <c r="C15" t="s">
        <v>241</v>
      </c>
      <c r="E15" t="s">
        <v>291</v>
      </c>
      <c r="F15" t="s">
        <v>292</v>
      </c>
      <c r="AH15" s="20"/>
    </row>
    <row r="16" spans="1:34" x14ac:dyDescent="0.25">
      <c r="A16" s="15" t="s">
        <v>243</v>
      </c>
      <c r="B16" s="2"/>
      <c r="C16" t="s">
        <v>244</v>
      </c>
      <c r="E16" t="s">
        <v>291</v>
      </c>
      <c r="F16" t="s">
        <v>292</v>
      </c>
      <c r="AH16" s="20"/>
    </row>
    <row r="17" spans="1:34" x14ac:dyDescent="0.25">
      <c r="A17" s="15" t="s">
        <v>273</v>
      </c>
      <c r="B17" s="2"/>
      <c r="C17" t="s">
        <v>274</v>
      </c>
      <c r="E17" t="s">
        <v>291</v>
      </c>
      <c r="F17" t="s">
        <v>292</v>
      </c>
      <c r="AH17" s="20"/>
    </row>
    <row r="18" spans="1:34" x14ac:dyDescent="0.25">
      <c r="A18" s="15" t="s">
        <v>243</v>
      </c>
      <c r="B18" s="2"/>
      <c r="C18" t="s">
        <v>244</v>
      </c>
      <c r="E18" t="s">
        <v>291</v>
      </c>
      <c r="F18" t="s">
        <v>292</v>
      </c>
      <c r="AH18" s="20"/>
    </row>
    <row r="19" spans="1:34" x14ac:dyDescent="0.25">
      <c r="A19" s="15" t="s">
        <v>243</v>
      </c>
      <c r="B19" s="2"/>
      <c r="C19" t="s">
        <v>244</v>
      </c>
      <c r="E19" t="s">
        <v>291</v>
      </c>
      <c r="F19" t="s">
        <v>292</v>
      </c>
      <c r="AH19" s="20"/>
    </row>
    <row r="20" spans="1:34" x14ac:dyDescent="0.25">
      <c r="A20" s="15" t="s">
        <v>243</v>
      </c>
      <c r="B20" s="2"/>
      <c r="C20" t="s">
        <v>244</v>
      </c>
      <c r="E20" t="s">
        <v>291</v>
      </c>
      <c r="F20" t="s">
        <v>292</v>
      </c>
      <c r="AH20" s="20"/>
    </row>
    <row r="21" spans="1:34" x14ac:dyDescent="0.25">
      <c r="A21" s="15" t="s">
        <v>273</v>
      </c>
      <c r="B21" s="2"/>
      <c r="C21" t="s">
        <v>274</v>
      </c>
      <c r="E21" t="s">
        <v>291</v>
      </c>
      <c r="F21" t="s">
        <v>292</v>
      </c>
      <c r="AH21" s="20"/>
    </row>
    <row r="22" spans="1:34" x14ac:dyDescent="0.25">
      <c r="A22" s="15" t="s">
        <v>243</v>
      </c>
      <c r="B22" s="2"/>
      <c r="C22" t="s">
        <v>244</v>
      </c>
      <c r="E22" t="s">
        <v>291</v>
      </c>
      <c r="F22" t="s">
        <v>292</v>
      </c>
      <c r="AH22" s="20"/>
    </row>
    <row r="23" spans="1:34" x14ac:dyDescent="0.25">
      <c r="A23" s="15" t="s">
        <v>243</v>
      </c>
      <c r="B23" s="2"/>
      <c r="C23" t="s">
        <v>244</v>
      </c>
      <c r="E23" t="s">
        <v>291</v>
      </c>
      <c r="F23" t="s">
        <v>292</v>
      </c>
      <c r="AH23" s="20"/>
    </row>
    <row r="24" spans="1:34" x14ac:dyDescent="0.25">
      <c r="A24" s="15" t="s">
        <v>243</v>
      </c>
      <c r="B24" s="2"/>
      <c r="C24" t="s">
        <v>244</v>
      </c>
      <c r="E24" t="s">
        <v>291</v>
      </c>
      <c r="F24" t="s">
        <v>292</v>
      </c>
      <c r="AH24" s="20"/>
    </row>
    <row r="25" spans="1:34" x14ac:dyDescent="0.25">
      <c r="A25" s="15" t="s">
        <v>273</v>
      </c>
      <c r="B25" s="2"/>
      <c r="C25" t="s">
        <v>274</v>
      </c>
      <c r="E25" t="s">
        <v>291</v>
      </c>
      <c r="F25" t="s">
        <v>292</v>
      </c>
      <c r="AH25" s="20"/>
    </row>
    <row r="26" spans="1:34" x14ac:dyDescent="0.25">
      <c r="A26" s="15" t="s">
        <v>243</v>
      </c>
      <c r="B26" s="2"/>
      <c r="C26" t="s">
        <v>244</v>
      </c>
      <c r="E26" t="s">
        <v>291</v>
      </c>
      <c r="F26" t="s">
        <v>292</v>
      </c>
      <c r="AH26" s="20"/>
    </row>
    <row r="27" spans="1:34" x14ac:dyDescent="0.25">
      <c r="A27" s="15" t="s">
        <v>234</v>
      </c>
      <c r="B27" s="2"/>
      <c r="C27" t="s">
        <v>233</v>
      </c>
      <c r="E27" t="s">
        <v>291</v>
      </c>
      <c r="F27" t="s">
        <v>292</v>
      </c>
      <c r="AH27" s="20"/>
    </row>
    <row r="28" spans="1:34" x14ac:dyDescent="0.25">
      <c r="A28" s="15" t="s">
        <v>273</v>
      </c>
      <c r="B28" s="2"/>
      <c r="C28" t="s">
        <v>274</v>
      </c>
      <c r="E28" t="s">
        <v>291</v>
      </c>
      <c r="F28" t="s">
        <v>292</v>
      </c>
      <c r="AH28" s="20"/>
    </row>
    <row r="29" spans="1:34" x14ac:dyDescent="0.25">
      <c r="A29" s="15" t="s">
        <v>246</v>
      </c>
      <c r="B29" s="2"/>
      <c r="C29" t="s">
        <v>247</v>
      </c>
      <c r="E29" t="s">
        <v>291</v>
      </c>
      <c r="F29" t="s">
        <v>292</v>
      </c>
      <c r="AH29" s="20"/>
    </row>
    <row r="30" spans="1:34" x14ac:dyDescent="0.25">
      <c r="A30" s="15" t="s">
        <v>273</v>
      </c>
      <c r="B30" s="2"/>
      <c r="C30" t="s">
        <v>274</v>
      </c>
      <c r="E30" t="s">
        <v>291</v>
      </c>
      <c r="F30" t="s">
        <v>292</v>
      </c>
      <c r="AH30" s="20"/>
    </row>
    <row r="31" spans="1:34" x14ac:dyDescent="0.25">
      <c r="A31" s="15" t="s">
        <v>273</v>
      </c>
      <c r="B31" s="2"/>
      <c r="C31" t="s">
        <v>274</v>
      </c>
      <c r="E31" t="s">
        <v>291</v>
      </c>
      <c r="F31" t="s">
        <v>292</v>
      </c>
      <c r="AH31" s="20"/>
    </row>
    <row r="32" spans="1:34" x14ac:dyDescent="0.25">
      <c r="A32" s="15" t="s">
        <v>243</v>
      </c>
      <c r="B32" s="2"/>
      <c r="C32" t="s">
        <v>244</v>
      </c>
      <c r="E32" t="s">
        <v>291</v>
      </c>
      <c r="F32" t="s">
        <v>292</v>
      </c>
      <c r="AH32" s="20"/>
    </row>
    <row r="33" spans="1:34" x14ac:dyDescent="0.25">
      <c r="A33" s="15" t="s">
        <v>273</v>
      </c>
      <c r="B33" s="2"/>
      <c r="C33" t="s">
        <v>274</v>
      </c>
      <c r="E33" t="s">
        <v>291</v>
      </c>
      <c r="F33" t="s">
        <v>292</v>
      </c>
      <c r="AH33" s="20"/>
    </row>
    <row r="34" spans="1:34" x14ac:dyDescent="0.25">
      <c r="A34" s="15" t="s">
        <v>242</v>
      </c>
      <c r="B34" s="2"/>
      <c r="C34" t="s">
        <v>241</v>
      </c>
      <c r="E34" t="s">
        <v>291</v>
      </c>
      <c r="F34" t="s">
        <v>292</v>
      </c>
      <c r="AH34" s="20"/>
    </row>
    <row r="35" spans="1:34" x14ac:dyDescent="0.25">
      <c r="A35" s="15" t="s">
        <v>243</v>
      </c>
      <c r="B35" s="2"/>
      <c r="C35" t="s">
        <v>244</v>
      </c>
      <c r="E35" t="s">
        <v>291</v>
      </c>
      <c r="F35" t="s">
        <v>292</v>
      </c>
      <c r="AH35" s="20"/>
    </row>
    <row r="36" spans="1:34" x14ac:dyDescent="0.25">
      <c r="A36" s="15" t="s">
        <v>243</v>
      </c>
      <c r="B36" s="2"/>
      <c r="C36" t="s">
        <v>244</v>
      </c>
      <c r="E36" t="s">
        <v>291</v>
      </c>
      <c r="F36" t="s">
        <v>292</v>
      </c>
      <c r="AH36" s="20"/>
    </row>
    <row r="37" spans="1:34" x14ac:dyDescent="0.25">
      <c r="A37" s="15" t="s">
        <v>273</v>
      </c>
      <c r="B37" s="2"/>
      <c r="C37" t="s">
        <v>274</v>
      </c>
      <c r="E37" t="s">
        <v>291</v>
      </c>
      <c r="F37" t="s">
        <v>292</v>
      </c>
      <c r="AH37" s="20"/>
    </row>
    <row r="38" spans="1:34" x14ac:dyDescent="0.25">
      <c r="A38" s="15" t="s">
        <v>273</v>
      </c>
      <c r="B38" s="2"/>
      <c r="C38" t="s">
        <v>274</v>
      </c>
      <c r="E38" t="s">
        <v>291</v>
      </c>
      <c r="F38" t="s">
        <v>292</v>
      </c>
      <c r="AH38" s="20"/>
    </row>
    <row r="39" spans="1:34" x14ac:dyDescent="0.25">
      <c r="A39" s="15" t="s">
        <v>273</v>
      </c>
      <c r="B39" s="2"/>
      <c r="C39" t="s">
        <v>274</v>
      </c>
      <c r="E39" t="s">
        <v>291</v>
      </c>
      <c r="F39" t="s">
        <v>292</v>
      </c>
      <c r="AH39" s="20"/>
    </row>
    <row r="40" spans="1:34" x14ac:dyDescent="0.25">
      <c r="A40" s="15" t="s">
        <v>242</v>
      </c>
      <c r="B40" s="2"/>
      <c r="C40" t="s">
        <v>241</v>
      </c>
      <c r="E40" t="s">
        <v>291</v>
      </c>
      <c r="F40" t="s">
        <v>292</v>
      </c>
      <c r="AH40" s="20"/>
    </row>
    <row r="41" spans="1:34" x14ac:dyDescent="0.25">
      <c r="A41" s="15" t="s">
        <v>273</v>
      </c>
      <c r="B41" s="2"/>
      <c r="C41" t="s">
        <v>274</v>
      </c>
      <c r="E41" t="s">
        <v>291</v>
      </c>
      <c r="F41" t="s">
        <v>292</v>
      </c>
      <c r="AH41" s="20"/>
    </row>
    <row r="42" spans="1:34" x14ac:dyDescent="0.25">
      <c r="A42" s="15" t="s">
        <v>273</v>
      </c>
      <c r="B42" s="2"/>
      <c r="C42" t="s">
        <v>274</v>
      </c>
      <c r="E42" t="s">
        <v>291</v>
      </c>
      <c r="F42" t="s">
        <v>292</v>
      </c>
      <c r="AH42" s="20"/>
    </row>
    <row r="43" spans="1:34" x14ac:dyDescent="0.25">
      <c r="A43" s="15" t="s">
        <v>273</v>
      </c>
      <c r="B43" s="2"/>
      <c r="C43" t="s">
        <v>274</v>
      </c>
      <c r="E43" t="s">
        <v>291</v>
      </c>
      <c r="F43" t="s">
        <v>292</v>
      </c>
      <c r="AH43" s="20"/>
    </row>
    <row r="44" spans="1:34" x14ac:dyDescent="0.25">
      <c r="A44" s="15" t="s">
        <v>242</v>
      </c>
      <c r="B44" s="2"/>
      <c r="C44" t="s">
        <v>241</v>
      </c>
      <c r="E44" t="s">
        <v>291</v>
      </c>
      <c r="F44" t="s">
        <v>292</v>
      </c>
      <c r="AH44" s="20"/>
    </row>
    <row r="45" spans="1:34" x14ac:dyDescent="0.25">
      <c r="A45" s="15" t="s">
        <v>243</v>
      </c>
      <c r="B45" s="2"/>
      <c r="C45" t="s">
        <v>244</v>
      </c>
      <c r="E45" t="s">
        <v>291</v>
      </c>
      <c r="F45" t="s">
        <v>292</v>
      </c>
      <c r="AH45" s="20"/>
    </row>
    <row r="46" spans="1:34" x14ac:dyDescent="0.25">
      <c r="A46" s="15" t="s">
        <v>273</v>
      </c>
      <c r="B46" s="2"/>
      <c r="C46" t="s">
        <v>274</v>
      </c>
      <c r="E46" t="s">
        <v>291</v>
      </c>
      <c r="F46" t="s">
        <v>292</v>
      </c>
      <c r="AH46" s="20"/>
    </row>
    <row r="47" spans="1:34" x14ac:dyDescent="0.25">
      <c r="A47" s="15" t="s">
        <v>242</v>
      </c>
      <c r="B47" s="2"/>
      <c r="C47" t="s">
        <v>241</v>
      </c>
      <c r="E47" t="s">
        <v>291</v>
      </c>
      <c r="F47" t="s">
        <v>292</v>
      </c>
      <c r="AH47" s="20"/>
    </row>
    <row r="48" spans="1:34" x14ac:dyDescent="0.25">
      <c r="A48" s="15" t="s">
        <v>273</v>
      </c>
      <c r="B48" s="2"/>
      <c r="C48" t="s">
        <v>274</v>
      </c>
      <c r="E48" t="s">
        <v>291</v>
      </c>
      <c r="F48" t="s">
        <v>292</v>
      </c>
      <c r="AH48" s="20"/>
    </row>
    <row r="49" spans="1:34" x14ac:dyDescent="0.25">
      <c r="A49" s="15" t="s">
        <v>273</v>
      </c>
      <c r="B49" s="2"/>
      <c r="C49" t="s">
        <v>274</v>
      </c>
      <c r="E49" t="s">
        <v>291</v>
      </c>
      <c r="F49" t="s">
        <v>292</v>
      </c>
      <c r="AH49" s="20"/>
    </row>
    <row r="50" spans="1:34" x14ac:dyDescent="0.25">
      <c r="A50" s="15" t="s">
        <v>243</v>
      </c>
      <c r="B50" s="2"/>
      <c r="C50" t="s">
        <v>244</v>
      </c>
      <c r="E50" t="s">
        <v>291</v>
      </c>
      <c r="F50" t="s">
        <v>292</v>
      </c>
      <c r="AH50" s="20"/>
    </row>
    <row r="51" spans="1:34" x14ac:dyDescent="0.25">
      <c r="A51" s="15" t="s">
        <v>243</v>
      </c>
      <c r="B51" s="2"/>
      <c r="C51" t="s">
        <v>244</v>
      </c>
      <c r="E51" t="s">
        <v>291</v>
      </c>
      <c r="F51" t="s">
        <v>292</v>
      </c>
      <c r="AH51" s="20"/>
    </row>
    <row r="52" spans="1:34" x14ac:dyDescent="0.25">
      <c r="A52" s="15" t="s">
        <v>234</v>
      </c>
      <c r="B52" s="2"/>
      <c r="C52" t="s">
        <v>233</v>
      </c>
      <c r="E52" t="s">
        <v>291</v>
      </c>
      <c r="F52" t="s">
        <v>292</v>
      </c>
      <c r="AH52" s="20"/>
    </row>
    <row r="53" spans="1:34" x14ac:dyDescent="0.25">
      <c r="A53" s="15" t="s">
        <v>246</v>
      </c>
      <c r="B53" s="2"/>
      <c r="C53" t="s">
        <v>247</v>
      </c>
      <c r="E53" t="s">
        <v>291</v>
      </c>
      <c r="F53" t="s">
        <v>292</v>
      </c>
      <c r="AH53" s="20"/>
    </row>
    <row r="54" spans="1:34" x14ac:dyDescent="0.25">
      <c r="A54" s="15" t="s">
        <v>223</v>
      </c>
      <c r="B54" s="2"/>
      <c r="C54" t="s">
        <v>220</v>
      </c>
      <c r="E54" t="s">
        <v>291</v>
      </c>
      <c r="F54" t="s">
        <v>292</v>
      </c>
      <c r="AH54" s="20"/>
    </row>
    <row r="55" spans="1:34" x14ac:dyDescent="0.25">
      <c r="A55" s="15" t="s">
        <v>243</v>
      </c>
      <c r="B55" s="2"/>
      <c r="C55" t="s">
        <v>244</v>
      </c>
      <c r="E55" t="s">
        <v>291</v>
      </c>
      <c r="F55" t="s">
        <v>292</v>
      </c>
      <c r="AH55" s="20"/>
    </row>
    <row r="56" spans="1:34" x14ac:dyDescent="0.25">
      <c r="A56" s="15" t="s">
        <v>269</v>
      </c>
      <c r="B56" s="2"/>
      <c r="C56" t="s">
        <v>238</v>
      </c>
      <c r="E56" t="s">
        <v>291</v>
      </c>
      <c r="F56" t="s">
        <v>292</v>
      </c>
      <c r="AH56" s="20"/>
    </row>
    <row r="57" spans="1:34" x14ac:dyDescent="0.25">
      <c r="A57" s="15" t="s">
        <v>273</v>
      </c>
      <c r="B57" s="2"/>
      <c r="C57" t="s">
        <v>274</v>
      </c>
      <c r="E57" t="s">
        <v>291</v>
      </c>
      <c r="F57" t="s">
        <v>292</v>
      </c>
      <c r="AH57" s="20"/>
    </row>
    <row r="58" spans="1:34" x14ac:dyDescent="0.25">
      <c r="A58" s="15" t="s">
        <v>234</v>
      </c>
      <c r="B58" s="2"/>
      <c r="C58" t="s">
        <v>233</v>
      </c>
      <c r="E58" t="s">
        <v>291</v>
      </c>
      <c r="F58" t="s">
        <v>292</v>
      </c>
      <c r="AH58" s="20"/>
    </row>
    <row r="59" spans="1:34" x14ac:dyDescent="0.25">
      <c r="A59" s="15" t="s">
        <v>235</v>
      </c>
      <c r="B59" s="2"/>
      <c r="C59" t="s">
        <v>233</v>
      </c>
      <c r="E59" t="s">
        <v>291</v>
      </c>
      <c r="F59" t="s">
        <v>292</v>
      </c>
      <c r="AH59" s="20"/>
    </row>
    <row r="60" spans="1:34" x14ac:dyDescent="0.25">
      <c r="A60" s="15" t="s">
        <v>273</v>
      </c>
      <c r="B60" s="2"/>
      <c r="C60" t="s">
        <v>274</v>
      </c>
      <c r="E60" t="s">
        <v>291</v>
      </c>
      <c r="F60" t="s">
        <v>292</v>
      </c>
      <c r="AH60" s="20"/>
    </row>
    <row r="61" spans="1:34" x14ac:dyDescent="0.25">
      <c r="A61" s="15" t="s">
        <v>273</v>
      </c>
      <c r="B61" s="2"/>
      <c r="C61" t="s">
        <v>274</v>
      </c>
      <c r="E61" t="s">
        <v>291</v>
      </c>
      <c r="F61" t="s">
        <v>292</v>
      </c>
      <c r="AH61" s="20"/>
    </row>
    <row r="62" spans="1:34" x14ac:dyDescent="0.25">
      <c r="A62" s="15" t="s">
        <v>273</v>
      </c>
      <c r="B62" s="2"/>
      <c r="C62" t="s">
        <v>274</v>
      </c>
      <c r="E62" t="s">
        <v>291</v>
      </c>
      <c r="F62" t="s">
        <v>292</v>
      </c>
      <c r="AH62" s="20"/>
    </row>
    <row r="63" spans="1:34" x14ac:dyDescent="0.25">
      <c r="A63" s="15" t="s">
        <v>273</v>
      </c>
      <c r="B63" s="2"/>
      <c r="C63" t="s">
        <v>274</v>
      </c>
      <c r="E63" t="s">
        <v>291</v>
      </c>
      <c r="F63" t="s">
        <v>292</v>
      </c>
      <c r="AH63" s="20"/>
    </row>
    <row r="64" spans="1:34" x14ac:dyDescent="0.25">
      <c r="A64" s="15" t="s">
        <v>243</v>
      </c>
      <c r="B64" s="2"/>
      <c r="C64" t="s">
        <v>244</v>
      </c>
      <c r="E64" t="s">
        <v>291</v>
      </c>
      <c r="F64" t="s">
        <v>292</v>
      </c>
      <c r="AH64" s="20"/>
    </row>
    <row r="65" spans="1:34" x14ac:dyDescent="0.25">
      <c r="A65" s="15" t="s">
        <v>273</v>
      </c>
      <c r="B65" s="2"/>
      <c r="C65" t="s">
        <v>274</v>
      </c>
      <c r="E65" t="s">
        <v>291</v>
      </c>
      <c r="F65" t="s">
        <v>292</v>
      </c>
      <c r="AH65" s="20"/>
    </row>
    <row r="66" spans="1:34" x14ac:dyDescent="0.25">
      <c r="A66" s="15" t="s">
        <v>240</v>
      </c>
      <c r="B66" s="2"/>
      <c r="C66" t="s">
        <v>241</v>
      </c>
      <c r="E66" t="s">
        <v>291</v>
      </c>
      <c r="F66" t="s">
        <v>292</v>
      </c>
      <c r="AH66" s="20"/>
    </row>
    <row r="67" spans="1:34" x14ac:dyDescent="0.25">
      <c r="A67" s="15" t="s">
        <v>273</v>
      </c>
      <c r="B67" s="2"/>
      <c r="C67" t="s">
        <v>274</v>
      </c>
      <c r="E67" t="s">
        <v>291</v>
      </c>
      <c r="F67" t="s">
        <v>292</v>
      </c>
      <c r="AH67" s="20"/>
    </row>
    <row r="68" spans="1:34" x14ac:dyDescent="0.25">
      <c r="A68" s="15" t="s">
        <v>234</v>
      </c>
      <c r="B68" s="2"/>
      <c r="C68" t="s">
        <v>233</v>
      </c>
      <c r="E68" t="s">
        <v>291</v>
      </c>
      <c r="F68" t="s">
        <v>292</v>
      </c>
      <c r="AH68" s="20"/>
    </row>
    <row r="69" spans="1:34" x14ac:dyDescent="0.25">
      <c r="A69" s="15" t="s">
        <v>273</v>
      </c>
      <c r="B69" s="2"/>
      <c r="C69" t="s">
        <v>274</v>
      </c>
      <c r="E69" t="s">
        <v>291</v>
      </c>
      <c r="F69" t="s">
        <v>292</v>
      </c>
      <c r="AH69" s="20"/>
    </row>
    <row r="70" spans="1:34" x14ac:dyDescent="0.25">
      <c r="A70" s="15" t="s">
        <v>243</v>
      </c>
      <c r="B70" s="2"/>
      <c r="C70" t="s">
        <v>244</v>
      </c>
      <c r="E70" t="s">
        <v>291</v>
      </c>
      <c r="F70" t="s">
        <v>292</v>
      </c>
      <c r="AH70" s="20"/>
    </row>
    <row r="71" spans="1:34" x14ac:dyDescent="0.25">
      <c r="A71" s="15" t="s">
        <v>273</v>
      </c>
      <c r="B71" s="2"/>
      <c r="C71" t="s">
        <v>274</v>
      </c>
      <c r="E71" t="s">
        <v>291</v>
      </c>
      <c r="F71" t="s">
        <v>292</v>
      </c>
      <c r="AH71" s="20"/>
    </row>
    <row r="72" spans="1:34" x14ac:dyDescent="0.25">
      <c r="A72" s="15" t="s">
        <v>235</v>
      </c>
      <c r="B72" s="2"/>
      <c r="C72" t="s">
        <v>233</v>
      </c>
      <c r="E72" t="s">
        <v>291</v>
      </c>
      <c r="F72" t="s">
        <v>292</v>
      </c>
      <c r="AH72" s="20"/>
    </row>
    <row r="73" spans="1:34" x14ac:dyDescent="0.25">
      <c r="A73" s="15" t="s">
        <v>242</v>
      </c>
      <c r="B73" s="2"/>
      <c r="C73" t="s">
        <v>241</v>
      </c>
      <c r="E73" t="s">
        <v>291</v>
      </c>
      <c r="F73" t="s">
        <v>292</v>
      </c>
      <c r="AH73" s="20"/>
    </row>
    <row r="74" spans="1:34" x14ac:dyDescent="0.25">
      <c r="A74" s="15" t="s">
        <v>235</v>
      </c>
      <c r="B74" s="2"/>
      <c r="C74" t="s">
        <v>233</v>
      </c>
      <c r="E74" t="s">
        <v>291</v>
      </c>
      <c r="F74" t="s">
        <v>292</v>
      </c>
      <c r="AH74" s="20"/>
    </row>
    <row r="75" spans="1:34" x14ac:dyDescent="0.25">
      <c r="A75" s="15" t="s">
        <v>243</v>
      </c>
      <c r="B75" s="2"/>
      <c r="C75" t="s">
        <v>244</v>
      </c>
      <c r="E75" t="s">
        <v>291</v>
      </c>
      <c r="F75" t="s">
        <v>292</v>
      </c>
      <c r="AH75" s="20"/>
    </row>
    <row r="76" spans="1:34" x14ac:dyDescent="0.25">
      <c r="A76" s="15" t="s">
        <v>273</v>
      </c>
      <c r="B76" s="2"/>
      <c r="C76" t="s">
        <v>274</v>
      </c>
      <c r="E76" t="s">
        <v>291</v>
      </c>
      <c r="F76" t="s">
        <v>292</v>
      </c>
      <c r="AH76" s="20"/>
    </row>
    <row r="77" spans="1:34" x14ac:dyDescent="0.25">
      <c r="A77" s="15" t="s">
        <v>273</v>
      </c>
      <c r="B77" s="2"/>
      <c r="C77" t="s">
        <v>274</v>
      </c>
      <c r="E77" t="s">
        <v>291</v>
      </c>
      <c r="F77" t="s">
        <v>292</v>
      </c>
      <c r="AH77" s="20"/>
    </row>
    <row r="78" spans="1:34" x14ac:dyDescent="0.25">
      <c r="A78" s="15" t="s">
        <v>246</v>
      </c>
      <c r="B78" s="2"/>
      <c r="C78" t="s">
        <v>247</v>
      </c>
      <c r="E78" t="s">
        <v>291</v>
      </c>
      <c r="F78" t="s">
        <v>292</v>
      </c>
      <c r="AH78" s="20"/>
    </row>
    <row r="79" spans="1:34" x14ac:dyDescent="0.25">
      <c r="A79" s="15" t="s">
        <v>243</v>
      </c>
      <c r="B79" s="2"/>
      <c r="C79" t="s">
        <v>244</v>
      </c>
      <c r="E79" t="s">
        <v>291</v>
      </c>
      <c r="F79" t="s">
        <v>292</v>
      </c>
      <c r="AH79" s="20"/>
    </row>
    <row r="80" spans="1:34" x14ac:dyDescent="0.25">
      <c r="A80" s="15" t="s">
        <v>242</v>
      </c>
      <c r="B80" s="2"/>
      <c r="C80" t="s">
        <v>241</v>
      </c>
      <c r="E80" t="s">
        <v>291</v>
      </c>
      <c r="F80" t="s">
        <v>292</v>
      </c>
      <c r="AH80" s="20"/>
    </row>
    <row r="81" spans="1:34" x14ac:dyDescent="0.25">
      <c r="A81" s="15" t="s">
        <v>243</v>
      </c>
      <c r="B81" s="2"/>
      <c r="C81" t="s">
        <v>244</v>
      </c>
      <c r="E81" t="s">
        <v>291</v>
      </c>
      <c r="F81" t="s">
        <v>292</v>
      </c>
      <c r="AH81" s="20"/>
    </row>
    <row r="82" spans="1:34" x14ac:dyDescent="0.25">
      <c r="A82" s="15" t="s">
        <v>242</v>
      </c>
      <c r="B82" s="2"/>
      <c r="C82" t="s">
        <v>241</v>
      </c>
      <c r="E82" t="s">
        <v>291</v>
      </c>
      <c r="F82" t="s">
        <v>292</v>
      </c>
      <c r="AH82" s="20"/>
    </row>
    <row r="83" spans="1:34" x14ac:dyDescent="0.25">
      <c r="A83" s="15" t="s">
        <v>273</v>
      </c>
      <c r="B83" s="2"/>
      <c r="C83" t="s">
        <v>274</v>
      </c>
      <c r="E83" t="s">
        <v>291</v>
      </c>
      <c r="F83" t="s">
        <v>292</v>
      </c>
      <c r="AH83" s="20"/>
    </row>
    <row r="84" spans="1:34" x14ac:dyDescent="0.25">
      <c r="A84" s="15" t="s">
        <v>235</v>
      </c>
      <c r="B84" s="2"/>
      <c r="C84" t="s">
        <v>233</v>
      </c>
      <c r="E84" t="s">
        <v>291</v>
      </c>
      <c r="F84" t="s">
        <v>292</v>
      </c>
      <c r="AH84" s="20"/>
    </row>
    <row r="85" spans="1:34" x14ac:dyDescent="0.25">
      <c r="A85" s="15" t="s">
        <v>223</v>
      </c>
      <c r="B85" s="2"/>
      <c r="C85" t="s">
        <v>220</v>
      </c>
      <c r="E85" t="s">
        <v>291</v>
      </c>
      <c r="F85" t="s">
        <v>292</v>
      </c>
      <c r="AH85" s="20"/>
    </row>
    <row r="86" spans="1:34" x14ac:dyDescent="0.25">
      <c r="A86" s="15" t="s">
        <v>273</v>
      </c>
      <c r="B86" s="2"/>
      <c r="C86" t="s">
        <v>274</v>
      </c>
      <c r="E86" t="s">
        <v>291</v>
      </c>
      <c r="F86" t="s">
        <v>292</v>
      </c>
      <c r="AH86" s="20"/>
    </row>
    <row r="87" spans="1:34" x14ac:dyDescent="0.25">
      <c r="A87" s="15" t="s">
        <v>243</v>
      </c>
      <c r="B87" s="2"/>
      <c r="C87" t="s">
        <v>244</v>
      </c>
      <c r="E87" t="s">
        <v>291</v>
      </c>
      <c r="F87" t="s">
        <v>292</v>
      </c>
      <c r="AH87" s="20"/>
    </row>
    <row r="88" spans="1:34" x14ac:dyDescent="0.25">
      <c r="A88" s="15" t="s">
        <v>273</v>
      </c>
      <c r="B88" s="2"/>
      <c r="C88" t="s">
        <v>274</v>
      </c>
      <c r="E88" t="s">
        <v>291</v>
      </c>
      <c r="F88" t="s">
        <v>292</v>
      </c>
      <c r="AH88" s="20"/>
    </row>
    <row r="89" spans="1:34" x14ac:dyDescent="0.25">
      <c r="A89" s="15" t="s">
        <v>273</v>
      </c>
      <c r="B89" s="2"/>
      <c r="C89" t="s">
        <v>274</v>
      </c>
      <c r="E89" t="s">
        <v>291</v>
      </c>
      <c r="F89" t="s">
        <v>292</v>
      </c>
      <c r="AH89" s="20"/>
    </row>
    <row r="90" spans="1:34" x14ac:dyDescent="0.25">
      <c r="A90" s="15" t="s">
        <v>273</v>
      </c>
      <c r="B90" s="2"/>
      <c r="C90" t="s">
        <v>274</v>
      </c>
      <c r="E90" t="s">
        <v>291</v>
      </c>
      <c r="F90" t="s">
        <v>292</v>
      </c>
      <c r="AH90" s="20"/>
    </row>
    <row r="91" spans="1:34" x14ac:dyDescent="0.25">
      <c r="A91" s="15" t="s">
        <v>273</v>
      </c>
      <c r="B91" s="2"/>
      <c r="C91" t="s">
        <v>274</v>
      </c>
      <c r="E91" t="s">
        <v>291</v>
      </c>
      <c r="F91" t="s">
        <v>292</v>
      </c>
      <c r="AH91" s="20"/>
    </row>
    <row r="92" spans="1:34" x14ac:dyDescent="0.25">
      <c r="A92" s="15" t="s">
        <v>234</v>
      </c>
      <c r="B92" s="2"/>
      <c r="C92" t="s">
        <v>233</v>
      </c>
      <c r="E92" t="s">
        <v>291</v>
      </c>
      <c r="F92" t="s">
        <v>292</v>
      </c>
      <c r="AH92" s="20"/>
    </row>
    <row r="93" spans="1:34" x14ac:dyDescent="0.25">
      <c r="A93" s="15" t="s">
        <v>273</v>
      </c>
      <c r="B93" s="2"/>
      <c r="C93" t="s">
        <v>274</v>
      </c>
      <c r="E93" t="s">
        <v>291</v>
      </c>
      <c r="F93" t="s">
        <v>292</v>
      </c>
      <c r="AH93" s="20"/>
    </row>
    <row r="94" spans="1:34" x14ac:dyDescent="0.25">
      <c r="A94" s="15" t="s">
        <v>273</v>
      </c>
      <c r="B94" s="2"/>
      <c r="C94" t="s">
        <v>274</v>
      </c>
      <c r="E94" t="s">
        <v>291</v>
      </c>
      <c r="F94" t="s">
        <v>292</v>
      </c>
      <c r="AH94" s="20"/>
    </row>
    <row r="95" spans="1:34" x14ac:dyDescent="0.25">
      <c r="A95" s="15" t="s">
        <v>273</v>
      </c>
      <c r="B95" s="2"/>
      <c r="C95" t="s">
        <v>274</v>
      </c>
      <c r="E95" t="s">
        <v>291</v>
      </c>
      <c r="F95" t="s">
        <v>292</v>
      </c>
      <c r="AH95" s="20"/>
    </row>
    <row r="96" spans="1:34" x14ac:dyDescent="0.25">
      <c r="A96" s="15" t="s">
        <v>242</v>
      </c>
      <c r="B96" s="2"/>
      <c r="C96" t="s">
        <v>241</v>
      </c>
      <c r="E96" t="s">
        <v>291</v>
      </c>
      <c r="F96" t="s">
        <v>292</v>
      </c>
      <c r="AH96" s="20"/>
    </row>
    <row r="97" spans="1:34" x14ac:dyDescent="0.25">
      <c r="A97" s="15" t="s">
        <v>243</v>
      </c>
      <c r="B97" s="2"/>
      <c r="C97" t="s">
        <v>244</v>
      </c>
      <c r="E97" t="s">
        <v>291</v>
      </c>
      <c r="F97" t="s">
        <v>292</v>
      </c>
      <c r="AH97" s="20"/>
    </row>
    <row r="98" spans="1:34" x14ac:dyDescent="0.25">
      <c r="A98" s="15" t="s">
        <v>273</v>
      </c>
      <c r="B98" s="2"/>
      <c r="C98" t="s">
        <v>274</v>
      </c>
      <c r="E98" t="s">
        <v>291</v>
      </c>
      <c r="F98" t="s">
        <v>292</v>
      </c>
      <c r="AH98" s="20"/>
    </row>
    <row r="99" spans="1:34" x14ac:dyDescent="0.25">
      <c r="A99" s="15" t="s">
        <v>273</v>
      </c>
      <c r="B99" s="2"/>
      <c r="C99" t="s">
        <v>274</v>
      </c>
      <c r="E99" t="s">
        <v>291</v>
      </c>
      <c r="F99" t="s">
        <v>292</v>
      </c>
      <c r="AH99" s="20"/>
    </row>
    <row r="100" spans="1:34" ht="15.75" thickBot="1" x14ac:dyDescent="0.3">
      <c r="A100" s="29" t="s">
        <v>273</v>
      </c>
      <c r="B100" s="28"/>
      <c r="C100" s="23" t="s">
        <v>274</v>
      </c>
      <c r="D100" s="23" t="s">
        <v>249</v>
      </c>
      <c r="E100" s="23" t="s">
        <v>291</v>
      </c>
      <c r="F100" s="23" t="s">
        <v>292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E161-47F3-4678-AC17-0131D411C436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85546875" bestFit="1" customWidth="1"/>
    <col min="6" max="6" width="76.28515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293</v>
      </c>
      <c r="F2" s="27" t="s">
        <v>294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209</v>
      </c>
      <c r="B3" s="2"/>
      <c r="C3" t="s">
        <v>210</v>
      </c>
      <c r="E3" t="s">
        <v>293</v>
      </c>
      <c r="F3" t="s">
        <v>294</v>
      </c>
      <c r="AH3" s="20"/>
    </row>
    <row r="4" spans="1:34" x14ac:dyDescent="0.25">
      <c r="A4" s="15" t="s">
        <v>215</v>
      </c>
      <c r="B4" s="2"/>
      <c r="C4" t="s">
        <v>216</v>
      </c>
      <c r="E4" t="s">
        <v>293</v>
      </c>
      <c r="F4" t="s">
        <v>294</v>
      </c>
      <c r="AH4" s="20"/>
    </row>
    <row r="5" spans="1:34" x14ac:dyDescent="0.25">
      <c r="A5" s="15" t="s">
        <v>218</v>
      </c>
      <c r="B5" s="2"/>
      <c r="C5" t="s">
        <v>216</v>
      </c>
      <c r="E5" t="s">
        <v>293</v>
      </c>
      <c r="F5" t="s">
        <v>294</v>
      </c>
      <c r="AH5" s="20"/>
    </row>
    <row r="6" spans="1:34" x14ac:dyDescent="0.25">
      <c r="A6" s="15" t="s">
        <v>221</v>
      </c>
      <c r="B6" s="2"/>
      <c r="C6" t="s">
        <v>220</v>
      </c>
      <c r="E6" t="s">
        <v>293</v>
      </c>
      <c r="F6" t="s">
        <v>294</v>
      </c>
      <c r="AH6" s="20"/>
    </row>
    <row r="7" spans="1:34" x14ac:dyDescent="0.25">
      <c r="A7" s="15" t="s">
        <v>223</v>
      </c>
      <c r="B7" s="2"/>
      <c r="C7" t="s">
        <v>220</v>
      </c>
      <c r="E7" t="s">
        <v>293</v>
      </c>
      <c r="F7" t="s">
        <v>294</v>
      </c>
      <c r="AH7" s="20"/>
    </row>
    <row r="8" spans="1:34" x14ac:dyDescent="0.25">
      <c r="A8" s="15" t="s">
        <v>226</v>
      </c>
      <c r="B8" s="2"/>
      <c r="C8" t="s">
        <v>220</v>
      </c>
      <c r="E8" t="s">
        <v>293</v>
      </c>
      <c r="F8" t="s">
        <v>294</v>
      </c>
      <c r="AH8" s="20"/>
    </row>
    <row r="9" spans="1:34" x14ac:dyDescent="0.25">
      <c r="A9" s="15" t="s">
        <v>295</v>
      </c>
      <c r="B9" s="2"/>
      <c r="C9" t="s">
        <v>220</v>
      </c>
      <c r="E9" t="s">
        <v>293</v>
      </c>
      <c r="F9" t="s">
        <v>294</v>
      </c>
      <c r="AH9" s="20"/>
    </row>
    <row r="10" spans="1:34" x14ac:dyDescent="0.25">
      <c r="A10" s="15" t="s">
        <v>229</v>
      </c>
      <c r="B10" s="2"/>
      <c r="C10" t="s">
        <v>220</v>
      </c>
      <c r="E10" t="s">
        <v>293</v>
      </c>
      <c r="F10" t="s">
        <v>294</v>
      </c>
      <c r="AH10" s="20"/>
    </row>
    <row r="11" spans="1:34" x14ac:dyDescent="0.25">
      <c r="A11" s="15" t="s">
        <v>267</v>
      </c>
      <c r="B11" s="2"/>
      <c r="C11" t="s">
        <v>231</v>
      </c>
      <c r="E11" t="s">
        <v>293</v>
      </c>
      <c r="F11" t="s">
        <v>294</v>
      </c>
      <c r="AH11" s="20"/>
    </row>
    <row r="12" spans="1:34" x14ac:dyDescent="0.25">
      <c r="A12" s="15" t="s">
        <v>258</v>
      </c>
      <c r="B12" s="2"/>
      <c r="C12" t="s">
        <v>231</v>
      </c>
      <c r="E12" t="s">
        <v>293</v>
      </c>
      <c r="F12" t="s">
        <v>294</v>
      </c>
      <c r="AH12" s="20"/>
    </row>
    <row r="13" spans="1:34" x14ac:dyDescent="0.25">
      <c r="A13" s="15" t="s">
        <v>259</v>
      </c>
      <c r="B13" s="2"/>
      <c r="C13" t="s">
        <v>231</v>
      </c>
      <c r="E13" t="s">
        <v>293</v>
      </c>
      <c r="F13" t="s">
        <v>294</v>
      </c>
      <c r="AH13" s="20"/>
    </row>
    <row r="14" spans="1:34" x14ac:dyDescent="0.25">
      <c r="A14" s="15" t="s">
        <v>230</v>
      </c>
      <c r="B14" s="2"/>
      <c r="C14" t="s">
        <v>231</v>
      </c>
      <c r="E14" t="s">
        <v>293</v>
      </c>
      <c r="F14" t="s">
        <v>294</v>
      </c>
      <c r="AH14" s="20"/>
    </row>
    <row r="15" spans="1:34" x14ac:dyDescent="0.25">
      <c r="A15" s="15" t="s">
        <v>235</v>
      </c>
      <c r="B15" s="2"/>
      <c r="C15" t="s">
        <v>233</v>
      </c>
      <c r="E15" t="s">
        <v>293</v>
      </c>
      <c r="F15" t="s">
        <v>294</v>
      </c>
      <c r="AH15" s="20"/>
    </row>
    <row r="16" spans="1:34" x14ac:dyDescent="0.25">
      <c r="A16" s="15" t="s">
        <v>236</v>
      </c>
      <c r="B16" s="2"/>
      <c r="C16" t="s">
        <v>233</v>
      </c>
      <c r="E16" t="s">
        <v>293</v>
      </c>
      <c r="F16" t="s">
        <v>294</v>
      </c>
      <c r="AH16" s="20"/>
    </row>
    <row r="17" spans="1:34" x14ac:dyDescent="0.25">
      <c r="A17" s="15" t="s">
        <v>237</v>
      </c>
      <c r="B17" s="2"/>
      <c r="C17" t="s">
        <v>238</v>
      </c>
      <c r="E17" t="s">
        <v>293</v>
      </c>
      <c r="F17" t="s">
        <v>294</v>
      </c>
      <c r="AH17" s="20"/>
    </row>
    <row r="18" spans="1:34" x14ac:dyDescent="0.25">
      <c r="A18" s="15" t="s">
        <v>240</v>
      </c>
      <c r="B18" s="2"/>
      <c r="C18" t="s">
        <v>241</v>
      </c>
      <c r="E18" t="s">
        <v>293</v>
      </c>
      <c r="F18" t="s">
        <v>294</v>
      </c>
      <c r="AH18" s="20"/>
    </row>
    <row r="19" spans="1:34" x14ac:dyDescent="0.25">
      <c r="A19" s="15" t="s">
        <v>237</v>
      </c>
      <c r="B19" s="2"/>
      <c r="C19" t="s">
        <v>238</v>
      </c>
      <c r="E19" t="s">
        <v>293</v>
      </c>
      <c r="F19" t="s">
        <v>294</v>
      </c>
      <c r="AH19" s="20"/>
    </row>
    <row r="20" spans="1:34" x14ac:dyDescent="0.25">
      <c r="A20" s="15" t="s">
        <v>235</v>
      </c>
      <c r="B20" s="2"/>
      <c r="C20" t="s">
        <v>233</v>
      </c>
      <c r="E20" t="s">
        <v>293</v>
      </c>
      <c r="F20" t="s">
        <v>294</v>
      </c>
      <c r="AH20" s="20"/>
    </row>
    <row r="21" spans="1:34" x14ac:dyDescent="0.25">
      <c r="A21" s="15" t="s">
        <v>237</v>
      </c>
      <c r="B21" s="2"/>
      <c r="C21" t="s">
        <v>238</v>
      </c>
      <c r="E21" t="s">
        <v>293</v>
      </c>
      <c r="F21" t="s">
        <v>294</v>
      </c>
      <c r="AH21" s="20"/>
    </row>
    <row r="22" spans="1:34" x14ac:dyDescent="0.25">
      <c r="A22" s="15" t="s">
        <v>243</v>
      </c>
      <c r="B22" s="2"/>
      <c r="C22" t="s">
        <v>244</v>
      </c>
      <c r="E22" t="s">
        <v>293</v>
      </c>
      <c r="F22" t="s">
        <v>294</v>
      </c>
      <c r="AH22" s="20"/>
    </row>
    <row r="23" spans="1:34" x14ac:dyDescent="0.25">
      <c r="A23" s="15" t="s">
        <v>217</v>
      </c>
      <c r="B23" s="2"/>
      <c r="C23" t="s">
        <v>216</v>
      </c>
      <c r="E23" t="s">
        <v>293</v>
      </c>
      <c r="F23" t="s">
        <v>294</v>
      </c>
      <c r="AH23" s="20"/>
    </row>
    <row r="24" spans="1:34" x14ac:dyDescent="0.25">
      <c r="A24" s="15" t="s">
        <v>263</v>
      </c>
      <c r="B24" s="2"/>
      <c r="C24" t="s">
        <v>210</v>
      </c>
      <c r="E24" t="s">
        <v>293</v>
      </c>
      <c r="F24" t="s">
        <v>294</v>
      </c>
      <c r="AH24" s="20"/>
    </row>
    <row r="25" spans="1:34" x14ac:dyDescent="0.25">
      <c r="A25" s="15" t="s">
        <v>217</v>
      </c>
      <c r="B25" s="2"/>
      <c r="C25" t="s">
        <v>216</v>
      </c>
      <c r="E25" t="s">
        <v>293</v>
      </c>
      <c r="F25" t="s">
        <v>294</v>
      </c>
      <c r="AH25" s="20"/>
    </row>
    <row r="26" spans="1:34" x14ac:dyDescent="0.25">
      <c r="A26" s="15" t="s">
        <v>217</v>
      </c>
      <c r="B26" s="2"/>
      <c r="C26" t="s">
        <v>216</v>
      </c>
      <c r="E26" t="s">
        <v>293</v>
      </c>
      <c r="F26" t="s">
        <v>294</v>
      </c>
      <c r="AH26" s="20"/>
    </row>
    <row r="27" spans="1:34" x14ac:dyDescent="0.25">
      <c r="A27" s="15" t="s">
        <v>263</v>
      </c>
      <c r="B27" s="2"/>
      <c r="C27" t="s">
        <v>210</v>
      </c>
      <c r="E27" t="s">
        <v>293</v>
      </c>
      <c r="F27" t="s">
        <v>294</v>
      </c>
      <c r="AH27" s="20"/>
    </row>
    <row r="28" spans="1:34" x14ac:dyDescent="0.25">
      <c r="A28" s="15" t="s">
        <v>236</v>
      </c>
      <c r="B28" s="2"/>
      <c r="C28" t="s">
        <v>233</v>
      </c>
      <c r="E28" t="s">
        <v>293</v>
      </c>
      <c r="F28" t="s">
        <v>294</v>
      </c>
      <c r="AH28" s="20"/>
    </row>
    <row r="29" spans="1:34" x14ac:dyDescent="0.25">
      <c r="A29" s="15" t="s">
        <v>263</v>
      </c>
      <c r="B29" s="2"/>
      <c r="C29" t="s">
        <v>210</v>
      </c>
      <c r="E29" t="s">
        <v>293</v>
      </c>
      <c r="F29" t="s">
        <v>294</v>
      </c>
      <c r="AH29" s="20"/>
    </row>
    <row r="30" spans="1:34" x14ac:dyDescent="0.25">
      <c r="A30" s="15" t="s">
        <v>263</v>
      </c>
      <c r="B30" s="2"/>
      <c r="C30" t="s">
        <v>210</v>
      </c>
      <c r="E30" t="s">
        <v>293</v>
      </c>
      <c r="F30" t="s">
        <v>294</v>
      </c>
      <c r="AH30" s="20"/>
    </row>
    <row r="31" spans="1:34" x14ac:dyDescent="0.25">
      <c r="A31" s="15" t="s">
        <v>235</v>
      </c>
      <c r="B31" s="2"/>
      <c r="C31" t="s">
        <v>233</v>
      </c>
      <c r="E31" t="s">
        <v>293</v>
      </c>
      <c r="F31" t="s">
        <v>294</v>
      </c>
      <c r="AH31" s="20"/>
    </row>
    <row r="32" spans="1:34" x14ac:dyDescent="0.25">
      <c r="A32" s="15" t="s">
        <v>263</v>
      </c>
      <c r="B32" s="2"/>
      <c r="C32" t="s">
        <v>210</v>
      </c>
      <c r="E32" t="s">
        <v>293</v>
      </c>
      <c r="F32" t="s">
        <v>294</v>
      </c>
      <c r="AH32" s="20"/>
    </row>
    <row r="33" spans="1:34" x14ac:dyDescent="0.25">
      <c r="A33" s="15" t="s">
        <v>223</v>
      </c>
      <c r="B33" s="2"/>
      <c r="C33" t="s">
        <v>220</v>
      </c>
      <c r="E33" t="s">
        <v>293</v>
      </c>
      <c r="F33" t="s">
        <v>294</v>
      </c>
      <c r="AH33" s="20"/>
    </row>
    <row r="34" spans="1:34" x14ac:dyDescent="0.25">
      <c r="A34" s="15" t="s">
        <v>263</v>
      </c>
      <c r="B34" s="2"/>
      <c r="C34" t="s">
        <v>210</v>
      </c>
      <c r="E34" t="s">
        <v>293</v>
      </c>
      <c r="F34" t="s">
        <v>294</v>
      </c>
      <c r="AH34" s="20"/>
    </row>
    <row r="35" spans="1:34" x14ac:dyDescent="0.25">
      <c r="A35" s="15" t="s">
        <v>236</v>
      </c>
      <c r="B35" s="2"/>
      <c r="C35" t="s">
        <v>233</v>
      </c>
      <c r="E35" t="s">
        <v>293</v>
      </c>
      <c r="F35" t="s">
        <v>294</v>
      </c>
      <c r="AH35" s="20"/>
    </row>
    <row r="36" spans="1:34" x14ac:dyDescent="0.25">
      <c r="A36" s="15" t="s">
        <v>223</v>
      </c>
      <c r="B36" s="2"/>
      <c r="C36" t="s">
        <v>220</v>
      </c>
      <c r="E36" t="s">
        <v>293</v>
      </c>
      <c r="F36" t="s">
        <v>294</v>
      </c>
      <c r="AH36" s="20"/>
    </row>
    <row r="37" spans="1:34" x14ac:dyDescent="0.25">
      <c r="A37" s="15" t="s">
        <v>295</v>
      </c>
      <c r="B37" s="2"/>
      <c r="C37" t="s">
        <v>220</v>
      </c>
      <c r="E37" t="s">
        <v>293</v>
      </c>
      <c r="F37" t="s">
        <v>294</v>
      </c>
      <c r="AH37" s="20"/>
    </row>
    <row r="38" spans="1:34" x14ac:dyDescent="0.25">
      <c r="A38" s="15" t="s">
        <v>229</v>
      </c>
      <c r="B38" s="2"/>
      <c r="C38" t="s">
        <v>220</v>
      </c>
      <c r="E38" t="s">
        <v>293</v>
      </c>
      <c r="F38" t="s">
        <v>294</v>
      </c>
      <c r="AH38" s="20"/>
    </row>
    <row r="39" spans="1:34" x14ac:dyDescent="0.25">
      <c r="A39" s="15" t="s">
        <v>243</v>
      </c>
      <c r="B39" s="2"/>
      <c r="C39" t="s">
        <v>244</v>
      </c>
      <c r="E39" t="s">
        <v>293</v>
      </c>
      <c r="F39" t="s">
        <v>294</v>
      </c>
      <c r="AH39" s="20"/>
    </row>
    <row r="40" spans="1:34" x14ac:dyDescent="0.25">
      <c r="A40" s="15" t="s">
        <v>240</v>
      </c>
      <c r="B40" s="2"/>
      <c r="C40" t="s">
        <v>241</v>
      </c>
      <c r="E40" t="s">
        <v>293</v>
      </c>
      <c r="F40" t="s">
        <v>294</v>
      </c>
      <c r="AH40" s="20"/>
    </row>
    <row r="41" spans="1:34" x14ac:dyDescent="0.25">
      <c r="A41" s="15" t="s">
        <v>223</v>
      </c>
      <c r="B41" s="2"/>
      <c r="C41" t="s">
        <v>220</v>
      </c>
      <c r="E41" t="s">
        <v>293</v>
      </c>
      <c r="F41" t="s">
        <v>294</v>
      </c>
      <c r="AH41" s="20"/>
    </row>
    <row r="42" spans="1:34" x14ac:dyDescent="0.25">
      <c r="A42" s="15" t="s">
        <v>236</v>
      </c>
      <c r="B42" s="2"/>
      <c r="C42" t="s">
        <v>233</v>
      </c>
      <c r="E42" t="s">
        <v>293</v>
      </c>
      <c r="F42" t="s">
        <v>294</v>
      </c>
      <c r="AH42" s="20"/>
    </row>
    <row r="43" spans="1:34" x14ac:dyDescent="0.25">
      <c r="A43" s="15" t="s">
        <v>235</v>
      </c>
      <c r="B43" s="2"/>
      <c r="C43" t="s">
        <v>233</v>
      </c>
      <c r="E43" t="s">
        <v>293</v>
      </c>
      <c r="F43" t="s">
        <v>294</v>
      </c>
      <c r="AH43" s="20"/>
    </row>
    <row r="44" spans="1:34" x14ac:dyDescent="0.25">
      <c r="A44" s="15" t="s">
        <v>223</v>
      </c>
      <c r="B44" s="2"/>
      <c r="C44" t="s">
        <v>220</v>
      </c>
      <c r="E44" t="s">
        <v>293</v>
      </c>
      <c r="F44" t="s">
        <v>294</v>
      </c>
      <c r="AH44" s="20"/>
    </row>
    <row r="45" spans="1:34" x14ac:dyDescent="0.25">
      <c r="A45" s="15" t="s">
        <v>236</v>
      </c>
      <c r="B45" s="2"/>
      <c r="C45" t="s">
        <v>233</v>
      </c>
      <c r="E45" t="s">
        <v>293</v>
      </c>
      <c r="F45" t="s">
        <v>294</v>
      </c>
      <c r="AH45" s="20"/>
    </row>
    <row r="46" spans="1:34" x14ac:dyDescent="0.25">
      <c r="A46" s="15" t="s">
        <v>243</v>
      </c>
      <c r="B46" s="2"/>
      <c r="C46" t="s">
        <v>244</v>
      </c>
      <c r="E46" t="s">
        <v>293</v>
      </c>
      <c r="F46" t="s">
        <v>294</v>
      </c>
      <c r="AH46" s="20"/>
    </row>
    <row r="47" spans="1:34" x14ac:dyDescent="0.25">
      <c r="A47" s="15" t="s">
        <v>236</v>
      </c>
      <c r="B47" s="2"/>
      <c r="C47" t="s">
        <v>233</v>
      </c>
      <c r="E47" t="s">
        <v>293</v>
      </c>
      <c r="F47" t="s">
        <v>294</v>
      </c>
      <c r="AH47" s="20"/>
    </row>
    <row r="48" spans="1:34" x14ac:dyDescent="0.25">
      <c r="A48" s="15" t="s">
        <v>235</v>
      </c>
      <c r="B48" s="2"/>
      <c r="C48" t="s">
        <v>233</v>
      </c>
      <c r="E48" t="s">
        <v>293</v>
      </c>
      <c r="F48" t="s">
        <v>294</v>
      </c>
      <c r="AH48" s="20"/>
    </row>
    <row r="49" spans="1:34" x14ac:dyDescent="0.25">
      <c r="A49" s="15" t="s">
        <v>235</v>
      </c>
      <c r="B49" s="2"/>
      <c r="C49" t="s">
        <v>233</v>
      </c>
      <c r="E49" t="s">
        <v>293</v>
      </c>
      <c r="F49" t="s">
        <v>294</v>
      </c>
      <c r="AH49" s="20"/>
    </row>
    <row r="50" spans="1:34" x14ac:dyDescent="0.25">
      <c r="A50" s="15" t="s">
        <v>235</v>
      </c>
      <c r="B50" s="2"/>
      <c r="C50" t="s">
        <v>233</v>
      </c>
      <c r="E50" t="s">
        <v>293</v>
      </c>
      <c r="F50" t="s">
        <v>294</v>
      </c>
      <c r="AH50" s="20"/>
    </row>
    <row r="51" spans="1:34" x14ac:dyDescent="0.25">
      <c r="A51" s="15" t="s">
        <v>235</v>
      </c>
      <c r="B51" s="2"/>
      <c r="C51" t="s">
        <v>233</v>
      </c>
      <c r="E51" t="s">
        <v>293</v>
      </c>
      <c r="F51" t="s">
        <v>294</v>
      </c>
      <c r="AH51" s="20"/>
    </row>
    <row r="52" spans="1:34" x14ac:dyDescent="0.25">
      <c r="A52" s="15" t="s">
        <v>235</v>
      </c>
      <c r="B52" s="2"/>
      <c r="C52" t="s">
        <v>233</v>
      </c>
      <c r="E52" t="s">
        <v>293</v>
      </c>
      <c r="F52" t="s">
        <v>294</v>
      </c>
      <c r="AH52" s="20"/>
    </row>
    <row r="53" spans="1:34" x14ac:dyDescent="0.25">
      <c r="A53" s="15" t="s">
        <v>235</v>
      </c>
      <c r="B53" s="2"/>
      <c r="C53" t="s">
        <v>233</v>
      </c>
      <c r="E53" t="s">
        <v>293</v>
      </c>
      <c r="F53" t="s">
        <v>294</v>
      </c>
      <c r="AH53" s="20"/>
    </row>
    <row r="54" spans="1:34" x14ac:dyDescent="0.25">
      <c r="A54" s="15" t="s">
        <v>223</v>
      </c>
      <c r="B54" s="2"/>
      <c r="C54" t="s">
        <v>220</v>
      </c>
      <c r="E54" t="s">
        <v>293</v>
      </c>
      <c r="F54" t="s">
        <v>294</v>
      </c>
      <c r="AH54" s="20"/>
    </row>
    <row r="55" spans="1:34" x14ac:dyDescent="0.25">
      <c r="A55" s="15" t="s">
        <v>223</v>
      </c>
      <c r="B55" s="2"/>
      <c r="C55" t="s">
        <v>220</v>
      </c>
      <c r="E55" t="s">
        <v>293</v>
      </c>
      <c r="F55" t="s">
        <v>294</v>
      </c>
      <c r="AH55" s="20"/>
    </row>
    <row r="56" spans="1:34" x14ac:dyDescent="0.25">
      <c r="A56" s="15" t="s">
        <v>243</v>
      </c>
      <c r="B56" s="2"/>
      <c r="C56" t="s">
        <v>244</v>
      </c>
      <c r="E56" t="s">
        <v>293</v>
      </c>
      <c r="F56" t="s">
        <v>294</v>
      </c>
      <c r="AH56" s="20"/>
    </row>
    <row r="57" spans="1:34" x14ac:dyDescent="0.25">
      <c r="A57" s="15" t="s">
        <v>235</v>
      </c>
      <c r="B57" s="2"/>
      <c r="C57" t="s">
        <v>233</v>
      </c>
      <c r="E57" t="s">
        <v>293</v>
      </c>
      <c r="F57" t="s">
        <v>294</v>
      </c>
      <c r="AH57" s="20"/>
    </row>
    <row r="58" spans="1:34" x14ac:dyDescent="0.25">
      <c r="A58" s="15" t="s">
        <v>226</v>
      </c>
      <c r="B58" s="2"/>
      <c r="C58" t="s">
        <v>220</v>
      </c>
      <c r="E58" t="s">
        <v>293</v>
      </c>
      <c r="F58" t="s">
        <v>294</v>
      </c>
      <c r="AH58" s="20"/>
    </row>
    <row r="59" spans="1:34" x14ac:dyDescent="0.25">
      <c r="A59" s="15" t="s">
        <v>226</v>
      </c>
      <c r="B59" s="2"/>
      <c r="C59" t="s">
        <v>220</v>
      </c>
      <c r="E59" t="s">
        <v>293</v>
      </c>
      <c r="F59" t="s">
        <v>294</v>
      </c>
      <c r="AH59" s="20"/>
    </row>
    <row r="60" spans="1:34" x14ac:dyDescent="0.25">
      <c r="A60" s="15" t="s">
        <v>226</v>
      </c>
      <c r="B60" s="2"/>
      <c r="C60" t="s">
        <v>220</v>
      </c>
      <c r="E60" t="s">
        <v>293</v>
      </c>
      <c r="F60" t="s">
        <v>294</v>
      </c>
      <c r="AH60" s="20"/>
    </row>
    <row r="61" spans="1:34" x14ac:dyDescent="0.25">
      <c r="A61" s="15" t="s">
        <v>235</v>
      </c>
      <c r="B61" s="2"/>
      <c r="C61" t="s">
        <v>233</v>
      </c>
      <c r="E61" t="s">
        <v>293</v>
      </c>
      <c r="F61" t="s">
        <v>294</v>
      </c>
      <c r="AH61" s="20"/>
    </row>
    <row r="62" spans="1:34" x14ac:dyDescent="0.25">
      <c r="A62" s="15" t="s">
        <v>226</v>
      </c>
      <c r="B62" s="2"/>
      <c r="C62" t="s">
        <v>220</v>
      </c>
      <c r="E62" t="s">
        <v>293</v>
      </c>
      <c r="F62" t="s">
        <v>294</v>
      </c>
      <c r="AH62" s="20"/>
    </row>
    <row r="63" spans="1:34" x14ac:dyDescent="0.25">
      <c r="A63" s="15" t="s">
        <v>235</v>
      </c>
      <c r="B63" s="2"/>
      <c r="C63" t="s">
        <v>233</v>
      </c>
      <c r="E63" t="s">
        <v>293</v>
      </c>
      <c r="F63" t="s">
        <v>294</v>
      </c>
      <c r="AH63" s="20"/>
    </row>
    <row r="64" spans="1:34" x14ac:dyDescent="0.25">
      <c r="A64" s="15" t="s">
        <v>236</v>
      </c>
      <c r="B64" s="2"/>
      <c r="C64" t="s">
        <v>233</v>
      </c>
      <c r="E64" t="s">
        <v>293</v>
      </c>
      <c r="F64" t="s">
        <v>294</v>
      </c>
      <c r="AH64" s="20"/>
    </row>
    <row r="65" spans="1:34" x14ac:dyDescent="0.25">
      <c r="A65" s="15" t="s">
        <v>236</v>
      </c>
      <c r="B65" s="2"/>
      <c r="C65" t="s">
        <v>233</v>
      </c>
      <c r="E65" t="s">
        <v>293</v>
      </c>
      <c r="F65" t="s">
        <v>294</v>
      </c>
      <c r="AH65" s="20"/>
    </row>
    <row r="66" spans="1:34" x14ac:dyDescent="0.25">
      <c r="A66" s="15" t="s">
        <v>223</v>
      </c>
      <c r="B66" s="2"/>
      <c r="C66" t="s">
        <v>220</v>
      </c>
      <c r="E66" t="s">
        <v>293</v>
      </c>
      <c r="F66" t="s">
        <v>294</v>
      </c>
      <c r="AH66" s="20"/>
    </row>
    <row r="67" spans="1:34" x14ac:dyDescent="0.25">
      <c r="A67" s="15" t="s">
        <v>237</v>
      </c>
      <c r="B67" s="2"/>
      <c r="C67" t="s">
        <v>238</v>
      </c>
      <c r="E67" t="s">
        <v>293</v>
      </c>
      <c r="F67" t="s">
        <v>294</v>
      </c>
      <c r="AH67" s="20"/>
    </row>
    <row r="68" spans="1:34" x14ac:dyDescent="0.25">
      <c r="A68" s="15" t="s">
        <v>209</v>
      </c>
      <c r="B68" s="2"/>
      <c r="C68" t="s">
        <v>210</v>
      </c>
      <c r="E68" t="s">
        <v>293</v>
      </c>
      <c r="F68" t="s">
        <v>294</v>
      </c>
      <c r="AH68" s="20"/>
    </row>
    <row r="69" spans="1:34" x14ac:dyDescent="0.25">
      <c r="A69" s="15" t="s">
        <v>223</v>
      </c>
      <c r="B69" s="2"/>
      <c r="C69" t="s">
        <v>220</v>
      </c>
      <c r="E69" t="s">
        <v>293</v>
      </c>
      <c r="F69" t="s">
        <v>294</v>
      </c>
      <c r="AH69" s="20"/>
    </row>
    <row r="70" spans="1:34" x14ac:dyDescent="0.25">
      <c r="A70" s="15" t="s">
        <v>223</v>
      </c>
      <c r="B70" s="2"/>
      <c r="C70" t="s">
        <v>220</v>
      </c>
      <c r="E70" t="s">
        <v>293</v>
      </c>
      <c r="F70" t="s">
        <v>294</v>
      </c>
      <c r="AH70" s="20"/>
    </row>
    <row r="71" spans="1:34" x14ac:dyDescent="0.25">
      <c r="A71" s="15" t="s">
        <v>235</v>
      </c>
      <c r="B71" s="2"/>
      <c r="C71" t="s">
        <v>233</v>
      </c>
      <c r="E71" t="s">
        <v>293</v>
      </c>
      <c r="F71" t="s">
        <v>294</v>
      </c>
      <c r="AH71" s="20"/>
    </row>
    <row r="72" spans="1:34" x14ac:dyDescent="0.25">
      <c r="A72" s="15" t="s">
        <v>223</v>
      </c>
      <c r="B72" s="2"/>
      <c r="C72" t="s">
        <v>220</v>
      </c>
      <c r="E72" t="s">
        <v>293</v>
      </c>
      <c r="F72" t="s">
        <v>294</v>
      </c>
      <c r="AH72" s="20"/>
    </row>
    <row r="73" spans="1:34" x14ac:dyDescent="0.25">
      <c r="A73" s="15" t="s">
        <v>237</v>
      </c>
      <c r="B73" s="2"/>
      <c r="C73" t="s">
        <v>238</v>
      </c>
      <c r="E73" t="s">
        <v>293</v>
      </c>
      <c r="F73" t="s">
        <v>294</v>
      </c>
      <c r="AH73" s="20"/>
    </row>
    <row r="74" spans="1:34" x14ac:dyDescent="0.25">
      <c r="A74" s="15" t="s">
        <v>223</v>
      </c>
      <c r="B74" s="2"/>
      <c r="C74" t="s">
        <v>220</v>
      </c>
      <c r="E74" t="s">
        <v>293</v>
      </c>
      <c r="F74" t="s">
        <v>294</v>
      </c>
      <c r="AH74" s="20"/>
    </row>
    <row r="75" spans="1:34" x14ac:dyDescent="0.25">
      <c r="A75" s="15" t="s">
        <v>209</v>
      </c>
      <c r="B75" s="2"/>
      <c r="C75" t="s">
        <v>210</v>
      </c>
      <c r="E75" t="s">
        <v>293</v>
      </c>
      <c r="F75" t="s">
        <v>294</v>
      </c>
      <c r="AH75" s="20"/>
    </row>
    <row r="76" spans="1:34" x14ac:dyDescent="0.25">
      <c r="A76" s="15" t="s">
        <v>235</v>
      </c>
      <c r="B76" s="2"/>
      <c r="C76" t="s">
        <v>233</v>
      </c>
      <c r="E76" t="s">
        <v>293</v>
      </c>
      <c r="F76" t="s">
        <v>294</v>
      </c>
      <c r="AH76" s="20"/>
    </row>
    <row r="77" spans="1:34" x14ac:dyDescent="0.25">
      <c r="A77" s="15" t="s">
        <v>235</v>
      </c>
      <c r="B77" s="2"/>
      <c r="C77" t="s">
        <v>233</v>
      </c>
      <c r="E77" t="s">
        <v>293</v>
      </c>
      <c r="F77" t="s">
        <v>294</v>
      </c>
      <c r="AH77" s="20"/>
    </row>
    <row r="78" spans="1:34" x14ac:dyDescent="0.25">
      <c r="A78" s="15" t="s">
        <v>209</v>
      </c>
      <c r="B78" s="2"/>
      <c r="C78" t="s">
        <v>210</v>
      </c>
      <c r="E78" t="s">
        <v>293</v>
      </c>
      <c r="F78" t="s">
        <v>294</v>
      </c>
      <c r="AH78" s="20"/>
    </row>
    <row r="79" spans="1:34" x14ac:dyDescent="0.25">
      <c r="A79" s="15" t="s">
        <v>226</v>
      </c>
      <c r="B79" s="2"/>
      <c r="C79" t="s">
        <v>220</v>
      </c>
      <c r="E79" t="s">
        <v>293</v>
      </c>
      <c r="F79" t="s">
        <v>294</v>
      </c>
      <c r="AH79" s="20"/>
    </row>
    <row r="80" spans="1:34" x14ac:dyDescent="0.25">
      <c r="A80" s="15" t="s">
        <v>226</v>
      </c>
      <c r="B80" s="2"/>
      <c r="C80" t="s">
        <v>220</v>
      </c>
      <c r="E80" t="s">
        <v>293</v>
      </c>
      <c r="F80" t="s">
        <v>294</v>
      </c>
      <c r="AH80" s="20"/>
    </row>
    <row r="81" spans="1:34" x14ac:dyDescent="0.25">
      <c r="A81" s="15" t="s">
        <v>235</v>
      </c>
      <c r="B81" s="2"/>
      <c r="C81" t="s">
        <v>233</v>
      </c>
      <c r="E81" t="s">
        <v>293</v>
      </c>
      <c r="F81" t="s">
        <v>294</v>
      </c>
      <c r="AH81" s="20"/>
    </row>
    <row r="82" spans="1:34" x14ac:dyDescent="0.25">
      <c r="A82" s="15" t="s">
        <v>235</v>
      </c>
      <c r="B82" s="2"/>
      <c r="C82" t="s">
        <v>233</v>
      </c>
      <c r="E82" t="s">
        <v>293</v>
      </c>
      <c r="F82" t="s">
        <v>294</v>
      </c>
      <c r="AH82" s="20"/>
    </row>
    <row r="83" spans="1:34" x14ac:dyDescent="0.25">
      <c r="A83" s="15" t="s">
        <v>226</v>
      </c>
      <c r="B83" s="2"/>
      <c r="C83" t="s">
        <v>220</v>
      </c>
      <c r="E83" t="s">
        <v>293</v>
      </c>
      <c r="F83" t="s">
        <v>294</v>
      </c>
      <c r="AH83" s="20"/>
    </row>
    <row r="84" spans="1:34" x14ac:dyDescent="0.25">
      <c r="A84" s="15" t="s">
        <v>226</v>
      </c>
      <c r="B84" s="2"/>
      <c r="C84" t="s">
        <v>220</v>
      </c>
      <c r="E84" t="s">
        <v>293</v>
      </c>
      <c r="F84" t="s">
        <v>294</v>
      </c>
      <c r="AH84" s="20"/>
    </row>
    <row r="85" spans="1:34" x14ac:dyDescent="0.25">
      <c r="A85" s="15" t="s">
        <v>236</v>
      </c>
      <c r="B85" s="2"/>
      <c r="C85" t="s">
        <v>233</v>
      </c>
      <c r="E85" t="s">
        <v>293</v>
      </c>
      <c r="F85" t="s">
        <v>294</v>
      </c>
      <c r="AH85" s="20"/>
    </row>
    <row r="86" spans="1:34" x14ac:dyDescent="0.25">
      <c r="A86" s="15" t="s">
        <v>226</v>
      </c>
      <c r="B86" s="2"/>
      <c r="C86" t="s">
        <v>220</v>
      </c>
      <c r="E86" t="s">
        <v>293</v>
      </c>
      <c r="F86" t="s">
        <v>294</v>
      </c>
      <c r="AH86" s="20"/>
    </row>
    <row r="87" spans="1:34" x14ac:dyDescent="0.25">
      <c r="A87" s="15" t="s">
        <v>235</v>
      </c>
      <c r="B87" s="2"/>
      <c r="C87" t="s">
        <v>233</v>
      </c>
      <c r="E87" t="s">
        <v>293</v>
      </c>
      <c r="F87" t="s">
        <v>294</v>
      </c>
      <c r="AH87" s="20"/>
    </row>
    <row r="88" spans="1:34" x14ac:dyDescent="0.25">
      <c r="A88" s="15" t="s">
        <v>235</v>
      </c>
      <c r="B88" s="2"/>
      <c r="C88" t="s">
        <v>233</v>
      </c>
      <c r="E88" t="s">
        <v>293</v>
      </c>
      <c r="F88" t="s">
        <v>294</v>
      </c>
      <c r="AH88" s="20"/>
    </row>
    <row r="89" spans="1:34" x14ac:dyDescent="0.25">
      <c r="A89" s="15" t="s">
        <v>226</v>
      </c>
      <c r="B89" s="2"/>
      <c r="C89" t="s">
        <v>220</v>
      </c>
      <c r="E89" t="s">
        <v>293</v>
      </c>
      <c r="F89" t="s">
        <v>294</v>
      </c>
      <c r="AH89" s="20"/>
    </row>
    <row r="90" spans="1:34" x14ac:dyDescent="0.25">
      <c r="A90" s="15" t="s">
        <v>236</v>
      </c>
      <c r="B90" s="2"/>
      <c r="C90" t="s">
        <v>233</v>
      </c>
      <c r="E90" t="s">
        <v>293</v>
      </c>
      <c r="F90" t="s">
        <v>294</v>
      </c>
      <c r="AH90" s="20"/>
    </row>
    <row r="91" spans="1:34" x14ac:dyDescent="0.25">
      <c r="A91" s="15" t="s">
        <v>217</v>
      </c>
      <c r="B91" s="2"/>
      <c r="C91" t="s">
        <v>216</v>
      </c>
      <c r="E91" t="s">
        <v>293</v>
      </c>
      <c r="F91" t="s">
        <v>294</v>
      </c>
      <c r="AH91" s="20"/>
    </row>
    <row r="92" spans="1:34" x14ac:dyDescent="0.25">
      <c r="A92" s="15" t="s">
        <v>246</v>
      </c>
      <c r="B92" s="2"/>
      <c r="C92" t="s">
        <v>247</v>
      </c>
      <c r="E92" t="s">
        <v>293</v>
      </c>
      <c r="F92" t="s">
        <v>294</v>
      </c>
      <c r="AH92" s="20"/>
    </row>
    <row r="93" spans="1:34" x14ac:dyDescent="0.25">
      <c r="A93" s="15" t="s">
        <v>236</v>
      </c>
      <c r="B93" s="2"/>
      <c r="C93" t="s">
        <v>233</v>
      </c>
      <c r="E93" t="s">
        <v>293</v>
      </c>
      <c r="F93" t="s">
        <v>294</v>
      </c>
      <c r="AH93" s="20"/>
    </row>
    <row r="94" spans="1:34" x14ac:dyDescent="0.25">
      <c r="A94" s="15" t="s">
        <v>235</v>
      </c>
      <c r="B94" s="2"/>
      <c r="C94" t="s">
        <v>233</v>
      </c>
      <c r="E94" t="s">
        <v>293</v>
      </c>
      <c r="F94" t="s">
        <v>294</v>
      </c>
      <c r="AH94" s="20"/>
    </row>
    <row r="95" spans="1:34" x14ac:dyDescent="0.25">
      <c r="A95" s="15" t="s">
        <v>236</v>
      </c>
      <c r="B95" s="2"/>
      <c r="C95" t="s">
        <v>233</v>
      </c>
      <c r="E95" t="s">
        <v>293</v>
      </c>
      <c r="F95" t="s">
        <v>294</v>
      </c>
      <c r="AH95" s="20"/>
    </row>
    <row r="96" spans="1:34" x14ac:dyDescent="0.25">
      <c r="A96" s="15" t="s">
        <v>218</v>
      </c>
      <c r="B96" s="2"/>
      <c r="C96" t="s">
        <v>216</v>
      </c>
      <c r="E96" t="s">
        <v>293</v>
      </c>
      <c r="F96" t="s">
        <v>294</v>
      </c>
      <c r="AH96" s="20"/>
    </row>
    <row r="97" spans="1:34" x14ac:dyDescent="0.25">
      <c r="A97" s="15" t="s">
        <v>236</v>
      </c>
      <c r="B97" s="2"/>
      <c r="C97" t="s">
        <v>233</v>
      </c>
      <c r="E97" t="s">
        <v>293</v>
      </c>
      <c r="F97" t="s">
        <v>294</v>
      </c>
      <c r="AH97" s="20"/>
    </row>
    <row r="98" spans="1:34" x14ac:dyDescent="0.25">
      <c r="A98" s="15" t="s">
        <v>237</v>
      </c>
      <c r="B98" s="2"/>
      <c r="C98" t="s">
        <v>238</v>
      </c>
      <c r="E98" t="s">
        <v>293</v>
      </c>
      <c r="F98" t="s">
        <v>294</v>
      </c>
      <c r="AH98" s="20"/>
    </row>
    <row r="99" spans="1:34" x14ac:dyDescent="0.25">
      <c r="A99" s="15" t="s">
        <v>209</v>
      </c>
      <c r="B99" s="2"/>
      <c r="C99" t="s">
        <v>210</v>
      </c>
      <c r="E99" t="s">
        <v>293</v>
      </c>
      <c r="F99" t="s">
        <v>294</v>
      </c>
      <c r="AH99" s="20"/>
    </row>
    <row r="100" spans="1:34" ht="15.75" thickBot="1" x14ac:dyDescent="0.3">
      <c r="A100" s="29" t="s">
        <v>215</v>
      </c>
      <c r="B100" s="28"/>
      <c r="C100" s="23" t="s">
        <v>216</v>
      </c>
      <c r="D100" s="23" t="s">
        <v>249</v>
      </c>
      <c r="E100" s="23" t="s">
        <v>293</v>
      </c>
      <c r="F100" s="23" t="s">
        <v>294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C43-8B95-4A51-8664-A80F902CBA7A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39.85546875" bestFit="1" customWidth="1"/>
    <col min="6" max="6" width="81.57031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209</v>
      </c>
      <c r="B2" s="9"/>
      <c r="C2" s="27" t="s">
        <v>210</v>
      </c>
      <c r="D2" s="27" t="s">
        <v>248</v>
      </c>
      <c r="E2" s="27" t="s">
        <v>296</v>
      </c>
      <c r="F2" s="27" t="s">
        <v>297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223</v>
      </c>
      <c r="B3" s="2"/>
      <c r="C3" t="s">
        <v>220</v>
      </c>
      <c r="E3" t="s">
        <v>296</v>
      </c>
      <c r="F3" t="s">
        <v>297</v>
      </c>
      <c r="AH3" s="20"/>
    </row>
    <row r="4" spans="1:34" x14ac:dyDescent="0.25">
      <c r="A4" s="15" t="s">
        <v>226</v>
      </c>
      <c r="B4" s="2"/>
      <c r="C4" t="s">
        <v>220</v>
      </c>
      <c r="E4" t="s">
        <v>296</v>
      </c>
      <c r="F4" t="s">
        <v>297</v>
      </c>
      <c r="AH4" s="20"/>
    </row>
    <row r="5" spans="1:34" x14ac:dyDescent="0.25">
      <c r="A5" s="15" t="s">
        <v>295</v>
      </c>
      <c r="B5" s="2"/>
      <c r="C5" t="s">
        <v>220</v>
      </c>
      <c r="E5" t="s">
        <v>296</v>
      </c>
      <c r="F5" t="s">
        <v>297</v>
      </c>
      <c r="AH5" s="20"/>
    </row>
    <row r="6" spans="1:34" x14ac:dyDescent="0.25">
      <c r="A6" s="15" t="s">
        <v>229</v>
      </c>
      <c r="B6" s="2"/>
      <c r="C6" t="s">
        <v>220</v>
      </c>
      <c r="E6" t="s">
        <v>296</v>
      </c>
      <c r="F6" t="s">
        <v>297</v>
      </c>
      <c r="AH6" s="20"/>
    </row>
    <row r="7" spans="1:34" x14ac:dyDescent="0.25">
      <c r="A7" s="15" t="s">
        <v>259</v>
      </c>
      <c r="B7" s="2"/>
      <c r="C7" t="s">
        <v>231</v>
      </c>
      <c r="E7" t="s">
        <v>296</v>
      </c>
      <c r="F7" t="s">
        <v>297</v>
      </c>
      <c r="AH7" s="20"/>
    </row>
    <row r="8" spans="1:34" x14ac:dyDescent="0.25">
      <c r="A8" s="15" t="s">
        <v>230</v>
      </c>
      <c r="B8" s="2"/>
      <c r="C8" t="s">
        <v>231</v>
      </c>
      <c r="E8" t="s">
        <v>296</v>
      </c>
      <c r="F8" t="s">
        <v>297</v>
      </c>
      <c r="AH8" s="20"/>
    </row>
    <row r="9" spans="1:34" x14ac:dyDescent="0.25">
      <c r="A9" s="15" t="s">
        <v>235</v>
      </c>
      <c r="B9" s="2"/>
      <c r="C9" t="s">
        <v>233</v>
      </c>
      <c r="E9" t="s">
        <v>296</v>
      </c>
      <c r="F9" t="s">
        <v>297</v>
      </c>
      <c r="AH9" s="20"/>
    </row>
    <row r="10" spans="1:34" x14ac:dyDescent="0.25">
      <c r="A10" s="15" t="s">
        <v>237</v>
      </c>
      <c r="B10" s="2"/>
      <c r="C10" t="s">
        <v>238</v>
      </c>
      <c r="E10" t="s">
        <v>296</v>
      </c>
      <c r="F10" t="s">
        <v>297</v>
      </c>
      <c r="AH10" s="20"/>
    </row>
    <row r="11" spans="1:34" x14ac:dyDescent="0.25">
      <c r="A11" s="15" t="s">
        <v>240</v>
      </c>
      <c r="B11" s="2"/>
      <c r="C11" t="s">
        <v>241</v>
      </c>
      <c r="E11" t="s">
        <v>296</v>
      </c>
      <c r="F11" t="s">
        <v>297</v>
      </c>
      <c r="AH11" s="20"/>
    </row>
    <row r="12" spans="1:34" x14ac:dyDescent="0.25">
      <c r="A12" s="15" t="s">
        <v>235</v>
      </c>
      <c r="B12" s="2"/>
      <c r="C12" t="s">
        <v>233</v>
      </c>
      <c r="E12" t="s">
        <v>296</v>
      </c>
      <c r="F12" t="s">
        <v>297</v>
      </c>
      <c r="AH12" s="20"/>
    </row>
    <row r="13" spans="1:34" x14ac:dyDescent="0.25">
      <c r="A13" s="15" t="s">
        <v>237</v>
      </c>
      <c r="B13" s="2"/>
      <c r="C13" t="s">
        <v>238</v>
      </c>
      <c r="E13" t="s">
        <v>296</v>
      </c>
      <c r="F13" t="s">
        <v>297</v>
      </c>
      <c r="AH13" s="20"/>
    </row>
    <row r="14" spans="1:34" x14ac:dyDescent="0.25">
      <c r="A14" s="15" t="s">
        <v>273</v>
      </c>
      <c r="B14" s="2"/>
      <c r="C14" t="s">
        <v>274</v>
      </c>
      <c r="E14" t="s">
        <v>296</v>
      </c>
      <c r="F14" t="s">
        <v>297</v>
      </c>
      <c r="AH14" s="20"/>
    </row>
    <row r="15" spans="1:34" x14ac:dyDescent="0.25">
      <c r="A15" s="15" t="s">
        <v>273</v>
      </c>
      <c r="B15" s="2"/>
      <c r="C15" t="s">
        <v>274</v>
      </c>
      <c r="E15" t="s">
        <v>296</v>
      </c>
      <c r="F15" t="s">
        <v>297</v>
      </c>
      <c r="AH15" s="20"/>
    </row>
    <row r="16" spans="1:34" x14ac:dyDescent="0.25">
      <c r="A16" s="15" t="s">
        <v>237</v>
      </c>
      <c r="B16" s="2"/>
      <c r="C16" t="s">
        <v>238</v>
      </c>
      <c r="E16" t="s">
        <v>296</v>
      </c>
      <c r="F16" t="s">
        <v>297</v>
      </c>
      <c r="AH16" s="20"/>
    </row>
    <row r="17" spans="1:34" x14ac:dyDescent="0.25">
      <c r="A17" s="15" t="s">
        <v>273</v>
      </c>
      <c r="B17" s="2"/>
      <c r="C17" t="s">
        <v>274</v>
      </c>
      <c r="E17" t="s">
        <v>296</v>
      </c>
      <c r="F17" t="s">
        <v>297</v>
      </c>
      <c r="AH17" s="20"/>
    </row>
    <row r="18" spans="1:34" x14ac:dyDescent="0.25">
      <c r="A18" s="15" t="s">
        <v>226</v>
      </c>
      <c r="B18" s="2"/>
      <c r="C18" t="s">
        <v>220</v>
      </c>
      <c r="E18" t="s">
        <v>296</v>
      </c>
      <c r="F18" t="s">
        <v>297</v>
      </c>
      <c r="AH18" s="20"/>
    </row>
    <row r="19" spans="1:34" x14ac:dyDescent="0.25">
      <c r="A19" s="15" t="s">
        <v>235</v>
      </c>
      <c r="B19" s="2"/>
      <c r="C19" t="s">
        <v>233</v>
      </c>
      <c r="E19" t="s">
        <v>296</v>
      </c>
      <c r="F19" t="s">
        <v>297</v>
      </c>
      <c r="AH19" s="20"/>
    </row>
    <row r="20" spans="1:34" x14ac:dyDescent="0.25">
      <c r="A20" s="15" t="s">
        <v>295</v>
      </c>
      <c r="B20" s="2"/>
      <c r="C20" t="s">
        <v>220</v>
      </c>
      <c r="E20" t="s">
        <v>296</v>
      </c>
      <c r="F20" t="s">
        <v>297</v>
      </c>
      <c r="AH20" s="20"/>
    </row>
    <row r="21" spans="1:34" x14ac:dyDescent="0.25">
      <c r="A21" s="15" t="s">
        <v>273</v>
      </c>
      <c r="B21" s="2"/>
      <c r="C21" t="s">
        <v>274</v>
      </c>
      <c r="E21" t="s">
        <v>296</v>
      </c>
      <c r="F21" t="s">
        <v>297</v>
      </c>
      <c r="AH21" s="20"/>
    </row>
    <row r="22" spans="1:34" x14ac:dyDescent="0.25">
      <c r="A22" s="15" t="s">
        <v>226</v>
      </c>
      <c r="B22" s="2"/>
      <c r="C22" t="s">
        <v>220</v>
      </c>
      <c r="E22" t="s">
        <v>296</v>
      </c>
      <c r="F22" t="s">
        <v>297</v>
      </c>
      <c r="AH22" s="20"/>
    </row>
    <row r="23" spans="1:34" x14ac:dyDescent="0.25">
      <c r="A23" s="15" t="s">
        <v>273</v>
      </c>
      <c r="B23" s="2"/>
      <c r="C23" t="s">
        <v>274</v>
      </c>
      <c r="E23" t="s">
        <v>296</v>
      </c>
      <c r="F23" t="s">
        <v>297</v>
      </c>
      <c r="AH23" s="20"/>
    </row>
    <row r="24" spans="1:34" x14ac:dyDescent="0.25">
      <c r="A24" s="15" t="s">
        <v>295</v>
      </c>
      <c r="B24" s="2"/>
      <c r="C24" t="s">
        <v>220</v>
      </c>
      <c r="E24" t="s">
        <v>296</v>
      </c>
      <c r="F24" t="s">
        <v>297</v>
      </c>
      <c r="AH24" s="20"/>
    </row>
    <row r="25" spans="1:34" x14ac:dyDescent="0.25">
      <c r="A25" s="15" t="s">
        <v>273</v>
      </c>
      <c r="B25" s="2"/>
      <c r="C25" t="s">
        <v>274</v>
      </c>
      <c r="E25" t="s">
        <v>296</v>
      </c>
      <c r="F25" t="s">
        <v>297</v>
      </c>
      <c r="AH25" s="20"/>
    </row>
    <row r="26" spans="1:34" x14ac:dyDescent="0.25">
      <c r="A26" s="15" t="s">
        <v>240</v>
      </c>
      <c r="B26" s="2"/>
      <c r="C26" t="s">
        <v>241</v>
      </c>
      <c r="E26" t="s">
        <v>296</v>
      </c>
      <c r="F26" t="s">
        <v>297</v>
      </c>
      <c r="AH26" s="20"/>
    </row>
    <row r="27" spans="1:34" x14ac:dyDescent="0.25">
      <c r="A27" s="15" t="s">
        <v>273</v>
      </c>
      <c r="B27" s="2"/>
      <c r="C27" t="s">
        <v>274</v>
      </c>
      <c r="E27" t="s">
        <v>296</v>
      </c>
      <c r="F27" t="s">
        <v>297</v>
      </c>
      <c r="AH27" s="20"/>
    </row>
    <row r="28" spans="1:34" x14ac:dyDescent="0.25">
      <c r="A28" s="15" t="s">
        <v>273</v>
      </c>
      <c r="B28" s="2"/>
      <c r="C28" t="s">
        <v>274</v>
      </c>
      <c r="E28" t="s">
        <v>296</v>
      </c>
      <c r="F28" t="s">
        <v>297</v>
      </c>
      <c r="AH28" s="20"/>
    </row>
    <row r="29" spans="1:34" x14ac:dyDescent="0.25">
      <c r="A29" s="15" t="s">
        <v>243</v>
      </c>
      <c r="B29" s="2"/>
      <c r="C29" t="s">
        <v>244</v>
      </c>
      <c r="E29" t="s">
        <v>296</v>
      </c>
      <c r="F29" t="s">
        <v>297</v>
      </c>
      <c r="AH29" s="20"/>
    </row>
    <row r="30" spans="1:34" x14ac:dyDescent="0.25">
      <c r="A30" s="15" t="s">
        <v>273</v>
      </c>
      <c r="B30" s="2"/>
      <c r="C30" t="s">
        <v>274</v>
      </c>
      <c r="E30" t="s">
        <v>296</v>
      </c>
      <c r="F30" t="s">
        <v>297</v>
      </c>
      <c r="AH30" s="20"/>
    </row>
    <row r="31" spans="1:34" x14ac:dyDescent="0.25">
      <c r="A31" s="15" t="s">
        <v>273</v>
      </c>
      <c r="B31" s="2"/>
      <c r="C31" t="s">
        <v>274</v>
      </c>
      <c r="E31" t="s">
        <v>296</v>
      </c>
      <c r="F31" t="s">
        <v>297</v>
      </c>
      <c r="AH31" s="20"/>
    </row>
    <row r="32" spans="1:34" x14ac:dyDescent="0.25">
      <c r="A32" s="15" t="s">
        <v>235</v>
      </c>
      <c r="B32" s="2"/>
      <c r="C32" t="s">
        <v>233</v>
      </c>
      <c r="E32" t="s">
        <v>296</v>
      </c>
      <c r="F32" t="s">
        <v>297</v>
      </c>
      <c r="AH32" s="20"/>
    </row>
    <row r="33" spans="1:34" x14ac:dyDescent="0.25">
      <c r="A33" s="15" t="s">
        <v>273</v>
      </c>
      <c r="B33" s="2"/>
      <c r="C33" t="s">
        <v>274</v>
      </c>
      <c r="E33" t="s">
        <v>296</v>
      </c>
      <c r="F33" t="s">
        <v>297</v>
      </c>
      <c r="AH33" s="20"/>
    </row>
    <row r="34" spans="1:34" x14ac:dyDescent="0.25">
      <c r="A34" s="15" t="s">
        <v>229</v>
      </c>
      <c r="B34" s="2"/>
      <c r="C34" t="s">
        <v>220</v>
      </c>
      <c r="E34" t="s">
        <v>296</v>
      </c>
      <c r="F34" t="s">
        <v>297</v>
      </c>
      <c r="AH34" s="20"/>
    </row>
    <row r="35" spans="1:34" x14ac:dyDescent="0.25">
      <c r="A35" s="15" t="s">
        <v>273</v>
      </c>
      <c r="B35" s="2"/>
      <c r="C35" t="s">
        <v>274</v>
      </c>
      <c r="E35" t="s">
        <v>296</v>
      </c>
      <c r="F35" t="s">
        <v>297</v>
      </c>
      <c r="AH35" s="20"/>
    </row>
    <row r="36" spans="1:34" x14ac:dyDescent="0.25">
      <c r="A36" s="15" t="s">
        <v>273</v>
      </c>
      <c r="B36" s="2"/>
      <c r="C36" t="s">
        <v>274</v>
      </c>
      <c r="E36" t="s">
        <v>296</v>
      </c>
      <c r="F36" t="s">
        <v>297</v>
      </c>
      <c r="AH36" s="20"/>
    </row>
    <row r="37" spans="1:34" x14ac:dyDescent="0.25">
      <c r="A37" s="15" t="s">
        <v>273</v>
      </c>
      <c r="B37" s="2"/>
      <c r="C37" t="s">
        <v>274</v>
      </c>
      <c r="E37" t="s">
        <v>296</v>
      </c>
      <c r="F37" t="s">
        <v>297</v>
      </c>
      <c r="AH37" s="20"/>
    </row>
    <row r="38" spans="1:34" x14ac:dyDescent="0.25">
      <c r="A38" s="15" t="s">
        <v>243</v>
      </c>
      <c r="B38" s="2"/>
      <c r="C38" t="s">
        <v>244</v>
      </c>
      <c r="E38" t="s">
        <v>296</v>
      </c>
      <c r="F38" t="s">
        <v>297</v>
      </c>
      <c r="AH38" s="20"/>
    </row>
    <row r="39" spans="1:34" x14ac:dyDescent="0.25">
      <c r="A39" s="15" t="s">
        <v>273</v>
      </c>
      <c r="B39" s="2"/>
      <c r="C39" t="s">
        <v>274</v>
      </c>
      <c r="E39" t="s">
        <v>296</v>
      </c>
      <c r="F39" t="s">
        <v>297</v>
      </c>
      <c r="AH39" s="20"/>
    </row>
    <row r="40" spans="1:34" x14ac:dyDescent="0.25">
      <c r="A40" s="15" t="s">
        <v>273</v>
      </c>
      <c r="B40" s="2"/>
      <c r="C40" t="s">
        <v>274</v>
      </c>
      <c r="E40" t="s">
        <v>296</v>
      </c>
      <c r="F40" t="s">
        <v>297</v>
      </c>
      <c r="AH40" s="20"/>
    </row>
    <row r="41" spans="1:34" x14ac:dyDescent="0.25">
      <c r="A41" s="15" t="s">
        <v>273</v>
      </c>
      <c r="B41" s="2"/>
      <c r="C41" t="s">
        <v>274</v>
      </c>
      <c r="E41" t="s">
        <v>296</v>
      </c>
      <c r="F41" t="s">
        <v>297</v>
      </c>
      <c r="AH41" s="20"/>
    </row>
    <row r="42" spans="1:34" x14ac:dyDescent="0.25">
      <c r="A42" s="15" t="s">
        <v>273</v>
      </c>
      <c r="B42" s="2"/>
      <c r="C42" t="s">
        <v>274</v>
      </c>
      <c r="E42" t="s">
        <v>296</v>
      </c>
      <c r="F42" t="s">
        <v>297</v>
      </c>
      <c r="AH42" s="20"/>
    </row>
    <row r="43" spans="1:34" x14ac:dyDescent="0.25">
      <c r="A43" s="15" t="s">
        <v>243</v>
      </c>
      <c r="B43" s="2"/>
      <c r="C43" t="s">
        <v>244</v>
      </c>
      <c r="E43" t="s">
        <v>296</v>
      </c>
      <c r="F43" t="s">
        <v>297</v>
      </c>
      <c r="AH43" s="20"/>
    </row>
    <row r="44" spans="1:34" x14ac:dyDescent="0.25">
      <c r="A44" s="15" t="s">
        <v>235</v>
      </c>
      <c r="B44" s="2"/>
      <c r="C44" t="s">
        <v>233</v>
      </c>
      <c r="E44" t="s">
        <v>296</v>
      </c>
      <c r="F44" t="s">
        <v>297</v>
      </c>
      <c r="AH44" s="20"/>
    </row>
    <row r="45" spans="1:34" x14ac:dyDescent="0.25">
      <c r="A45" s="15" t="s">
        <v>273</v>
      </c>
      <c r="B45" s="2"/>
      <c r="C45" t="s">
        <v>274</v>
      </c>
      <c r="E45" t="s">
        <v>296</v>
      </c>
      <c r="F45" t="s">
        <v>297</v>
      </c>
      <c r="AH45" s="20"/>
    </row>
    <row r="46" spans="1:34" x14ac:dyDescent="0.25">
      <c r="A46" s="15" t="s">
        <v>273</v>
      </c>
      <c r="B46" s="2"/>
      <c r="C46" t="s">
        <v>274</v>
      </c>
      <c r="E46" t="s">
        <v>296</v>
      </c>
      <c r="F46" t="s">
        <v>297</v>
      </c>
      <c r="AH46" s="20"/>
    </row>
    <row r="47" spans="1:34" x14ac:dyDescent="0.25">
      <c r="A47" s="15" t="s">
        <v>273</v>
      </c>
      <c r="B47" s="2"/>
      <c r="C47" t="s">
        <v>274</v>
      </c>
      <c r="E47" t="s">
        <v>296</v>
      </c>
      <c r="F47" t="s">
        <v>297</v>
      </c>
      <c r="AH47" s="20"/>
    </row>
    <row r="48" spans="1:34" x14ac:dyDescent="0.25">
      <c r="A48" s="15" t="s">
        <v>273</v>
      </c>
      <c r="B48" s="2"/>
      <c r="C48" t="s">
        <v>274</v>
      </c>
      <c r="E48" t="s">
        <v>296</v>
      </c>
      <c r="F48" t="s">
        <v>297</v>
      </c>
      <c r="AH48" s="20"/>
    </row>
    <row r="49" spans="1:34" x14ac:dyDescent="0.25">
      <c r="A49" s="15" t="s">
        <v>273</v>
      </c>
      <c r="B49" s="2"/>
      <c r="C49" t="s">
        <v>274</v>
      </c>
      <c r="E49" t="s">
        <v>296</v>
      </c>
      <c r="F49" t="s">
        <v>297</v>
      </c>
      <c r="AH49" s="20"/>
    </row>
    <row r="50" spans="1:34" x14ac:dyDescent="0.25">
      <c r="A50" s="15" t="s">
        <v>273</v>
      </c>
      <c r="B50" s="2"/>
      <c r="C50" t="s">
        <v>274</v>
      </c>
      <c r="E50" t="s">
        <v>296</v>
      </c>
      <c r="F50" t="s">
        <v>297</v>
      </c>
      <c r="AH50" s="20"/>
    </row>
    <row r="51" spans="1:34" x14ac:dyDescent="0.25">
      <c r="A51" s="15" t="s">
        <v>273</v>
      </c>
      <c r="B51" s="2"/>
      <c r="C51" t="s">
        <v>274</v>
      </c>
      <c r="E51" t="s">
        <v>296</v>
      </c>
      <c r="F51" t="s">
        <v>297</v>
      </c>
      <c r="AH51" s="20"/>
    </row>
    <row r="52" spans="1:34" x14ac:dyDescent="0.25">
      <c r="A52" s="15" t="s">
        <v>273</v>
      </c>
      <c r="B52" s="2"/>
      <c r="C52" t="s">
        <v>274</v>
      </c>
      <c r="E52" t="s">
        <v>296</v>
      </c>
      <c r="F52" t="s">
        <v>297</v>
      </c>
      <c r="AH52" s="20"/>
    </row>
    <row r="53" spans="1:34" x14ac:dyDescent="0.25">
      <c r="A53" s="15" t="s">
        <v>273</v>
      </c>
      <c r="B53" s="2"/>
      <c r="C53" t="s">
        <v>274</v>
      </c>
      <c r="E53" t="s">
        <v>296</v>
      </c>
      <c r="F53" t="s">
        <v>297</v>
      </c>
      <c r="AH53" s="20"/>
    </row>
    <row r="54" spans="1:34" x14ac:dyDescent="0.25">
      <c r="A54" s="15" t="s">
        <v>223</v>
      </c>
      <c r="B54" s="2"/>
      <c r="C54" t="s">
        <v>220</v>
      </c>
      <c r="E54" t="s">
        <v>296</v>
      </c>
      <c r="F54" t="s">
        <v>297</v>
      </c>
      <c r="AH54" s="20"/>
    </row>
    <row r="55" spans="1:34" x14ac:dyDescent="0.25">
      <c r="A55" s="15" t="s">
        <v>235</v>
      </c>
      <c r="B55" s="2"/>
      <c r="C55" t="s">
        <v>233</v>
      </c>
      <c r="E55" t="s">
        <v>296</v>
      </c>
      <c r="F55" t="s">
        <v>297</v>
      </c>
      <c r="AH55" s="20"/>
    </row>
    <row r="56" spans="1:34" x14ac:dyDescent="0.25">
      <c r="A56" s="15" t="s">
        <v>236</v>
      </c>
      <c r="B56" s="2"/>
      <c r="C56" t="s">
        <v>233</v>
      </c>
      <c r="E56" t="s">
        <v>296</v>
      </c>
      <c r="F56" t="s">
        <v>297</v>
      </c>
      <c r="AH56" s="20"/>
    </row>
    <row r="57" spans="1:34" x14ac:dyDescent="0.25">
      <c r="A57" s="15" t="s">
        <v>273</v>
      </c>
      <c r="B57" s="2"/>
      <c r="C57" t="s">
        <v>274</v>
      </c>
      <c r="E57" t="s">
        <v>296</v>
      </c>
      <c r="F57" t="s">
        <v>297</v>
      </c>
      <c r="AH57" s="20"/>
    </row>
    <row r="58" spans="1:34" x14ac:dyDescent="0.25">
      <c r="A58" s="15" t="s">
        <v>273</v>
      </c>
      <c r="B58" s="2"/>
      <c r="C58" t="s">
        <v>274</v>
      </c>
      <c r="E58" t="s">
        <v>296</v>
      </c>
      <c r="F58" t="s">
        <v>297</v>
      </c>
      <c r="AH58" s="20"/>
    </row>
    <row r="59" spans="1:34" x14ac:dyDescent="0.25">
      <c r="A59" s="15" t="s">
        <v>235</v>
      </c>
      <c r="B59" s="2"/>
      <c r="C59" t="s">
        <v>233</v>
      </c>
      <c r="E59" t="s">
        <v>296</v>
      </c>
      <c r="F59" t="s">
        <v>297</v>
      </c>
      <c r="AH59" s="20"/>
    </row>
    <row r="60" spans="1:34" x14ac:dyDescent="0.25">
      <c r="A60" s="15" t="s">
        <v>273</v>
      </c>
      <c r="B60" s="2"/>
      <c r="C60" t="s">
        <v>274</v>
      </c>
      <c r="E60" t="s">
        <v>296</v>
      </c>
      <c r="F60" t="s">
        <v>297</v>
      </c>
      <c r="AH60" s="20"/>
    </row>
    <row r="61" spans="1:34" x14ac:dyDescent="0.25">
      <c r="A61" s="15" t="s">
        <v>273</v>
      </c>
      <c r="B61" s="2"/>
      <c r="C61" t="s">
        <v>274</v>
      </c>
      <c r="E61" t="s">
        <v>296</v>
      </c>
      <c r="F61" t="s">
        <v>297</v>
      </c>
      <c r="AH61" s="20"/>
    </row>
    <row r="62" spans="1:34" x14ac:dyDescent="0.25">
      <c r="A62" s="15" t="s">
        <v>273</v>
      </c>
      <c r="B62" s="2"/>
      <c r="C62" t="s">
        <v>274</v>
      </c>
      <c r="E62" t="s">
        <v>296</v>
      </c>
      <c r="F62" t="s">
        <v>297</v>
      </c>
      <c r="AH62" s="20"/>
    </row>
    <row r="63" spans="1:34" x14ac:dyDescent="0.25">
      <c r="A63" s="15" t="s">
        <v>273</v>
      </c>
      <c r="B63" s="2"/>
      <c r="C63" t="s">
        <v>274</v>
      </c>
      <c r="E63" t="s">
        <v>296</v>
      </c>
      <c r="F63" t="s">
        <v>297</v>
      </c>
      <c r="AH63" s="20"/>
    </row>
    <row r="64" spans="1:34" x14ac:dyDescent="0.25">
      <c r="A64" s="15" t="s">
        <v>273</v>
      </c>
      <c r="B64" s="2"/>
      <c r="C64" t="s">
        <v>274</v>
      </c>
      <c r="E64" t="s">
        <v>296</v>
      </c>
      <c r="F64" t="s">
        <v>297</v>
      </c>
      <c r="AH64" s="20"/>
    </row>
    <row r="65" spans="1:34" x14ac:dyDescent="0.25">
      <c r="A65" s="15" t="s">
        <v>273</v>
      </c>
      <c r="B65" s="2"/>
      <c r="C65" t="s">
        <v>274</v>
      </c>
      <c r="E65" t="s">
        <v>296</v>
      </c>
      <c r="F65" t="s">
        <v>297</v>
      </c>
      <c r="AH65" s="20"/>
    </row>
    <row r="66" spans="1:34" x14ac:dyDescent="0.25">
      <c r="A66" s="15" t="s">
        <v>273</v>
      </c>
      <c r="B66" s="2"/>
      <c r="C66" t="s">
        <v>274</v>
      </c>
      <c r="E66" t="s">
        <v>296</v>
      </c>
      <c r="F66" t="s">
        <v>297</v>
      </c>
      <c r="AH66" s="20"/>
    </row>
    <row r="67" spans="1:34" x14ac:dyDescent="0.25">
      <c r="A67" s="15" t="s">
        <v>273</v>
      </c>
      <c r="B67" s="2"/>
      <c r="C67" t="s">
        <v>274</v>
      </c>
      <c r="E67" t="s">
        <v>296</v>
      </c>
      <c r="F67" t="s">
        <v>297</v>
      </c>
      <c r="AH67" s="20"/>
    </row>
    <row r="68" spans="1:34" x14ac:dyDescent="0.25">
      <c r="A68" s="15" t="s">
        <v>273</v>
      </c>
      <c r="B68" s="2"/>
      <c r="C68" t="s">
        <v>274</v>
      </c>
      <c r="E68" t="s">
        <v>296</v>
      </c>
      <c r="F68" t="s">
        <v>297</v>
      </c>
      <c r="AH68" s="20"/>
    </row>
    <row r="69" spans="1:34" x14ac:dyDescent="0.25">
      <c r="A69" s="15" t="s">
        <v>243</v>
      </c>
      <c r="B69" s="2"/>
      <c r="C69" t="s">
        <v>244</v>
      </c>
      <c r="E69" t="s">
        <v>296</v>
      </c>
      <c r="F69" t="s">
        <v>297</v>
      </c>
      <c r="AH69" s="20"/>
    </row>
    <row r="70" spans="1:34" x14ac:dyDescent="0.25">
      <c r="A70" s="15" t="s">
        <v>273</v>
      </c>
      <c r="B70" s="2"/>
      <c r="C70" t="s">
        <v>274</v>
      </c>
      <c r="E70" t="s">
        <v>296</v>
      </c>
      <c r="F70" t="s">
        <v>297</v>
      </c>
      <c r="AH70" s="20"/>
    </row>
    <row r="71" spans="1:34" x14ac:dyDescent="0.25">
      <c r="A71" s="15" t="s">
        <v>223</v>
      </c>
      <c r="B71" s="2"/>
      <c r="C71" t="s">
        <v>220</v>
      </c>
      <c r="E71" t="s">
        <v>296</v>
      </c>
      <c r="F71" t="s">
        <v>297</v>
      </c>
      <c r="AH71" s="20"/>
    </row>
    <row r="72" spans="1:34" x14ac:dyDescent="0.25">
      <c r="A72" s="15" t="s">
        <v>273</v>
      </c>
      <c r="B72" s="2"/>
      <c r="C72" t="s">
        <v>274</v>
      </c>
      <c r="E72" t="s">
        <v>296</v>
      </c>
      <c r="F72" t="s">
        <v>297</v>
      </c>
      <c r="AH72" s="20"/>
    </row>
    <row r="73" spans="1:34" x14ac:dyDescent="0.25">
      <c r="A73" s="15" t="s">
        <v>235</v>
      </c>
      <c r="B73" s="2"/>
      <c r="C73" t="s">
        <v>233</v>
      </c>
      <c r="E73" t="s">
        <v>296</v>
      </c>
      <c r="F73" t="s">
        <v>297</v>
      </c>
      <c r="AH73" s="20"/>
    </row>
    <row r="74" spans="1:34" x14ac:dyDescent="0.25">
      <c r="A74" s="15" t="s">
        <v>273</v>
      </c>
      <c r="B74" s="2"/>
      <c r="C74" t="s">
        <v>274</v>
      </c>
      <c r="E74" t="s">
        <v>296</v>
      </c>
      <c r="F74" t="s">
        <v>297</v>
      </c>
      <c r="AH74" s="20"/>
    </row>
    <row r="75" spans="1:34" x14ac:dyDescent="0.25">
      <c r="A75" s="15" t="s">
        <v>273</v>
      </c>
      <c r="B75" s="2"/>
      <c r="C75" t="s">
        <v>274</v>
      </c>
      <c r="E75" t="s">
        <v>296</v>
      </c>
      <c r="F75" t="s">
        <v>297</v>
      </c>
      <c r="AH75" s="20"/>
    </row>
    <row r="76" spans="1:34" x14ac:dyDescent="0.25">
      <c r="A76" s="15" t="s">
        <v>273</v>
      </c>
      <c r="B76" s="2"/>
      <c r="C76" t="s">
        <v>274</v>
      </c>
      <c r="E76" t="s">
        <v>296</v>
      </c>
      <c r="F76" t="s">
        <v>297</v>
      </c>
      <c r="AH76" s="20"/>
    </row>
    <row r="77" spans="1:34" x14ac:dyDescent="0.25">
      <c r="A77" s="15" t="s">
        <v>273</v>
      </c>
      <c r="B77" s="2"/>
      <c r="C77" t="s">
        <v>274</v>
      </c>
      <c r="E77" t="s">
        <v>296</v>
      </c>
      <c r="F77" t="s">
        <v>297</v>
      </c>
      <c r="AH77" s="20"/>
    </row>
    <row r="78" spans="1:34" x14ac:dyDescent="0.25">
      <c r="A78" s="15" t="s">
        <v>273</v>
      </c>
      <c r="B78" s="2"/>
      <c r="C78" t="s">
        <v>274</v>
      </c>
      <c r="E78" t="s">
        <v>296</v>
      </c>
      <c r="F78" t="s">
        <v>297</v>
      </c>
      <c r="AH78" s="20"/>
    </row>
    <row r="79" spans="1:34" x14ac:dyDescent="0.25">
      <c r="A79" s="15" t="s">
        <v>273</v>
      </c>
      <c r="B79" s="2"/>
      <c r="C79" t="s">
        <v>274</v>
      </c>
      <c r="E79" t="s">
        <v>296</v>
      </c>
      <c r="F79" t="s">
        <v>297</v>
      </c>
      <c r="AH79" s="20"/>
    </row>
    <row r="80" spans="1:34" x14ac:dyDescent="0.25">
      <c r="A80" s="15" t="s">
        <v>240</v>
      </c>
      <c r="B80" s="2"/>
      <c r="C80" t="s">
        <v>241</v>
      </c>
      <c r="E80" t="s">
        <v>296</v>
      </c>
      <c r="F80" t="s">
        <v>297</v>
      </c>
      <c r="AH80" s="20"/>
    </row>
    <row r="81" spans="1:34" x14ac:dyDescent="0.25">
      <c r="A81" s="15" t="s">
        <v>273</v>
      </c>
      <c r="B81" s="2"/>
      <c r="C81" t="s">
        <v>274</v>
      </c>
      <c r="E81" t="s">
        <v>296</v>
      </c>
      <c r="F81" t="s">
        <v>297</v>
      </c>
      <c r="AH81" s="20"/>
    </row>
    <row r="82" spans="1:34" x14ac:dyDescent="0.25">
      <c r="A82" s="15" t="s">
        <v>273</v>
      </c>
      <c r="B82" s="2"/>
      <c r="C82" t="s">
        <v>274</v>
      </c>
      <c r="E82" t="s">
        <v>296</v>
      </c>
      <c r="F82" t="s">
        <v>297</v>
      </c>
      <c r="AH82" s="20"/>
    </row>
    <row r="83" spans="1:34" x14ac:dyDescent="0.25">
      <c r="A83" s="15" t="s">
        <v>273</v>
      </c>
      <c r="B83" s="2"/>
      <c r="C83" t="s">
        <v>274</v>
      </c>
      <c r="E83" t="s">
        <v>296</v>
      </c>
      <c r="F83" t="s">
        <v>297</v>
      </c>
      <c r="AH83" s="20"/>
    </row>
    <row r="84" spans="1:34" x14ac:dyDescent="0.25">
      <c r="A84" s="15" t="s">
        <v>273</v>
      </c>
      <c r="B84" s="2"/>
      <c r="C84" t="s">
        <v>274</v>
      </c>
      <c r="E84" t="s">
        <v>296</v>
      </c>
      <c r="F84" t="s">
        <v>297</v>
      </c>
      <c r="AH84" s="20"/>
    </row>
    <row r="85" spans="1:34" x14ac:dyDescent="0.25">
      <c r="A85" s="15" t="s">
        <v>235</v>
      </c>
      <c r="B85" s="2"/>
      <c r="C85" t="s">
        <v>233</v>
      </c>
      <c r="E85" t="s">
        <v>296</v>
      </c>
      <c r="F85" t="s">
        <v>297</v>
      </c>
      <c r="AH85" s="20"/>
    </row>
    <row r="86" spans="1:34" x14ac:dyDescent="0.25">
      <c r="A86" s="15" t="s">
        <v>273</v>
      </c>
      <c r="B86" s="2"/>
      <c r="C86" t="s">
        <v>274</v>
      </c>
      <c r="E86" t="s">
        <v>296</v>
      </c>
      <c r="F86" t="s">
        <v>297</v>
      </c>
      <c r="AH86" s="20"/>
    </row>
    <row r="87" spans="1:34" x14ac:dyDescent="0.25">
      <c r="A87" s="15" t="s">
        <v>273</v>
      </c>
      <c r="B87" s="2"/>
      <c r="C87" t="s">
        <v>274</v>
      </c>
      <c r="E87" t="s">
        <v>296</v>
      </c>
      <c r="F87" t="s">
        <v>297</v>
      </c>
      <c r="AH87" s="20"/>
    </row>
    <row r="88" spans="1:34" x14ac:dyDescent="0.25">
      <c r="A88" s="15" t="s">
        <v>273</v>
      </c>
      <c r="B88" s="2"/>
      <c r="C88" t="s">
        <v>274</v>
      </c>
      <c r="E88" t="s">
        <v>296</v>
      </c>
      <c r="F88" t="s">
        <v>297</v>
      </c>
      <c r="AH88" s="20"/>
    </row>
    <row r="89" spans="1:34" x14ac:dyDescent="0.25">
      <c r="A89" s="15" t="s">
        <v>273</v>
      </c>
      <c r="B89" s="2"/>
      <c r="C89" t="s">
        <v>274</v>
      </c>
      <c r="E89" t="s">
        <v>296</v>
      </c>
      <c r="F89" t="s">
        <v>297</v>
      </c>
      <c r="AH89" s="20"/>
    </row>
    <row r="90" spans="1:34" x14ac:dyDescent="0.25">
      <c r="A90" s="15" t="s">
        <v>273</v>
      </c>
      <c r="B90" s="2"/>
      <c r="C90" t="s">
        <v>274</v>
      </c>
      <c r="E90" t="s">
        <v>296</v>
      </c>
      <c r="F90" t="s">
        <v>297</v>
      </c>
      <c r="AH90" s="20"/>
    </row>
    <row r="91" spans="1:34" x14ac:dyDescent="0.25">
      <c r="A91" s="15" t="s">
        <v>209</v>
      </c>
      <c r="B91" s="2"/>
      <c r="C91" t="s">
        <v>210</v>
      </c>
      <c r="E91" t="s">
        <v>296</v>
      </c>
      <c r="F91" t="s">
        <v>297</v>
      </c>
      <c r="AH91" s="20"/>
    </row>
    <row r="92" spans="1:34" x14ac:dyDescent="0.25">
      <c r="A92" s="15" t="s">
        <v>209</v>
      </c>
      <c r="B92" s="2"/>
      <c r="C92" t="s">
        <v>210</v>
      </c>
      <c r="E92" t="s">
        <v>296</v>
      </c>
      <c r="F92" t="s">
        <v>297</v>
      </c>
      <c r="AH92" s="20"/>
    </row>
    <row r="93" spans="1:34" x14ac:dyDescent="0.25">
      <c r="A93" s="15" t="s">
        <v>209</v>
      </c>
      <c r="B93" s="2"/>
      <c r="C93" t="s">
        <v>210</v>
      </c>
      <c r="E93" t="s">
        <v>296</v>
      </c>
      <c r="F93" t="s">
        <v>297</v>
      </c>
      <c r="AH93" s="20"/>
    </row>
    <row r="94" spans="1:34" x14ac:dyDescent="0.25">
      <c r="A94" s="15" t="s">
        <v>273</v>
      </c>
      <c r="B94" s="2"/>
      <c r="C94" t="s">
        <v>274</v>
      </c>
      <c r="E94" t="s">
        <v>296</v>
      </c>
      <c r="F94" t="s">
        <v>297</v>
      </c>
      <c r="AH94" s="20"/>
    </row>
    <row r="95" spans="1:34" x14ac:dyDescent="0.25">
      <c r="A95" s="15" t="s">
        <v>273</v>
      </c>
      <c r="B95" s="2"/>
      <c r="C95" t="s">
        <v>274</v>
      </c>
      <c r="E95" t="s">
        <v>296</v>
      </c>
      <c r="F95" t="s">
        <v>297</v>
      </c>
      <c r="AH95" s="20"/>
    </row>
    <row r="96" spans="1:34" x14ac:dyDescent="0.25">
      <c r="A96" s="15" t="s">
        <v>237</v>
      </c>
      <c r="B96" s="2"/>
      <c r="C96" t="s">
        <v>238</v>
      </c>
      <c r="E96" t="s">
        <v>296</v>
      </c>
      <c r="F96" t="s">
        <v>297</v>
      </c>
      <c r="AH96" s="20"/>
    </row>
    <row r="97" spans="1:34" x14ac:dyDescent="0.25">
      <c r="A97" s="15" t="s">
        <v>246</v>
      </c>
      <c r="B97" s="2"/>
      <c r="C97" t="s">
        <v>247</v>
      </c>
      <c r="E97" t="s">
        <v>296</v>
      </c>
      <c r="F97" t="s">
        <v>297</v>
      </c>
      <c r="AH97" s="20"/>
    </row>
    <row r="98" spans="1:34" x14ac:dyDescent="0.25">
      <c r="A98" s="15" t="s">
        <v>273</v>
      </c>
      <c r="B98" s="2"/>
      <c r="C98" t="s">
        <v>274</v>
      </c>
      <c r="E98" t="s">
        <v>296</v>
      </c>
      <c r="F98" t="s">
        <v>297</v>
      </c>
      <c r="AH98" s="20"/>
    </row>
    <row r="99" spans="1:34" x14ac:dyDescent="0.25">
      <c r="A99" s="15" t="s">
        <v>273</v>
      </c>
      <c r="B99" s="2"/>
      <c r="C99" t="s">
        <v>274</v>
      </c>
      <c r="E99" t="s">
        <v>296</v>
      </c>
      <c r="F99" t="s">
        <v>297</v>
      </c>
      <c r="AH99" s="20"/>
    </row>
    <row r="100" spans="1:34" ht="15.75" thickBot="1" x14ac:dyDescent="0.3">
      <c r="A100" s="29" t="s">
        <v>224</v>
      </c>
      <c r="B100" s="28"/>
      <c r="C100" s="23" t="s">
        <v>220</v>
      </c>
      <c r="D100" s="23" t="s">
        <v>249</v>
      </c>
      <c r="E100" s="23" t="s">
        <v>296</v>
      </c>
      <c r="F100" s="23" t="s">
        <v>297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DDE9-3D08-4D43-A964-40A1074C2D7B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270</v>
      </c>
      <c r="B2" s="9"/>
      <c r="C2" s="27" t="s">
        <v>210</v>
      </c>
      <c r="D2" s="27" t="s">
        <v>248</v>
      </c>
      <c r="E2" s="27" t="s">
        <v>298</v>
      </c>
      <c r="F2" s="27" t="s">
        <v>299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215</v>
      </c>
      <c r="B3" s="2"/>
      <c r="C3" t="s">
        <v>216</v>
      </c>
      <c r="E3" t="s">
        <v>298</v>
      </c>
      <c r="F3" t="s">
        <v>299</v>
      </c>
      <c r="AH3" s="20"/>
    </row>
    <row r="4" spans="1:34" x14ac:dyDescent="0.25">
      <c r="A4" s="15" t="s">
        <v>218</v>
      </c>
      <c r="B4" s="2"/>
      <c r="C4" t="s">
        <v>216</v>
      </c>
      <c r="E4" t="s">
        <v>298</v>
      </c>
      <c r="F4" t="s">
        <v>299</v>
      </c>
      <c r="AH4" s="20"/>
    </row>
    <row r="5" spans="1:34" x14ac:dyDescent="0.25">
      <c r="A5" s="15" t="s">
        <v>278</v>
      </c>
      <c r="B5" s="2"/>
      <c r="C5" t="s">
        <v>216</v>
      </c>
      <c r="E5" t="s">
        <v>298</v>
      </c>
      <c r="F5" t="s">
        <v>299</v>
      </c>
      <c r="AH5" s="20"/>
    </row>
    <row r="6" spans="1:34" x14ac:dyDescent="0.25">
      <c r="A6" s="15" t="s">
        <v>223</v>
      </c>
      <c r="B6" s="2"/>
      <c r="C6" t="s">
        <v>220</v>
      </c>
      <c r="E6" t="s">
        <v>298</v>
      </c>
      <c r="F6" t="s">
        <v>299</v>
      </c>
      <c r="AH6" s="20"/>
    </row>
    <row r="7" spans="1:34" x14ac:dyDescent="0.25">
      <c r="A7" s="15" t="s">
        <v>224</v>
      </c>
      <c r="B7" s="2"/>
      <c r="C7" t="s">
        <v>220</v>
      </c>
      <c r="E7" t="s">
        <v>298</v>
      </c>
      <c r="F7" t="s">
        <v>299</v>
      </c>
      <c r="AH7" s="20"/>
    </row>
    <row r="8" spans="1:34" x14ac:dyDescent="0.25">
      <c r="A8" s="15" t="s">
        <v>227</v>
      </c>
      <c r="B8" s="2"/>
      <c r="C8" t="s">
        <v>220</v>
      </c>
      <c r="E8" t="s">
        <v>298</v>
      </c>
      <c r="F8" t="s">
        <v>299</v>
      </c>
      <c r="AH8" s="20"/>
    </row>
    <row r="9" spans="1:34" x14ac:dyDescent="0.25">
      <c r="A9" s="15" t="s">
        <v>232</v>
      </c>
      <c r="B9" s="2"/>
      <c r="C9" t="s">
        <v>233</v>
      </c>
      <c r="E9" t="s">
        <v>298</v>
      </c>
      <c r="F9" t="s">
        <v>299</v>
      </c>
      <c r="AH9" s="20"/>
    </row>
    <row r="10" spans="1:34" x14ac:dyDescent="0.25">
      <c r="A10" s="15" t="s">
        <v>235</v>
      </c>
      <c r="B10" s="2"/>
      <c r="C10" t="s">
        <v>233</v>
      </c>
      <c r="E10" t="s">
        <v>298</v>
      </c>
      <c r="F10" t="s">
        <v>299</v>
      </c>
      <c r="AH10" s="20"/>
    </row>
    <row r="11" spans="1:34" x14ac:dyDescent="0.25">
      <c r="A11" s="15" t="s">
        <v>236</v>
      </c>
      <c r="B11" s="2"/>
      <c r="C11" t="s">
        <v>233</v>
      </c>
      <c r="E11" t="s">
        <v>298</v>
      </c>
      <c r="F11" t="s">
        <v>299</v>
      </c>
      <c r="AH11" s="20"/>
    </row>
    <row r="12" spans="1:34" x14ac:dyDescent="0.25">
      <c r="A12" s="15" t="s">
        <v>237</v>
      </c>
      <c r="B12" s="2"/>
      <c r="C12" t="s">
        <v>238</v>
      </c>
      <c r="E12" t="s">
        <v>298</v>
      </c>
      <c r="F12" t="s">
        <v>299</v>
      </c>
      <c r="AH12" s="20"/>
    </row>
    <row r="13" spans="1:34" x14ac:dyDescent="0.25">
      <c r="A13" s="15" t="s">
        <v>239</v>
      </c>
      <c r="B13" s="2"/>
      <c r="C13" t="s">
        <v>238</v>
      </c>
      <c r="E13" t="s">
        <v>298</v>
      </c>
      <c r="F13" t="s">
        <v>299</v>
      </c>
      <c r="AH13" s="20"/>
    </row>
    <row r="14" spans="1:34" x14ac:dyDescent="0.25">
      <c r="A14" s="15" t="s">
        <v>300</v>
      </c>
      <c r="B14" s="2"/>
      <c r="C14" t="s">
        <v>238</v>
      </c>
      <c r="E14" t="s">
        <v>298</v>
      </c>
      <c r="F14" t="s">
        <v>299</v>
      </c>
      <c r="AH14" s="20"/>
    </row>
    <row r="15" spans="1:34" x14ac:dyDescent="0.25">
      <c r="A15" s="15" t="s">
        <v>227</v>
      </c>
      <c r="B15" s="2"/>
      <c r="C15" t="s">
        <v>220</v>
      </c>
      <c r="E15" t="s">
        <v>298</v>
      </c>
      <c r="F15" t="s">
        <v>299</v>
      </c>
      <c r="AH15" s="20"/>
    </row>
    <row r="16" spans="1:34" x14ac:dyDescent="0.25">
      <c r="A16" s="15" t="s">
        <v>232</v>
      </c>
      <c r="B16" s="2"/>
      <c r="C16" t="s">
        <v>233</v>
      </c>
      <c r="E16" t="s">
        <v>298</v>
      </c>
      <c r="F16" t="s">
        <v>299</v>
      </c>
      <c r="AH16" s="20"/>
    </row>
    <row r="17" spans="1:34" x14ac:dyDescent="0.25">
      <c r="A17" s="15" t="s">
        <v>270</v>
      </c>
      <c r="B17" s="2"/>
      <c r="C17" t="s">
        <v>210</v>
      </c>
      <c r="E17" t="s">
        <v>298</v>
      </c>
      <c r="F17" t="s">
        <v>299</v>
      </c>
      <c r="AH17" s="20"/>
    </row>
    <row r="18" spans="1:34" x14ac:dyDescent="0.25">
      <c r="A18" s="15" t="s">
        <v>223</v>
      </c>
      <c r="B18" s="2"/>
      <c r="C18" t="s">
        <v>220</v>
      </c>
      <c r="E18" t="s">
        <v>298</v>
      </c>
      <c r="F18" t="s">
        <v>299</v>
      </c>
      <c r="AH18" s="20"/>
    </row>
    <row r="19" spans="1:34" x14ac:dyDescent="0.25">
      <c r="A19" s="15" t="s">
        <v>270</v>
      </c>
      <c r="B19" s="2"/>
      <c r="C19" t="s">
        <v>210</v>
      </c>
      <c r="E19" t="s">
        <v>298</v>
      </c>
      <c r="F19" t="s">
        <v>299</v>
      </c>
      <c r="AH19" s="20"/>
    </row>
    <row r="20" spans="1:34" x14ac:dyDescent="0.25">
      <c r="A20" s="15" t="s">
        <v>270</v>
      </c>
      <c r="B20" s="2"/>
      <c r="C20" t="s">
        <v>210</v>
      </c>
      <c r="E20" t="s">
        <v>298</v>
      </c>
      <c r="F20" t="s">
        <v>299</v>
      </c>
      <c r="AH20" s="20"/>
    </row>
    <row r="21" spans="1:34" x14ac:dyDescent="0.25">
      <c r="A21" s="15" t="s">
        <v>270</v>
      </c>
      <c r="B21" s="2"/>
      <c r="C21" t="s">
        <v>210</v>
      </c>
      <c r="E21" t="s">
        <v>298</v>
      </c>
      <c r="F21" t="s">
        <v>299</v>
      </c>
      <c r="AH21" s="20"/>
    </row>
    <row r="22" spans="1:34" x14ac:dyDescent="0.25">
      <c r="A22" s="15" t="s">
        <v>270</v>
      </c>
      <c r="B22" s="2"/>
      <c r="C22" t="s">
        <v>210</v>
      </c>
      <c r="E22" t="s">
        <v>298</v>
      </c>
      <c r="F22" t="s">
        <v>299</v>
      </c>
      <c r="AH22" s="20"/>
    </row>
    <row r="23" spans="1:34" x14ac:dyDescent="0.25">
      <c r="A23" s="15" t="s">
        <v>270</v>
      </c>
      <c r="B23" s="2"/>
      <c r="C23" t="s">
        <v>210</v>
      </c>
      <c r="E23" t="s">
        <v>298</v>
      </c>
      <c r="F23" t="s">
        <v>299</v>
      </c>
      <c r="AH23" s="20"/>
    </row>
    <row r="24" spans="1:34" x14ac:dyDescent="0.25">
      <c r="A24" s="15" t="s">
        <v>227</v>
      </c>
      <c r="B24" s="2"/>
      <c r="C24" t="s">
        <v>220</v>
      </c>
      <c r="E24" t="s">
        <v>298</v>
      </c>
      <c r="F24" t="s">
        <v>299</v>
      </c>
      <c r="AH24" s="20"/>
    </row>
    <row r="25" spans="1:34" x14ac:dyDescent="0.25">
      <c r="A25" s="15" t="s">
        <v>223</v>
      </c>
      <c r="B25" s="2"/>
      <c r="C25" t="s">
        <v>220</v>
      </c>
      <c r="E25" t="s">
        <v>298</v>
      </c>
      <c r="F25" t="s">
        <v>299</v>
      </c>
      <c r="AH25" s="20"/>
    </row>
    <row r="26" spans="1:34" x14ac:dyDescent="0.25">
      <c r="A26" s="15" t="s">
        <v>224</v>
      </c>
      <c r="B26" s="2"/>
      <c r="C26" t="s">
        <v>220</v>
      </c>
      <c r="E26" t="s">
        <v>298</v>
      </c>
      <c r="F26" t="s">
        <v>299</v>
      </c>
      <c r="AH26" s="20"/>
    </row>
    <row r="27" spans="1:34" x14ac:dyDescent="0.25">
      <c r="A27" s="15" t="s">
        <v>223</v>
      </c>
      <c r="B27" s="2"/>
      <c r="C27" t="s">
        <v>220</v>
      </c>
      <c r="E27" t="s">
        <v>298</v>
      </c>
      <c r="F27" t="s">
        <v>299</v>
      </c>
      <c r="AH27" s="20"/>
    </row>
    <row r="28" spans="1:34" x14ac:dyDescent="0.25">
      <c r="A28" s="15" t="s">
        <v>227</v>
      </c>
      <c r="B28" s="2"/>
      <c r="C28" t="s">
        <v>220</v>
      </c>
      <c r="E28" t="s">
        <v>298</v>
      </c>
      <c r="F28" t="s">
        <v>299</v>
      </c>
      <c r="AH28" s="20"/>
    </row>
    <row r="29" spans="1:34" x14ac:dyDescent="0.25">
      <c r="A29" s="15" t="s">
        <v>223</v>
      </c>
      <c r="B29" s="2"/>
      <c r="C29" t="s">
        <v>220</v>
      </c>
      <c r="E29" t="s">
        <v>298</v>
      </c>
      <c r="F29" t="s">
        <v>299</v>
      </c>
      <c r="AH29" s="20"/>
    </row>
    <row r="30" spans="1:34" x14ac:dyDescent="0.25">
      <c r="A30" s="15" t="s">
        <v>246</v>
      </c>
      <c r="B30" s="2"/>
      <c r="C30" t="s">
        <v>247</v>
      </c>
      <c r="E30" t="s">
        <v>298</v>
      </c>
      <c r="F30" t="s">
        <v>299</v>
      </c>
      <c r="AH30" s="20"/>
    </row>
    <row r="31" spans="1:34" x14ac:dyDescent="0.25">
      <c r="A31" s="15" t="s">
        <v>223</v>
      </c>
      <c r="B31" s="2"/>
      <c r="C31" t="s">
        <v>220</v>
      </c>
      <c r="E31" t="s">
        <v>298</v>
      </c>
      <c r="F31" t="s">
        <v>299</v>
      </c>
      <c r="AH31" s="20"/>
    </row>
    <row r="32" spans="1:34" x14ac:dyDescent="0.25">
      <c r="A32" s="15" t="s">
        <v>270</v>
      </c>
      <c r="B32" s="2"/>
      <c r="C32" t="s">
        <v>210</v>
      </c>
      <c r="E32" t="s">
        <v>298</v>
      </c>
      <c r="F32" t="s">
        <v>299</v>
      </c>
      <c r="AH32" s="20"/>
    </row>
    <row r="33" spans="1:34" x14ac:dyDescent="0.25">
      <c r="A33" s="15" t="s">
        <v>223</v>
      </c>
      <c r="B33" s="2"/>
      <c r="C33" t="s">
        <v>220</v>
      </c>
      <c r="E33" t="s">
        <v>298</v>
      </c>
      <c r="F33" t="s">
        <v>299</v>
      </c>
      <c r="AH33" s="20"/>
    </row>
    <row r="34" spans="1:34" x14ac:dyDescent="0.25">
      <c r="A34" s="15" t="s">
        <v>232</v>
      </c>
      <c r="B34" s="2"/>
      <c r="C34" t="s">
        <v>233</v>
      </c>
      <c r="E34" t="s">
        <v>298</v>
      </c>
      <c r="F34" t="s">
        <v>299</v>
      </c>
      <c r="AH34" s="20"/>
    </row>
    <row r="35" spans="1:34" x14ac:dyDescent="0.25">
      <c r="A35" s="15" t="s">
        <v>270</v>
      </c>
      <c r="B35" s="2"/>
      <c r="C35" t="s">
        <v>210</v>
      </c>
      <c r="E35" t="s">
        <v>298</v>
      </c>
      <c r="F35" t="s">
        <v>299</v>
      </c>
      <c r="AH35" s="20"/>
    </row>
    <row r="36" spans="1:34" x14ac:dyDescent="0.25">
      <c r="A36" s="15" t="s">
        <v>270</v>
      </c>
      <c r="B36" s="2"/>
      <c r="C36" t="s">
        <v>210</v>
      </c>
      <c r="E36" t="s">
        <v>298</v>
      </c>
      <c r="F36" t="s">
        <v>299</v>
      </c>
      <c r="AH36" s="20"/>
    </row>
    <row r="37" spans="1:34" x14ac:dyDescent="0.25">
      <c r="A37" s="15" t="s">
        <v>270</v>
      </c>
      <c r="B37" s="2"/>
      <c r="C37" t="s">
        <v>210</v>
      </c>
      <c r="E37" t="s">
        <v>298</v>
      </c>
      <c r="F37" t="s">
        <v>299</v>
      </c>
      <c r="AH37" s="20"/>
    </row>
    <row r="38" spans="1:34" x14ac:dyDescent="0.25">
      <c r="A38" s="15" t="s">
        <v>270</v>
      </c>
      <c r="B38" s="2"/>
      <c r="C38" t="s">
        <v>210</v>
      </c>
      <c r="E38" t="s">
        <v>298</v>
      </c>
      <c r="F38" t="s">
        <v>299</v>
      </c>
      <c r="AH38" s="20"/>
    </row>
    <row r="39" spans="1:34" x14ac:dyDescent="0.25">
      <c r="A39" s="15" t="s">
        <v>232</v>
      </c>
      <c r="B39" s="2"/>
      <c r="C39" t="s">
        <v>233</v>
      </c>
      <c r="E39" t="s">
        <v>298</v>
      </c>
      <c r="F39" t="s">
        <v>299</v>
      </c>
      <c r="AH39" s="20"/>
    </row>
    <row r="40" spans="1:34" x14ac:dyDescent="0.25">
      <c r="A40" s="15" t="s">
        <v>270</v>
      </c>
      <c r="B40" s="2"/>
      <c r="C40" t="s">
        <v>210</v>
      </c>
      <c r="E40" t="s">
        <v>298</v>
      </c>
      <c r="F40" t="s">
        <v>299</v>
      </c>
      <c r="AH40" s="20"/>
    </row>
    <row r="41" spans="1:34" x14ac:dyDescent="0.25">
      <c r="A41" s="15" t="s">
        <v>270</v>
      </c>
      <c r="B41" s="2"/>
      <c r="C41" t="s">
        <v>210</v>
      </c>
      <c r="E41" t="s">
        <v>298</v>
      </c>
      <c r="F41" t="s">
        <v>299</v>
      </c>
      <c r="AH41" s="20"/>
    </row>
    <row r="42" spans="1:34" x14ac:dyDescent="0.25">
      <c r="A42" s="15" t="s">
        <v>270</v>
      </c>
      <c r="B42" s="2"/>
      <c r="C42" t="s">
        <v>210</v>
      </c>
      <c r="E42" t="s">
        <v>298</v>
      </c>
      <c r="F42" t="s">
        <v>299</v>
      </c>
      <c r="AH42" s="20"/>
    </row>
    <row r="43" spans="1:34" x14ac:dyDescent="0.25">
      <c r="A43" s="15" t="s">
        <v>270</v>
      </c>
      <c r="B43" s="2"/>
      <c r="C43" t="s">
        <v>210</v>
      </c>
      <c r="E43" t="s">
        <v>298</v>
      </c>
      <c r="F43" t="s">
        <v>299</v>
      </c>
      <c r="AH43" s="20"/>
    </row>
    <row r="44" spans="1:34" x14ac:dyDescent="0.25">
      <c r="A44" s="15" t="s">
        <v>270</v>
      </c>
      <c r="B44" s="2"/>
      <c r="C44" t="s">
        <v>210</v>
      </c>
      <c r="E44" t="s">
        <v>298</v>
      </c>
      <c r="F44" t="s">
        <v>299</v>
      </c>
      <c r="AH44" s="20"/>
    </row>
    <row r="45" spans="1:34" x14ac:dyDescent="0.25">
      <c r="A45" s="15" t="s">
        <v>223</v>
      </c>
      <c r="B45" s="2"/>
      <c r="C45" t="s">
        <v>220</v>
      </c>
      <c r="E45" t="s">
        <v>298</v>
      </c>
      <c r="F45" t="s">
        <v>299</v>
      </c>
      <c r="AH45" s="20"/>
    </row>
    <row r="46" spans="1:34" x14ac:dyDescent="0.25">
      <c r="A46" s="15" t="s">
        <v>270</v>
      </c>
      <c r="B46" s="2"/>
      <c r="C46" t="s">
        <v>210</v>
      </c>
      <c r="E46" t="s">
        <v>298</v>
      </c>
      <c r="F46" t="s">
        <v>299</v>
      </c>
      <c r="AH46" s="20"/>
    </row>
    <row r="47" spans="1:34" x14ac:dyDescent="0.25">
      <c r="A47" s="15" t="s">
        <v>270</v>
      </c>
      <c r="B47" s="2"/>
      <c r="C47" t="s">
        <v>210</v>
      </c>
      <c r="E47" t="s">
        <v>298</v>
      </c>
      <c r="F47" t="s">
        <v>299</v>
      </c>
      <c r="AH47" s="20"/>
    </row>
    <row r="48" spans="1:34" x14ac:dyDescent="0.25">
      <c r="A48" s="15" t="s">
        <v>270</v>
      </c>
      <c r="B48" s="2"/>
      <c r="C48" t="s">
        <v>210</v>
      </c>
      <c r="E48" t="s">
        <v>298</v>
      </c>
      <c r="F48" t="s">
        <v>299</v>
      </c>
      <c r="AH48" s="20"/>
    </row>
    <row r="49" spans="1:34" x14ac:dyDescent="0.25">
      <c r="A49" s="15" t="s">
        <v>270</v>
      </c>
      <c r="B49" s="2"/>
      <c r="C49" t="s">
        <v>210</v>
      </c>
      <c r="E49" t="s">
        <v>298</v>
      </c>
      <c r="F49" t="s">
        <v>299</v>
      </c>
      <c r="AH49" s="20"/>
    </row>
    <row r="50" spans="1:34" x14ac:dyDescent="0.25">
      <c r="A50" s="15" t="s">
        <v>270</v>
      </c>
      <c r="B50" s="2"/>
      <c r="C50" t="s">
        <v>210</v>
      </c>
      <c r="E50" t="s">
        <v>298</v>
      </c>
      <c r="F50" t="s">
        <v>299</v>
      </c>
      <c r="AH50" s="20"/>
    </row>
    <row r="51" spans="1:34" x14ac:dyDescent="0.25">
      <c r="A51" s="15" t="s">
        <v>270</v>
      </c>
      <c r="B51" s="2"/>
      <c r="C51" t="s">
        <v>210</v>
      </c>
      <c r="E51" t="s">
        <v>298</v>
      </c>
      <c r="F51" t="s">
        <v>299</v>
      </c>
      <c r="AH51" s="20"/>
    </row>
    <row r="52" spans="1:34" x14ac:dyDescent="0.25">
      <c r="A52" s="15" t="s">
        <v>270</v>
      </c>
      <c r="B52" s="2"/>
      <c r="C52" t="s">
        <v>210</v>
      </c>
      <c r="E52" t="s">
        <v>298</v>
      </c>
      <c r="F52" t="s">
        <v>299</v>
      </c>
      <c r="AH52" s="20"/>
    </row>
    <row r="53" spans="1:34" x14ac:dyDescent="0.25">
      <c r="A53" s="15" t="s">
        <v>223</v>
      </c>
      <c r="B53" s="2"/>
      <c r="C53" t="s">
        <v>220</v>
      </c>
      <c r="E53" t="s">
        <v>298</v>
      </c>
      <c r="F53" t="s">
        <v>299</v>
      </c>
      <c r="AH53" s="20"/>
    </row>
    <row r="54" spans="1:34" x14ac:dyDescent="0.25">
      <c r="A54" s="15" t="s">
        <v>223</v>
      </c>
      <c r="B54" s="2"/>
      <c r="C54" t="s">
        <v>220</v>
      </c>
      <c r="E54" t="s">
        <v>298</v>
      </c>
      <c r="F54" t="s">
        <v>299</v>
      </c>
      <c r="AH54" s="20"/>
    </row>
    <row r="55" spans="1:34" x14ac:dyDescent="0.25">
      <c r="A55" s="15" t="s">
        <v>270</v>
      </c>
      <c r="B55" s="2"/>
      <c r="C55" t="s">
        <v>210</v>
      </c>
      <c r="E55" t="s">
        <v>298</v>
      </c>
      <c r="F55" t="s">
        <v>299</v>
      </c>
      <c r="AH55" s="20"/>
    </row>
    <row r="56" spans="1:34" x14ac:dyDescent="0.25">
      <c r="A56" s="15" t="s">
        <v>270</v>
      </c>
      <c r="B56" s="2"/>
      <c r="C56" t="s">
        <v>210</v>
      </c>
      <c r="E56" t="s">
        <v>298</v>
      </c>
      <c r="F56" t="s">
        <v>299</v>
      </c>
      <c r="AH56" s="20"/>
    </row>
    <row r="57" spans="1:34" x14ac:dyDescent="0.25">
      <c r="A57" s="15" t="s">
        <v>270</v>
      </c>
      <c r="B57" s="2"/>
      <c r="C57" t="s">
        <v>210</v>
      </c>
      <c r="E57" t="s">
        <v>298</v>
      </c>
      <c r="F57" t="s">
        <v>299</v>
      </c>
      <c r="AH57" s="20"/>
    </row>
    <row r="58" spans="1:34" x14ac:dyDescent="0.25">
      <c r="A58" s="15" t="s">
        <v>232</v>
      </c>
      <c r="B58" s="2"/>
      <c r="C58" t="s">
        <v>233</v>
      </c>
      <c r="E58" t="s">
        <v>298</v>
      </c>
      <c r="F58" t="s">
        <v>299</v>
      </c>
      <c r="AH58" s="20"/>
    </row>
    <row r="59" spans="1:34" x14ac:dyDescent="0.25">
      <c r="A59" s="15" t="s">
        <v>232</v>
      </c>
      <c r="B59" s="2"/>
      <c r="C59" t="s">
        <v>233</v>
      </c>
      <c r="E59" t="s">
        <v>298</v>
      </c>
      <c r="F59" t="s">
        <v>299</v>
      </c>
      <c r="AH59" s="20"/>
    </row>
    <row r="60" spans="1:34" x14ac:dyDescent="0.25">
      <c r="A60" s="15" t="s">
        <v>223</v>
      </c>
      <c r="B60" s="2"/>
      <c r="C60" t="s">
        <v>220</v>
      </c>
      <c r="E60" t="s">
        <v>298</v>
      </c>
      <c r="F60" t="s">
        <v>299</v>
      </c>
      <c r="AH60" s="20"/>
    </row>
    <row r="61" spans="1:34" x14ac:dyDescent="0.25">
      <c r="A61" s="15" t="s">
        <v>270</v>
      </c>
      <c r="B61" s="2"/>
      <c r="C61" t="s">
        <v>210</v>
      </c>
      <c r="E61" t="s">
        <v>298</v>
      </c>
      <c r="F61" t="s">
        <v>299</v>
      </c>
      <c r="AH61" s="20"/>
    </row>
    <row r="62" spans="1:34" x14ac:dyDescent="0.25">
      <c r="A62" s="15" t="s">
        <v>270</v>
      </c>
      <c r="B62" s="2"/>
      <c r="C62" t="s">
        <v>210</v>
      </c>
      <c r="E62" t="s">
        <v>298</v>
      </c>
      <c r="F62" t="s">
        <v>299</v>
      </c>
      <c r="AH62" s="20"/>
    </row>
    <row r="63" spans="1:34" x14ac:dyDescent="0.25">
      <c r="A63" s="15" t="s">
        <v>270</v>
      </c>
      <c r="B63" s="2"/>
      <c r="C63" t="s">
        <v>210</v>
      </c>
      <c r="E63" t="s">
        <v>298</v>
      </c>
      <c r="F63" t="s">
        <v>299</v>
      </c>
      <c r="AH63" s="20"/>
    </row>
    <row r="64" spans="1:34" x14ac:dyDescent="0.25">
      <c r="A64" s="15" t="s">
        <v>270</v>
      </c>
      <c r="B64" s="2"/>
      <c r="C64" t="s">
        <v>210</v>
      </c>
      <c r="E64" t="s">
        <v>298</v>
      </c>
      <c r="F64" t="s">
        <v>299</v>
      </c>
      <c r="AH64" s="20"/>
    </row>
    <row r="65" spans="1:34" x14ac:dyDescent="0.25">
      <c r="A65" s="15" t="s">
        <v>270</v>
      </c>
      <c r="B65" s="2"/>
      <c r="C65" t="s">
        <v>210</v>
      </c>
      <c r="E65" t="s">
        <v>298</v>
      </c>
      <c r="F65" t="s">
        <v>299</v>
      </c>
      <c r="AH65" s="20"/>
    </row>
    <row r="66" spans="1:34" x14ac:dyDescent="0.25">
      <c r="A66" s="15" t="s">
        <v>270</v>
      </c>
      <c r="B66" s="2"/>
      <c r="C66" t="s">
        <v>210</v>
      </c>
      <c r="E66" t="s">
        <v>298</v>
      </c>
      <c r="F66" t="s">
        <v>299</v>
      </c>
      <c r="AH66" s="20"/>
    </row>
    <row r="67" spans="1:34" x14ac:dyDescent="0.25">
      <c r="A67" s="15" t="s">
        <v>270</v>
      </c>
      <c r="B67" s="2"/>
      <c r="C67" t="s">
        <v>210</v>
      </c>
      <c r="E67" t="s">
        <v>298</v>
      </c>
      <c r="F67" t="s">
        <v>299</v>
      </c>
      <c r="AH67" s="20"/>
    </row>
    <row r="68" spans="1:34" x14ac:dyDescent="0.25">
      <c r="A68" s="15" t="s">
        <v>270</v>
      </c>
      <c r="B68" s="2"/>
      <c r="C68" t="s">
        <v>210</v>
      </c>
      <c r="E68" t="s">
        <v>298</v>
      </c>
      <c r="F68" t="s">
        <v>299</v>
      </c>
      <c r="AH68" s="20"/>
    </row>
    <row r="69" spans="1:34" x14ac:dyDescent="0.25">
      <c r="A69" s="15" t="s">
        <v>270</v>
      </c>
      <c r="B69" s="2"/>
      <c r="C69" t="s">
        <v>210</v>
      </c>
      <c r="E69" t="s">
        <v>298</v>
      </c>
      <c r="F69" t="s">
        <v>299</v>
      </c>
      <c r="AH69" s="20"/>
    </row>
    <row r="70" spans="1:34" x14ac:dyDescent="0.25">
      <c r="A70" s="15" t="s">
        <v>224</v>
      </c>
      <c r="B70" s="2"/>
      <c r="C70" t="s">
        <v>220</v>
      </c>
      <c r="E70" t="s">
        <v>298</v>
      </c>
      <c r="F70" t="s">
        <v>299</v>
      </c>
      <c r="AH70" s="20"/>
    </row>
    <row r="71" spans="1:34" x14ac:dyDescent="0.25">
      <c r="A71" s="15" t="s">
        <v>223</v>
      </c>
      <c r="B71" s="2"/>
      <c r="C71" t="s">
        <v>220</v>
      </c>
      <c r="E71" t="s">
        <v>298</v>
      </c>
      <c r="F71" t="s">
        <v>299</v>
      </c>
      <c r="AH71" s="20"/>
    </row>
    <row r="72" spans="1:34" x14ac:dyDescent="0.25">
      <c r="A72" s="15" t="s">
        <v>270</v>
      </c>
      <c r="B72" s="2"/>
      <c r="C72" t="s">
        <v>210</v>
      </c>
      <c r="E72" t="s">
        <v>298</v>
      </c>
      <c r="F72" t="s">
        <v>299</v>
      </c>
      <c r="AH72" s="20"/>
    </row>
    <row r="73" spans="1:34" x14ac:dyDescent="0.25">
      <c r="A73" s="15" t="s">
        <v>270</v>
      </c>
      <c r="B73" s="2"/>
      <c r="C73" t="s">
        <v>210</v>
      </c>
      <c r="E73" t="s">
        <v>298</v>
      </c>
      <c r="F73" t="s">
        <v>299</v>
      </c>
      <c r="AH73" s="20"/>
    </row>
    <row r="74" spans="1:34" x14ac:dyDescent="0.25">
      <c r="A74" s="15" t="s">
        <v>232</v>
      </c>
      <c r="B74" s="2"/>
      <c r="C74" t="s">
        <v>233</v>
      </c>
      <c r="E74" t="s">
        <v>298</v>
      </c>
      <c r="F74" t="s">
        <v>299</v>
      </c>
      <c r="AH74" s="20"/>
    </row>
    <row r="75" spans="1:34" x14ac:dyDescent="0.25">
      <c r="A75" s="15" t="s">
        <v>270</v>
      </c>
      <c r="B75" s="2"/>
      <c r="C75" t="s">
        <v>210</v>
      </c>
      <c r="E75" t="s">
        <v>298</v>
      </c>
      <c r="F75" t="s">
        <v>299</v>
      </c>
      <c r="AH75" s="20"/>
    </row>
    <row r="76" spans="1:34" x14ac:dyDescent="0.25">
      <c r="A76" s="15" t="s">
        <v>270</v>
      </c>
      <c r="B76" s="2"/>
      <c r="C76" t="s">
        <v>210</v>
      </c>
      <c r="E76" t="s">
        <v>298</v>
      </c>
      <c r="F76" t="s">
        <v>299</v>
      </c>
      <c r="AH76" s="20"/>
    </row>
    <row r="77" spans="1:34" x14ac:dyDescent="0.25">
      <c r="A77" s="15" t="s">
        <v>270</v>
      </c>
      <c r="B77" s="2"/>
      <c r="C77" t="s">
        <v>210</v>
      </c>
      <c r="E77" t="s">
        <v>298</v>
      </c>
      <c r="F77" t="s">
        <v>299</v>
      </c>
      <c r="AH77" s="20"/>
    </row>
    <row r="78" spans="1:34" x14ac:dyDescent="0.25">
      <c r="A78" s="15" t="s">
        <v>224</v>
      </c>
      <c r="B78" s="2"/>
      <c r="C78" t="s">
        <v>220</v>
      </c>
      <c r="E78" t="s">
        <v>298</v>
      </c>
      <c r="F78" t="s">
        <v>299</v>
      </c>
      <c r="AH78" s="20"/>
    </row>
    <row r="79" spans="1:34" x14ac:dyDescent="0.25">
      <c r="A79" s="15" t="s">
        <v>270</v>
      </c>
      <c r="B79" s="2"/>
      <c r="C79" t="s">
        <v>210</v>
      </c>
      <c r="E79" t="s">
        <v>298</v>
      </c>
      <c r="F79" t="s">
        <v>299</v>
      </c>
      <c r="AH79" s="20"/>
    </row>
    <row r="80" spans="1:34" x14ac:dyDescent="0.25">
      <c r="A80" s="15" t="s">
        <v>270</v>
      </c>
      <c r="B80" s="2"/>
      <c r="C80" t="s">
        <v>210</v>
      </c>
      <c r="E80" t="s">
        <v>298</v>
      </c>
      <c r="F80" t="s">
        <v>299</v>
      </c>
      <c r="AH80" s="20"/>
    </row>
    <row r="81" spans="1:34" x14ac:dyDescent="0.25">
      <c r="A81" s="15" t="s">
        <v>270</v>
      </c>
      <c r="B81" s="2"/>
      <c r="C81" t="s">
        <v>210</v>
      </c>
      <c r="E81" t="s">
        <v>298</v>
      </c>
      <c r="F81" t="s">
        <v>299</v>
      </c>
      <c r="AH81" s="20"/>
    </row>
    <row r="82" spans="1:34" x14ac:dyDescent="0.25">
      <c r="A82" s="15" t="s">
        <v>270</v>
      </c>
      <c r="B82" s="2"/>
      <c r="C82" t="s">
        <v>210</v>
      </c>
      <c r="E82" t="s">
        <v>298</v>
      </c>
      <c r="F82" t="s">
        <v>299</v>
      </c>
      <c r="AH82" s="20"/>
    </row>
    <row r="83" spans="1:34" x14ac:dyDescent="0.25">
      <c r="A83" s="15" t="s">
        <v>270</v>
      </c>
      <c r="B83" s="2"/>
      <c r="C83" t="s">
        <v>210</v>
      </c>
      <c r="E83" t="s">
        <v>298</v>
      </c>
      <c r="F83" t="s">
        <v>299</v>
      </c>
      <c r="AH83" s="20"/>
    </row>
    <row r="84" spans="1:34" x14ac:dyDescent="0.25">
      <c r="A84" s="15" t="s">
        <v>270</v>
      </c>
      <c r="B84" s="2"/>
      <c r="C84" t="s">
        <v>210</v>
      </c>
      <c r="E84" t="s">
        <v>298</v>
      </c>
      <c r="F84" t="s">
        <v>299</v>
      </c>
      <c r="AH84" s="20"/>
    </row>
    <row r="85" spans="1:34" x14ac:dyDescent="0.25">
      <c r="A85" s="15" t="s">
        <v>270</v>
      </c>
      <c r="B85" s="2"/>
      <c r="C85" t="s">
        <v>210</v>
      </c>
      <c r="E85" t="s">
        <v>298</v>
      </c>
      <c r="F85" t="s">
        <v>299</v>
      </c>
      <c r="AH85" s="20"/>
    </row>
    <row r="86" spans="1:34" x14ac:dyDescent="0.25">
      <c r="A86" s="15" t="s">
        <v>270</v>
      </c>
      <c r="B86" s="2"/>
      <c r="C86" t="s">
        <v>210</v>
      </c>
      <c r="E86" t="s">
        <v>298</v>
      </c>
      <c r="F86" t="s">
        <v>299</v>
      </c>
      <c r="AH86" s="20"/>
    </row>
    <row r="87" spans="1:34" x14ac:dyDescent="0.25">
      <c r="A87" s="15" t="s">
        <v>270</v>
      </c>
      <c r="B87" s="2"/>
      <c r="C87" t="s">
        <v>210</v>
      </c>
      <c r="E87" t="s">
        <v>298</v>
      </c>
      <c r="F87" t="s">
        <v>299</v>
      </c>
      <c r="AH87" s="20"/>
    </row>
    <row r="88" spans="1:34" x14ac:dyDescent="0.25">
      <c r="A88" s="15" t="s">
        <v>270</v>
      </c>
      <c r="B88" s="2"/>
      <c r="C88" t="s">
        <v>210</v>
      </c>
      <c r="E88" t="s">
        <v>298</v>
      </c>
      <c r="F88" t="s">
        <v>299</v>
      </c>
      <c r="AH88" s="20"/>
    </row>
    <row r="89" spans="1:34" x14ac:dyDescent="0.25">
      <c r="A89" s="15" t="s">
        <v>270</v>
      </c>
      <c r="B89" s="2"/>
      <c r="C89" t="s">
        <v>210</v>
      </c>
      <c r="E89" t="s">
        <v>298</v>
      </c>
      <c r="F89" t="s">
        <v>299</v>
      </c>
      <c r="AH89" s="20"/>
    </row>
    <row r="90" spans="1:34" x14ac:dyDescent="0.25">
      <c r="A90" s="15" t="s">
        <v>270</v>
      </c>
      <c r="B90" s="2"/>
      <c r="C90" t="s">
        <v>210</v>
      </c>
      <c r="E90" t="s">
        <v>298</v>
      </c>
      <c r="F90" t="s">
        <v>299</v>
      </c>
      <c r="AH90" s="20"/>
    </row>
    <row r="91" spans="1:34" x14ac:dyDescent="0.25">
      <c r="A91" s="15" t="s">
        <v>270</v>
      </c>
      <c r="B91" s="2"/>
      <c r="C91" t="s">
        <v>210</v>
      </c>
      <c r="E91" t="s">
        <v>298</v>
      </c>
      <c r="F91" t="s">
        <v>299</v>
      </c>
      <c r="AH91" s="20"/>
    </row>
    <row r="92" spans="1:34" x14ac:dyDescent="0.25">
      <c r="A92" s="15" t="s">
        <v>270</v>
      </c>
      <c r="B92" s="2"/>
      <c r="C92" t="s">
        <v>210</v>
      </c>
      <c r="E92" t="s">
        <v>298</v>
      </c>
      <c r="F92" t="s">
        <v>299</v>
      </c>
      <c r="AH92" s="20"/>
    </row>
    <row r="93" spans="1:34" x14ac:dyDescent="0.25">
      <c r="A93" s="15" t="s">
        <v>235</v>
      </c>
      <c r="B93" s="2"/>
      <c r="C93" t="s">
        <v>233</v>
      </c>
      <c r="E93" t="s">
        <v>298</v>
      </c>
      <c r="F93" t="s">
        <v>299</v>
      </c>
      <c r="AH93" s="20"/>
    </row>
    <row r="94" spans="1:34" x14ac:dyDescent="0.25">
      <c r="A94" s="15" t="s">
        <v>232</v>
      </c>
      <c r="B94" s="2"/>
      <c r="C94" t="s">
        <v>233</v>
      </c>
      <c r="E94" t="s">
        <v>298</v>
      </c>
      <c r="F94" t="s">
        <v>299</v>
      </c>
      <c r="AH94" s="20"/>
    </row>
    <row r="95" spans="1:34" x14ac:dyDescent="0.25">
      <c r="A95" s="15" t="s">
        <v>270</v>
      </c>
      <c r="B95" s="2"/>
      <c r="C95" t="s">
        <v>210</v>
      </c>
      <c r="E95" t="s">
        <v>298</v>
      </c>
      <c r="F95" t="s">
        <v>299</v>
      </c>
      <c r="AH95" s="20"/>
    </row>
    <row r="96" spans="1:34" x14ac:dyDescent="0.25">
      <c r="A96" s="15" t="s">
        <v>270</v>
      </c>
      <c r="B96" s="2"/>
      <c r="C96" t="s">
        <v>210</v>
      </c>
      <c r="E96" t="s">
        <v>298</v>
      </c>
      <c r="F96" t="s">
        <v>299</v>
      </c>
      <c r="AH96" s="20"/>
    </row>
    <row r="97" spans="1:34" x14ac:dyDescent="0.25">
      <c r="A97" s="15" t="s">
        <v>270</v>
      </c>
      <c r="B97" s="2"/>
      <c r="C97" t="s">
        <v>210</v>
      </c>
      <c r="E97" t="s">
        <v>298</v>
      </c>
      <c r="F97" t="s">
        <v>299</v>
      </c>
      <c r="AH97" s="20"/>
    </row>
    <row r="98" spans="1:34" x14ac:dyDescent="0.25">
      <c r="A98" s="15" t="s">
        <v>235</v>
      </c>
      <c r="B98" s="2"/>
      <c r="C98" t="s">
        <v>233</v>
      </c>
      <c r="E98" t="s">
        <v>298</v>
      </c>
      <c r="F98" t="s">
        <v>299</v>
      </c>
      <c r="AH98" s="20"/>
    </row>
    <row r="99" spans="1:34" x14ac:dyDescent="0.25">
      <c r="A99" s="15" t="s">
        <v>270</v>
      </c>
      <c r="B99" s="2"/>
      <c r="C99" t="s">
        <v>210</v>
      </c>
      <c r="E99" t="s">
        <v>298</v>
      </c>
      <c r="F99" t="s">
        <v>299</v>
      </c>
      <c r="AH99" s="20"/>
    </row>
    <row r="100" spans="1:34" ht="15.75" thickBot="1" x14ac:dyDescent="0.3">
      <c r="A100" s="29" t="s">
        <v>270</v>
      </c>
      <c r="B100" s="28"/>
      <c r="C100" s="23" t="s">
        <v>210</v>
      </c>
      <c r="D100" s="23" t="s">
        <v>249</v>
      </c>
      <c r="E100" s="23" t="s">
        <v>298</v>
      </c>
      <c r="F100" s="23" t="s">
        <v>299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DFF2-9114-44FD-9950-710CD08765F6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39.140625" bestFit="1" customWidth="1"/>
    <col min="6" max="6" width="81.28515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270</v>
      </c>
      <c r="B2" s="9"/>
      <c r="C2" s="27" t="s">
        <v>210</v>
      </c>
      <c r="D2" s="27" t="s">
        <v>248</v>
      </c>
      <c r="E2" s="27" t="s">
        <v>301</v>
      </c>
      <c r="F2" s="27" t="s">
        <v>302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215</v>
      </c>
      <c r="B3" s="2"/>
      <c r="C3" t="s">
        <v>216</v>
      </c>
      <c r="E3" t="s">
        <v>301</v>
      </c>
      <c r="F3" t="s">
        <v>302</v>
      </c>
      <c r="AH3" s="20"/>
    </row>
    <row r="4" spans="1:34" x14ac:dyDescent="0.25">
      <c r="A4" s="15" t="s">
        <v>278</v>
      </c>
      <c r="B4" s="2"/>
      <c r="C4" t="s">
        <v>216</v>
      </c>
      <c r="E4" t="s">
        <v>301</v>
      </c>
      <c r="F4" t="s">
        <v>302</v>
      </c>
      <c r="AH4" s="20"/>
    </row>
    <row r="5" spans="1:34" x14ac:dyDescent="0.25">
      <c r="A5" s="15" t="s">
        <v>218</v>
      </c>
      <c r="B5" s="2"/>
      <c r="C5" t="s">
        <v>216</v>
      </c>
      <c r="E5" t="s">
        <v>301</v>
      </c>
      <c r="F5" t="s">
        <v>302</v>
      </c>
      <c r="AH5" s="20"/>
    </row>
    <row r="6" spans="1:34" x14ac:dyDescent="0.25">
      <c r="A6" s="15" t="s">
        <v>223</v>
      </c>
      <c r="B6" s="2"/>
      <c r="C6" t="s">
        <v>220</v>
      </c>
      <c r="E6" t="s">
        <v>301</v>
      </c>
      <c r="F6" t="s">
        <v>302</v>
      </c>
      <c r="AH6" s="20"/>
    </row>
    <row r="7" spans="1:34" x14ac:dyDescent="0.25">
      <c r="A7" s="15" t="s">
        <v>224</v>
      </c>
      <c r="B7" s="2"/>
      <c r="C7" t="s">
        <v>220</v>
      </c>
      <c r="E7" t="s">
        <v>301</v>
      </c>
      <c r="F7" t="s">
        <v>302</v>
      </c>
      <c r="AH7" s="20"/>
    </row>
    <row r="8" spans="1:34" x14ac:dyDescent="0.25">
      <c r="A8" s="15" t="s">
        <v>227</v>
      </c>
      <c r="B8" s="2"/>
      <c r="C8" t="s">
        <v>220</v>
      </c>
      <c r="E8" t="s">
        <v>301</v>
      </c>
      <c r="F8" t="s">
        <v>302</v>
      </c>
      <c r="AH8" s="20"/>
    </row>
    <row r="9" spans="1:34" x14ac:dyDescent="0.25">
      <c r="A9" s="15" t="s">
        <v>232</v>
      </c>
      <c r="B9" s="2"/>
      <c r="C9" t="s">
        <v>233</v>
      </c>
      <c r="E9" t="s">
        <v>301</v>
      </c>
      <c r="F9" t="s">
        <v>302</v>
      </c>
      <c r="AH9" s="20"/>
    </row>
    <row r="10" spans="1:34" x14ac:dyDescent="0.25">
      <c r="A10" s="15" t="s">
        <v>236</v>
      </c>
      <c r="B10" s="2"/>
      <c r="C10" t="s">
        <v>233</v>
      </c>
      <c r="E10" t="s">
        <v>301</v>
      </c>
      <c r="F10" t="s">
        <v>302</v>
      </c>
      <c r="AH10" s="20"/>
    </row>
    <row r="11" spans="1:34" x14ac:dyDescent="0.25">
      <c r="A11" s="15" t="s">
        <v>235</v>
      </c>
      <c r="B11" s="2"/>
      <c r="C11" t="s">
        <v>233</v>
      </c>
      <c r="E11" t="s">
        <v>301</v>
      </c>
      <c r="F11" t="s">
        <v>302</v>
      </c>
      <c r="AH11" s="20"/>
    </row>
    <row r="12" spans="1:34" x14ac:dyDescent="0.25">
      <c r="A12" s="15" t="s">
        <v>237</v>
      </c>
      <c r="B12" s="2"/>
      <c r="C12" t="s">
        <v>238</v>
      </c>
      <c r="E12" t="s">
        <v>301</v>
      </c>
      <c r="F12" t="s">
        <v>302</v>
      </c>
      <c r="AH12" s="20"/>
    </row>
    <row r="13" spans="1:34" x14ac:dyDescent="0.25">
      <c r="A13" s="15" t="s">
        <v>239</v>
      </c>
      <c r="B13" s="2"/>
      <c r="C13" t="s">
        <v>238</v>
      </c>
      <c r="E13" t="s">
        <v>301</v>
      </c>
      <c r="F13" t="s">
        <v>302</v>
      </c>
      <c r="AH13" s="20"/>
    </row>
    <row r="14" spans="1:34" x14ac:dyDescent="0.25">
      <c r="A14" s="15" t="s">
        <v>300</v>
      </c>
      <c r="B14" s="2"/>
      <c r="C14" t="s">
        <v>238</v>
      </c>
      <c r="E14" t="s">
        <v>301</v>
      </c>
      <c r="F14" t="s">
        <v>302</v>
      </c>
      <c r="AH14" s="20"/>
    </row>
    <row r="15" spans="1:34" x14ac:dyDescent="0.25">
      <c r="A15" s="15" t="s">
        <v>242</v>
      </c>
      <c r="B15" s="2"/>
      <c r="C15" t="s">
        <v>241</v>
      </c>
      <c r="E15" t="s">
        <v>301</v>
      </c>
      <c r="F15" t="s">
        <v>302</v>
      </c>
      <c r="AH15" s="20"/>
    </row>
    <row r="16" spans="1:34" x14ac:dyDescent="0.25">
      <c r="A16" s="15" t="s">
        <v>270</v>
      </c>
      <c r="B16" s="2"/>
      <c r="C16" t="s">
        <v>210</v>
      </c>
      <c r="E16" t="s">
        <v>301</v>
      </c>
      <c r="F16" t="s">
        <v>302</v>
      </c>
      <c r="AH16" s="20"/>
    </row>
    <row r="17" spans="1:34" x14ac:dyDescent="0.25">
      <c r="A17" s="15" t="s">
        <v>270</v>
      </c>
      <c r="B17" s="2"/>
      <c r="C17" t="s">
        <v>210</v>
      </c>
      <c r="E17" t="s">
        <v>301</v>
      </c>
      <c r="F17" t="s">
        <v>302</v>
      </c>
      <c r="AH17" s="20"/>
    </row>
    <row r="18" spans="1:34" x14ac:dyDescent="0.25">
      <c r="A18" s="15" t="s">
        <v>270</v>
      </c>
      <c r="B18" s="2"/>
      <c r="C18" t="s">
        <v>210</v>
      </c>
      <c r="E18" t="s">
        <v>301</v>
      </c>
      <c r="F18" t="s">
        <v>302</v>
      </c>
      <c r="AH18" s="20"/>
    </row>
    <row r="19" spans="1:34" x14ac:dyDescent="0.25">
      <c r="A19" s="15" t="s">
        <v>270</v>
      </c>
      <c r="B19" s="2"/>
      <c r="C19" t="s">
        <v>210</v>
      </c>
      <c r="E19" t="s">
        <v>301</v>
      </c>
      <c r="F19" t="s">
        <v>302</v>
      </c>
      <c r="AH19" s="20"/>
    </row>
    <row r="20" spans="1:34" x14ac:dyDescent="0.25">
      <c r="A20" s="15" t="s">
        <v>270</v>
      </c>
      <c r="B20" s="2"/>
      <c r="C20" t="s">
        <v>210</v>
      </c>
      <c r="E20" t="s">
        <v>301</v>
      </c>
      <c r="F20" t="s">
        <v>302</v>
      </c>
      <c r="AH20" s="20"/>
    </row>
    <row r="21" spans="1:34" x14ac:dyDescent="0.25">
      <c r="A21" s="15" t="s">
        <v>270</v>
      </c>
      <c r="B21" s="2"/>
      <c r="C21" t="s">
        <v>210</v>
      </c>
      <c r="E21" t="s">
        <v>301</v>
      </c>
      <c r="F21" t="s">
        <v>302</v>
      </c>
      <c r="AH21" s="20"/>
    </row>
    <row r="22" spans="1:34" x14ac:dyDescent="0.25">
      <c r="A22" s="15" t="s">
        <v>270</v>
      </c>
      <c r="B22" s="2"/>
      <c r="C22" t="s">
        <v>210</v>
      </c>
      <c r="E22" t="s">
        <v>301</v>
      </c>
      <c r="F22" t="s">
        <v>302</v>
      </c>
      <c r="AH22" s="20"/>
    </row>
    <row r="23" spans="1:34" x14ac:dyDescent="0.25">
      <c r="A23" s="15" t="s">
        <v>270</v>
      </c>
      <c r="B23" s="2"/>
      <c r="C23" t="s">
        <v>210</v>
      </c>
      <c r="E23" t="s">
        <v>301</v>
      </c>
      <c r="F23" t="s">
        <v>302</v>
      </c>
      <c r="AH23" s="20"/>
    </row>
    <row r="24" spans="1:34" x14ac:dyDescent="0.25">
      <c r="A24" s="15" t="s">
        <v>270</v>
      </c>
      <c r="B24" s="2"/>
      <c r="C24" t="s">
        <v>210</v>
      </c>
      <c r="E24" t="s">
        <v>301</v>
      </c>
      <c r="F24" t="s">
        <v>302</v>
      </c>
      <c r="AH24" s="20"/>
    </row>
    <row r="25" spans="1:34" x14ac:dyDescent="0.25">
      <c r="A25" s="15" t="s">
        <v>270</v>
      </c>
      <c r="B25" s="2"/>
      <c r="C25" t="s">
        <v>210</v>
      </c>
      <c r="E25" t="s">
        <v>301</v>
      </c>
      <c r="F25" t="s">
        <v>302</v>
      </c>
      <c r="AH25" s="20"/>
    </row>
    <row r="26" spans="1:34" x14ac:dyDescent="0.25">
      <c r="A26" s="15" t="s">
        <v>223</v>
      </c>
      <c r="B26" s="2"/>
      <c r="C26" t="s">
        <v>220</v>
      </c>
      <c r="E26" t="s">
        <v>301</v>
      </c>
      <c r="F26" t="s">
        <v>302</v>
      </c>
      <c r="AH26" s="20"/>
    </row>
    <row r="27" spans="1:34" x14ac:dyDescent="0.25">
      <c r="A27" s="15" t="s">
        <v>232</v>
      </c>
      <c r="B27" s="2"/>
      <c r="C27" t="s">
        <v>233</v>
      </c>
      <c r="E27" t="s">
        <v>301</v>
      </c>
      <c r="F27" t="s">
        <v>302</v>
      </c>
      <c r="AH27" s="20"/>
    </row>
    <row r="28" spans="1:34" x14ac:dyDescent="0.25">
      <c r="A28" s="15" t="s">
        <v>270</v>
      </c>
      <c r="B28" s="2"/>
      <c r="C28" t="s">
        <v>210</v>
      </c>
      <c r="E28" t="s">
        <v>301</v>
      </c>
      <c r="F28" t="s">
        <v>302</v>
      </c>
      <c r="AH28" s="20"/>
    </row>
    <row r="29" spans="1:34" x14ac:dyDescent="0.25">
      <c r="A29" s="15" t="s">
        <v>270</v>
      </c>
      <c r="B29" s="2"/>
      <c r="C29" t="s">
        <v>210</v>
      </c>
      <c r="E29" t="s">
        <v>301</v>
      </c>
      <c r="F29" t="s">
        <v>302</v>
      </c>
      <c r="AH29" s="20"/>
    </row>
    <row r="30" spans="1:34" x14ac:dyDescent="0.25">
      <c r="A30" s="15" t="s">
        <v>270</v>
      </c>
      <c r="B30" s="2"/>
      <c r="C30" t="s">
        <v>210</v>
      </c>
      <c r="E30" t="s">
        <v>301</v>
      </c>
      <c r="F30" t="s">
        <v>302</v>
      </c>
      <c r="AH30" s="20"/>
    </row>
    <row r="31" spans="1:34" x14ac:dyDescent="0.25">
      <c r="A31" s="15" t="s">
        <v>223</v>
      </c>
      <c r="B31" s="2"/>
      <c r="C31" t="s">
        <v>220</v>
      </c>
      <c r="E31" t="s">
        <v>301</v>
      </c>
      <c r="F31" t="s">
        <v>302</v>
      </c>
      <c r="AH31" s="20"/>
    </row>
    <row r="32" spans="1:34" x14ac:dyDescent="0.25">
      <c r="A32" s="15" t="s">
        <v>243</v>
      </c>
      <c r="B32" s="2"/>
      <c r="C32" t="s">
        <v>244</v>
      </c>
      <c r="E32" t="s">
        <v>301</v>
      </c>
      <c r="F32" t="s">
        <v>302</v>
      </c>
      <c r="AH32" s="20"/>
    </row>
    <row r="33" spans="1:34" x14ac:dyDescent="0.25">
      <c r="A33" s="15" t="s">
        <v>270</v>
      </c>
      <c r="B33" s="2"/>
      <c r="C33" t="s">
        <v>210</v>
      </c>
      <c r="E33" t="s">
        <v>301</v>
      </c>
      <c r="F33" t="s">
        <v>302</v>
      </c>
      <c r="AH33" s="20"/>
    </row>
    <row r="34" spans="1:34" x14ac:dyDescent="0.25">
      <c r="A34" s="15" t="s">
        <v>232</v>
      </c>
      <c r="B34" s="2"/>
      <c r="C34" t="s">
        <v>233</v>
      </c>
      <c r="E34" t="s">
        <v>301</v>
      </c>
      <c r="F34" t="s">
        <v>302</v>
      </c>
      <c r="AH34" s="20"/>
    </row>
    <row r="35" spans="1:34" x14ac:dyDescent="0.25">
      <c r="A35" s="15" t="s">
        <v>270</v>
      </c>
      <c r="B35" s="2"/>
      <c r="C35" t="s">
        <v>210</v>
      </c>
      <c r="E35" t="s">
        <v>301</v>
      </c>
      <c r="F35" t="s">
        <v>302</v>
      </c>
      <c r="AH35" s="20"/>
    </row>
    <row r="36" spans="1:34" x14ac:dyDescent="0.25">
      <c r="A36" s="15" t="s">
        <v>232</v>
      </c>
      <c r="B36" s="2"/>
      <c r="C36" t="s">
        <v>233</v>
      </c>
      <c r="E36" t="s">
        <v>301</v>
      </c>
      <c r="F36" t="s">
        <v>302</v>
      </c>
      <c r="AH36" s="20"/>
    </row>
    <row r="37" spans="1:34" x14ac:dyDescent="0.25">
      <c r="A37" s="15" t="s">
        <v>270</v>
      </c>
      <c r="B37" s="2"/>
      <c r="C37" t="s">
        <v>210</v>
      </c>
      <c r="E37" t="s">
        <v>301</v>
      </c>
      <c r="F37" t="s">
        <v>302</v>
      </c>
      <c r="AH37" s="20"/>
    </row>
    <row r="38" spans="1:34" x14ac:dyDescent="0.25">
      <c r="A38" s="15" t="s">
        <v>223</v>
      </c>
      <c r="B38" s="2"/>
      <c r="C38" t="s">
        <v>220</v>
      </c>
      <c r="E38" t="s">
        <v>301</v>
      </c>
      <c r="F38" t="s">
        <v>302</v>
      </c>
      <c r="AH38" s="20"/>
    </row>
    <row r="39" spans="1:34" x14ac:dyDescent="0.25">
      <c r="A39" s="15" t="s">
        <v>236</v>
      </c>
      <c r="B39" s="2"/>
      <c r="C39" t="s">
        <v>233</v>
      </c>
      <c r="E39" t="s">
        <v>301</v>
      </c>
      <c r="F39" t="s">
        <v>302</v>
      </c>
      <c r="AH39" s="20"/>
    </row>
    <row r="40" spans="1:34" x14ac:dyDescent="0.25">
      <c r="A40" s="15" t="s">
        <v>223</v>
      </c>
      <c r="B40" s="2"/>
      <c r="C40" t="s">
        <v>220</v>
      </c>
      <c r="E40" t="s">
        <v>301</v>
      </c>
      <c r="F40" t="s">
        <v>302</v>
      </c>
      <c r="AH40" s="20"/>
    </row>
    <row r="41" spans="1:34" x14ac:dyDescent="0.25">
      <c r="A41" s="15" t="s">
        <v>235</v>
      </c>
      <c r="B41" s="2"/>
      <c r="C41" t="s">
        <v>233</v>
      </c>
      <c r="E41" t="s">
        <v>301</v>
      </c>
      <c r="F41" t="s">
        <v>302</v>
      </c>
      <c r="AH41" s="20"/>
    </row>
    <row r="42" spans="1:34" x14ac:dyDescent="0.25">
      <c r="A42" s="15" t="s">
        <v>270</v>
      </c>
      <c r="B42" s="2"/>
      <c r="C42" t="s">
        <v>210</v>
      </c>
      <c r="E42" t="s">
        <v>301</v>
      </c>
      <c r="F42" t="s">
        <v>302</v>
      </c>
      <c r="AH42" s="20"/>
    </row>
    <row r="43" spans="1:34" x14ac:dyDescent="0.25">
      <c r="A43" s="15" t="s">
        <v>224</v>
      </c>
      <c r="B43" s="2"/>
      <c r="C43" t="s">
        <v>220</v>
      </c>
      <c r="E43" t="s">
        <v>301</v>
      </c>
      <c r="F43" t="s">
        <v>302</v>
      </c>
      <c r="AH43" s="20"/>
    </row>
    <row r="44" spans="1:34" x14ac:dyDescent="0.25">
      <c r="A44" s="15" t="s">
        <v>270</v>
      </c>
      <c r="B44" s="2"/>
      <c r="C44" t="s">
        <v>210</v>
      </c>
      <c r="E44" t="s">
        <v>301</v>
      </c>
      <c r="F44" t="s">
        <v>302</v>
      </c>
      <c r="AH44" s="20"/>
    </row>
    <row r="45" spans="1:34" x14ac:dyDescent="0.25">
      <c r="A45" s="15" t="s">
        <v>223</v>
      </c>
      <c r="B45" s="2"/>
      <c r="C45" t="s">
        <v>220</v>
      </c>
      <c r="E45" t="s">
        <v>301</v>
      </c>
      <c r="F45" t="s">
        <v>302</v>
      </c>
      <c r="AH45" s="20"/>
    </row>
    <row r="46" spans="1:34" x14ac:dyDescent="0.25">
      <c r="A46" s="15" t="s">
        <v>270</v>
      </c>
      <c r="B46" s="2"/>
      <c r="C46" t="s">
        <v>210</v>
      </c>
      <c r="E46" t="s">
        <v>301</v>
      </c>
      <c r="F46" t="s">
        <v>302</v>
      </c>
      <c r="AH46" s="20"/>
    </row>
    <row r="47" spans="1:34" x14ac:dyDescent="0.25">
      <c r="A47" s="15" t="s">
        <v>270</v>
      </c>
      <c r="B47" s="2"/>
      <c r="C47" t="s">
        <v>210</v>
      </c>
      <c r="E47" t="s">
        <v>301</v>
      </c>
      <c r="F47" t="s">
        <v>302</v>
      </c>
      <c r="AH47" s="20"/>
    </row>
    <row r="48" spans="1:34" x14ac:dyDescent="0.25">
      <c r="A48" s="15" t="s">
        <v>232</v>
      </c>
      <c r="B48" s="2"/>
      <c r="C48" t="s">
        <v>233</v>
      </c>
      <c r="E48" t="s">
        <v>301</v>
      </c>
      <c r="F48" t="s">
        <v>302</v>
      </c>
      <c r="AH48" s="20"/>
    </row>
    <row r="49" spans="1:34" x14ac:dyDescent="0.25">
      <c r="A49" s="15" t="s">
        <v>223</v>
      </c>
      <c r="B49" s="2"/>
      <c r="C49" t="s">
        <v>220</v>
      </c>
      <c r="E49" t="s">
        <v>301</v>
      </c>
      <c r="F49" t="s">
        <v>302</v>
      </c>
      <c r="AH49" s="20"/>
    </row>
    <row r="50" spans="1:34" x14ac:dyDescent="0.25">
      <c r="A50" s="15" t="s">
        <v>270</v>
      </c>
      <c r="B50" s="2"/>
      <c r="C50" t="s">
        <v>210</v>
      </c>
      <c r="E50" t="s">
        <v>301</v>
      </c>
      <c r="F50" t="s">
        <v>302</v>
      </c>
      <c r="AH50" s="20"/>
    </row>
    <row r="51" spans="1:34" x14ac:dyDescent="0.25">
      <c r="A51" s="15" t="s">
        <v>270</v>
      </c>
      <c r="B51" s="2"/>
      <c r="C51" t="s">
        <v>210</v>
      </c>
      <c r="E51" t="s">
        <v>301</v>
      </c>
      <c r="F51" t="s">
        <v>302</v>
      </c>
      <c r="AH51" s="20"/>
    </row>
    <row r="52" spans="1:34" x14ac:dyDescent="0.25">
      <c r="A52" s="15" t="s">
        <v>270</v>
      </c>
      <c r="B52" s="2"/>
      <c r="C52" t="s">
        <v>210</v>
      </c>
      <c r="E52" t="s">
        <v>301</v>
      </c>
      <c r="F52" t="s">
        <v>302</v>
      </c>
      <c r="AH52" s="20"/>
    </row>
    <row r="53" spans="1:34" x14ac:dyDescent="0.25">
      <c r="A53" s="15" t="s">
        <v>270</v>
      </c>
      <c r="B53" s="2"/>
      <c r="C53" t="s">
        <v>210</v>
      </c>
      <c r="E53" t="s">
        <v>301</v>
      </c>
      <c r="F53" t="s">
        <v>302</v>
      </c>
      <c r="AH53" s="20"/>
    </row>
    <row r="54" spans="1:34" x14ac:dyDescent="0.25">
      <c r="A54" s="15" t="s">
        <v>270</v>
      </c>
      <c r="B54" s="2"/>
      <c r="C54" t="s">
        <v>210</v>
      </c>
      <c r="E54" t="s">
        <v>301</v>
      </c>
      <c r="F54" t="s">
        <v>302</v>
      </c>
      <c r="AH54" s="20"/>
    </row>
    <row r="55" spans="1:34" x14ac:dyDescent="0.25">
      <c r="A55" s="15" t="s">
        <v>270</v>
      </c>
      <c r="B55" s="2"/>
      <c r="C55" t="s">
        <v>210</v>
      </c>
      <c r="E55" t="s">
        <v>301</v>
      </c>
      <c r="F55" t="s">
        <v>302</v>
      </c>
      <c r="AH55" s="20"/>
    </row>
    <row r="56" spans="1:34" x14ac:dyDescent="0.25">
      <c r="A56" s="15" t="s">
        <v>270</v>
      </c>
      <c r="B56" s="2"/>
      <c r="C56" t="s">
        <v>210</v>
      </c>
      <c r="E56" t="s">
        <v>301</v>
      </c>
      <c r="F56" t="s">
        <v>302</v>
      </c>
      <c r="AH56" s="20"/>
    </row>
    <row r="57" spans="1:34" x14ac:dyDescent="0.25">
      <c r="A57" s="15" t="s">
        <v>270</v>
      </c>
      <c r="B57" s="2"/>
      <c r="C57" t="s">
        <v>210</v>
      </c>
      <c r="E57" t="s">
        <v>301</v>
      </c>
      <c r="F57" t="s">
        <v>302</v>
      </c>
      <c r="AH57" s="20"/>
    </row>
    <row r="58" spans="1:34" x14ac:dyDescent="0.25">
      <c r="A58" s="15" t="s">
        <v>270</v>
      </c>
      <c r="B58" s="2"/>
      <c r="C58" t="s">
        <v>210</v>
      </c>
      <c r="E58" t="s">
        <v>301</v>
      </c>
      <c r="F58" t="s">
        <v>302</v>
      </c>
      <c r="AH58" s="20"/>
    </row>
    <row r="59" spans="1:34" x14ac:dyDescent="0.25">
      <c r="A59" s="15" t="s">
        <v>270</v>
      </c>
      <c r="B59" s="2"/>
      <c r="C59" t="s">
        <v>210</v>
      </c>
      <c r="E59" t="s">
        <v>301</v>
      </c>
      <c r="F59" t="s">
        <v>302</v>
      </c>
      <c r="AH59" s="20"/>
    </row>
    <row r="60" spans="1:34" x14ac:dyDescent="0.25">
      <c r="A60" s="15" t="s">
        <v>270</v>
      </c>
      <c r="B60" s="2"/>
      <c r="C60" t="s">
        <v>210</v>
      </c>
      <c r="E60" t="s">
        <v>301</v>
      </c>
      <c r="F60" t="s">
        <v>302</v>
      </c>
      <c r="AH60" s="20"/>
    </row>
    <row r="61" spans="1:34" x14ac:dyDescent="0.25">
      <c r="A61" s="15" t="s">
        <v>270</v>
      </c>
      <c r="B61" s="2"/>
      <c r="C61" t="s">
        <v>210</v>
      </c>
      <c r="E61" t="s">
        <v>301</v>
      </c>
      <c r="F61" t="s">
        <v>302</v>
      </c>
      <c r="AH61" s="20"/>
    </row>
    <row r="62" spans="1:34" x14ac:dyDescent="0.25">
      <c r="A62" s="15" t="s">
        <v>270</v>
      </c>
      <c r="B62" s="2"/>
      <c r="C62" t="s">
        <v>210</v>
      </c>
      <c r="E62" t="s">
        <v>301</v>
      </c>
      <c r="F62" t="s">
        <v>302</v>
      </c>
      <c r="AH62" s="20"/>
    </row>
    <row r="63" spans="1:34" x14ac:dyDescent="0.25">
      <c r="A63" s="15" t="s">
        <v>270</v>
      </c>
      <c r="B63" s="2"/>
      <c r="C63" t="s">
        <v>210</v>
      </c>
      <c r="E63" t="s">
        <v>301</v>
      </c>
      <c r="F63" t="s">
        <v>302</v>
      </c>
      <c r="AH63" s="20"/>
    </row>
    <row r="64" spans="1:34" x14ac:dyDescent="0.25">
      <c r="A64" s="15" t="s">
        <v>270</v>
      </c>
      <c r="B64" s="2"/>
      <c r="C64" t="s">
        <v>210</v>
      </c>
      <c r="E64" t="s">
        <v>301</v>
      </c>
      <c r="F64" t="s">
        <v>302</v>
      </c>
      <c r="AH64" s="20"/>
    </row>
    <row r="65" spans="1:34" x14ac:dyDescent="0.25">
      <c r="A65" s="15" t="s">
        <v>270</v>
      </c>
      <c r="B65" s="2"/>
      <c r="C65" t="s">
        <v>210</v>
      </c>
      <c r="E65" t="s">
        <v>301</v>
      </c>
      <c r="F65" t="s">
        <v>302</v>
      </c>
      <c r="AH65" s="20"/>
    </row>
    <row r="66" spans="1:34" x14ac:dyDescent="0.25">
      <c r="A66" s="15" t="s">
        <v>270</v>
      </c>
      <c r="B66" s="2"/>
      <c r="C66" t="s">
        <v>210</v>
      </c>
      <c r="E66" t="s">
        <v>301</v>
      </c>
      <c r="F66" t="s">
        <v>302</v>
      </c>
      <c r="AH66" s="20"/>
    </row>
    <row r="67" spans="1:34" x14ac:dyDescent="0.25">
      <c r="A67" s="15" t="s">
        <v>270</v>
      </c>
      <c r="B67" s="2"/>
      <c r="C67" t="s">
        <v>210</v>
      </c>
      <c r="E67" t="s">
        <v>301</v>
      </c>
      <c r="F67" t="s">
        <v>302</v>
      </c>
      <c r="AH67" s="20"/>
    </row>
    <row r="68" spans="1:34" x14ac:dyDescent="0.25">
      <c r="A68" s="15" t="s">
        <v>270</v>
      </c>
      <c r="B68" s="2"/>
      <c r="C68" t="s">
        <v>210</v>
      </c>
      <c r="E68" t="s">
        <v>301</v>
      </c>
      <c r="F68" t="s">
        <v>302</v>
      </c>
      <c r="AH68" s="20"/>
    </row>
    <row r="69" spans="1:34" x14ac:dyDescent="0.25">
      <c r="A69" s="15" t="s">
        <v>223</v>
      </c>
      <c r="B69" s="2"/>
      <c r="C69" t="s">
        <v>220</v>
      </c>
      <c r="E69" t="s">
        <v>301</v>
      </c>
      <c r="F69" t="s">
        <v>302</v>
      </c>
      <c r="AH69" s="20"/>
    </row>
    <row r="70" spans="1:34" x14ac:dyDescent="0.25">
      <c r="A70" s="15" t="s">
        <v>223</v>
      </c>
      <c r="B70" s="2"/>
      <c r="C70" t="s">
        <v>220</v>
      </c>
      <c r="E70" t="s">
        <v>301</v>
      </c>
      <c r="F70" t="s">
        <v>302</v>
      </c>
      <c r="AH70" s="20"/>
    </row>
    <row r="71" spans="1:34" x14ac:dyDescent="0.25">
      <c r="A71" s="15" t="s">
        <v>270</v>
      </c>
      <c r="B71" s="2"/>
      <c r="C71" t="s">
        <v>210</v>
      </c>
      <c r="E71" t="s">
        <v>301</v>
      </c>
      <c r="F71" t="s">
        <v>302</v>
      </c>
      <c r="AH71" s="20"/>
    </row>
    <row r="72" spans="1:34" x14ac:dyDescent="0.25">
      <c r="A72" s="15" t="s">
        <v>270</v>
      </c>
      <c r="B72" s="2"/>
      <c r="C72" t="s">
        <v>210</v>
      </c>
      <c r="E72" t="s">
        <v>301</v>
      </c>
      <c r="F72" t="s">
        <v>302</v>
      </c>
      <c r="AH72" s="20"/>
    </row>
    <row r="73" spans="1:34" x14ac:dyDescent="0.25">
      <c r="A73" s="15" t="s">
        <v>270</v>
      </c>
      <c r="B73" s="2"/>
      <c r="C73" t="s">
        <v>210</v>
      </c>
      <c r="E73" t="s">
        <v>301</v>
      </c>
      <c r="F73" t="s">
        <v>302</v>
      </c>
      <c r="AH73" s="20"/>
    </row>
    <row r="74" spans="1:34" x14ac:dyDescent="0.25">
      <c r="A74" s="15" t="s">
        <v>223</v>
      </c>
      <c r="B74" s="2"/>
      <c r="C74" t="s">
        <v>220</v>
      </c>
      <c r="E74" t="s">
        <v>301</v>
      </c>
      <c r="F74" t="s">
        <v>302</v>
      </c>
      <c r="AH74" s="20"/>
    </row>
    <row r="75" spans="1:34" x14ac:dyDescent="0.25">
      <c r="A75" s="15" t="s">
        <v>278</v>
      </c>
      <c r="B75" s="2"/>
      <c r="C75" t="s">
        <v>216</v>
      </c>
      <c r="E75" t="s">
        <v>301</v>
      </c>
      <c r="F75" t="s">
        <v>302</v>
      </c>
      <c r="AH75" s="20"/>
    </row>
    <row r="76" spans="1:34" x14ac:dyDescent="0.25">
      <c r="A76" s="15" t="s">
        <v>270</v>
      </c>
      <c r="B76" s="2"/>
      <c r="C76" t="s">
        <v>210</v>
      </c>
      <c r="E76" t="s">
        <v>301</v>
      </c>
      <c r="F76" t="s">
        <v>302</v>
      </c>
      <c r="AH76" s="20"/>
    </row>
    <row r="77" spans="1:34" x14ac:dyDescent="0.25">
      <c r="A77" s="15" t="s">
        <v>270</v>
      </c>
      <c r="B77" s="2"/>
      <c r="C77" t="s">
        <v>210</v>
      </c>
      <c r="E77" t="s">
        <v>301</v>
      </c>
      <c r="F77" t="s">
        <v>302</v>
      </c>
      <c r="AH77" s="20"/>
    </row>
    <row r="78" spans="1:34" x14ac:dyDescent="0.25">
      <c r="A78" s="15" t="s">
        <v>270</v>
      </c>
      <c r="B78" s="2"/>
      <c r="C78" t="s">
        <v>210</v>
      </c>
      <c r="E78" t="s">
        <v>301</v>
      </c>
      <c r="F78" t="s">
        <v>302</v>
      </c>
      <c r="AH78" s="20"/>
    </row>
    <row r="79" spans="1:34" x14ac:dyDescent="0.25">
      <c r="A79" s="15" t="s">
        <v>236</v>
      </c>
      <c r="B79" s="2"/>
      <c r="C79" t="s">
        <v>233</v>
      </c>
      <c r="E79" t="s">
        <v>301</v>
      </c>
      <c r="F79" t="s">
        <v>302</v>
      </c>
      <c r="AH79" s="20"/>
    </row>
    <row r="80" spans="1:34" x14ac:dyDescent="0.25">
      <c r="A80" s="15" t="s">
        <v>270</v>
      </c>
      <c r="B80" s="2"/>
      <c r="C80" t="s">
        <v>210</v>
      </c>
      <c r="E80" t="s">
        <v>301</v>
      </c>
      <c r="F80" t="s">
        <v>302</v>
      </c>
      <c r="AH80" s="20"/>
    </row>
    <row r="81" spans="1:34" x14ac:dyDescent="0.25">
      <c r="A81" s="15" t="s">
        <v>270</v>
      </c>
      <c r="B81" s="2"/>
      <c r="C81" t="s">
        <v>210</v>
      </c>
      <c r="E81" t="s">
        <v>301</v>
      </c>
      <c r="F81" t="s">
        <v>302</v>
      </c>
      <c r="AH81" s="20"/>
    </row>
    <row r="82" spans="1:34" x14ac:dyDescent="0.25">
      <c r="A82" s="15" t="s">
        <v>270</v>
      </c>
      <c r="B82" s="2"/>
      <c r="C82" t="s">
        <v>210</v>
      </c>
      <c r="E82" t="s">
        <v>301</v>
      </c>
      <c r="F82" t="s">
        <v>302</v>
      </c>
      <c r="AH82" s="20"/>
    </row>
    <row r="83" spans="1:34" x14ac:dyDescent="0.25">
      <c r="A83" s="15" t="s">
        <v>232</v>
      </c>
      <c r="B83" s="2"/>
      <c r="C83" t="s">
        <v>233</v>
      </c>
      <c r="E83" t="s">
        <v>301</v>
      </c>
      <c r="F83" t="s">
        <v>302</v>
      </c>
      <c r="AH83" s="20"/>
    </row>
    <row r="84" spans="1:34" x14ac:dyDescent="0.25">
      <c r="A84" s="15" t="s">
        <v>270</v>
      </c>
      <c r="B84" s="2"/>
      <c r="C84" t="s">
        <v>210</v>
      </c>
      <c r="E84" t="s">
        <v>301</v>
      </c>
      <c r="F84" t="s">
        <v>302</v>
      </c>
      <c r="AH84" s="20"/>
    </row>
    <row r="85" spans="1:34" x14ac:dyDescent="0.25">
      <c r="A85" s="15" t="s">
        <v>270</v>
      </c>
      <c r="B85" s="2"/>
      <c r="C85" t="s">
        <v>210</v>
      </c>
      <c r="E85" t="s">
        <v>301</v>
      </c>
      <c r="F85" t="s">
        <v>302</v>
      </c>
      <c r="AH85" s="20"/>
    </row>
    <row r="86" spans="1:34" x14ac:dyDescent="0.25">
      <c r="A86" s="15" t="s">
        <v>270</v>
      </c>
      <c r="B86" s="2"/>
      <c r="C86" t="s">
        <v>210</v>
      </c>
      <c r="E86" t="s">
        <v>301</v>
      </c>
      <c r="F86" t="s">
        <v>302</v>
      </c>
      <c r="AH86" s="20"/>
    </row>
    <row r="87" spans="1:34" x14ac:dyDescent="0.25">
      <c r="A87" s="15" t="s">
        <v>270</v>
      </c>
      <c r="B87" s="2"/>
      <c r="C87" t="s">
        <v>210</v>
      </c>
      <c r="E87" t="s">
        <v>301</v>
      </c>
      <c r="F87" t="s">
        <v>302</v>
      </c>
      <c r="AH87" s="20"/>
    </row>
    <row r="88" spans="1:34" x14ac:dyDescent="0.25">
      <c r="A88" s="15" t="s">
        <v>236</v>
      </c>
      <c r="B88" s="2"/>
      <c r="C88" t="s">
        <v>233</v>
      </c>
      <c r="E88" t="s">
        <v>301</v>
      </c>
      <c r="F88" t="s">
        <v>302</v>
      </c>
      <c r="AH88" s="20"/>
    </row>
    <row r="89" spans="1:34" x14ac:dyDescent="0.25">
      <c r="A89" s="15" t="s">
        <v>232</v>
      </c>
      <c r="B89" s="2"/>
      <c r="C89" t="s">
        <v>233</v>
      </c>
      <c r="E89" t="s">
        <v>301</v>
      </c>
      <c r="F89" t="s">
        <v>302</v>
      </c>
      <c r="AH89" s="20"/>
    </row>
    <row r="90" spans="1:34" x14ac:dyDescent="0.25">
      <c r="A90" s="15" t="s">
        <v>224</v>
      </c>
      <c r="B90" s="2"/>
      <c r="C90" t="s">
        <v>220</v>
      </c>
      <c r="E90" t="s">
        <v>301</v>
      </c>
      <c r="F90" t="s">
        <v>302</v>
      </c>
      <c r="AH90" s="20"/>
    </row>
    <row r="91" spans="1:34" x14ac:dyDescent="0.25">
      <c r="A91" s="15" t="s">
        <v>229</v>
      </c>
      <c r="B91" s="2"/>
      <c r="C91" t="s">
        <v>220</v>
      </c>
      <c r="E91" t="s">
        <v>301</v>
      </c>
      <c r="F91" t="s">
        <v>302</v>
      </c>
      <c r="AH91" s="20"/>
    </row>
    <row r="92" spans="1:34" x14ac:dyDescent="0.25">
      <c r="A92" s="15" t="s">
        <v>229</v>
      </c>
      <c r="B92" s="2"/>
      <c r="C92" t="s">
        <v>220</v>
      </c>
      <c r="E92" t="s">
        <v>301</v>
      </c>
      <c r="F92" t="s">
        <v>302</v>
      </c>
      <c r="AH92" s="20"/>
    </row>
    <row r="93" spans="1:34" x14ac:dyDescent="0.25">
      <c r="A93" s="15" t="s">
        <v>232</v>
      </c>
      <c r="B93" s="2"/>
      <c r="C93" t="s">
        <v>233</v>
      </c>
      <c r="E93" t="s">
        <v>301</v>
      </c>
      <c r="F93" t="s">
        <v>302</v>
      </c>
      <c r="AH93" s="20"/>
    </row>
    <row r="94" spans="1:34" x14ac:dyDescent="0.25">
      <c r="A94" s="15" t="s">
        <v>270</v>
      </c>
      <c r="B94" s="2"/>
      <c r="C94" t="s">
        <v>210</v>
      </c>
      <c r="E94" t="s">
        <v>301</v>
      </c>
      <c r="F94" t="s">
        <v>302</v>
      </c>
      <c r="AH94" s="20"/>
    </row>
    <row r="95" spans="1:34" x14ac:dyDescent="0.25">
      <c r="A95" s="15" t="s">
        <v>270</v>
      </c>
      <c r="B95" s="2"/>
      <c r="C95" t="s">
        <v>210</v>
      </c>
      <c r="E95" t="s">
        <v>301</v>
      </c>
      <c r="F95" t="s">
        <v>302</v>
      </c>
      <c r="AH95" s="20"/>
    </row>
    <row r="96" spans="1:34" x14ac:dyDescent="0.25">
      <c r="A96" s="15" t="s">
        <v>236</v>
      </c>
      <c r="B96" s="2"/>
      <c r="C96" t="s">
        <v>233</v>
      </c>
      <c r="E96" t="s">
        <v>301</v>
      </c>
      <c r="F96" t="s">
        <v>302</v>
      </c>
      <c r="AH96" s="20"/>
    </row>
    <row r="97" spans="1:34" x14ac:dyDescent="0.25">
      <c r="A97" s="15" t="s">
        <v>223</v>
      </c>
      <c r="B97" s="2"/>
      <c r="C97" t="s">
        <v>220</v>
      </c>
      <c r="E97" t="s">
        <v>301</v>
      </c>
      <c r="F97" t="s">
        <v>302</v>
      </c>
      <c r="AH97" s="20"/>
    </row>
    <row r="98" spans="1:34" x14ac:dyDescent="0.25">
      <c r="A98" s="15" t="s">
        <v>263</v>
      </c>
      <c r="B98" s="2"/>
      <c r="C98" t="s">
        <v>210</v>
      </c>
      <c r="E98" t="s">
        <v>301</v>
      </c>
      <c r="F98" t="s">
        <v>302</v>
      </c>
      <c r="AH98" s="20"/>
    </row>
    <row r="99" spans="1:34" x14ac:dyDescent="0.25">
      <c r="A99" s="15" t="s">
        <v>263</v>
      </c>
      <c r="B99" s="2"/>
      <c r="C99" t="s">
        <v>210</v>
      </c>
      <c r="E99" t="s">
        <v>301</v>
      </c>
      <c r="F99" t="s">
        <v>302</v>
      </c>
      <c r="AH99" s="20"/>
    </row>
    <row r="100" spans="1:34" ht="15.75" thickBot="1" x14ac:dyDescent="0.3">
      <c r="A100" s="29" t="s">
        <v>263</v>
      </c>
      <c r="B100" s="28"/>
      <c r="C100" s="23" t="s">
        <v>210</v>
      </c>
      <c r="D100" s="23" t="s">
        <v>249</v>
      </c>
      <c r="E100" s="23" t="s">
        <v>301</v>
      </c>
      <c r="F100" s="23" t="s">
        <v>302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5B84-EF4D-4915-ACB0-96EC84E8CF0F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303</v>
      </c>
      <c r="F2" s="27" t="s">
        <v>304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270</v>
      </c>
      <c r="B3" s="2"/>
      <c r="C3" t="s">
        <v>210</v>
      </c>
      <c r="E3" t="s">
        <v>303</v>
      </c>
      <c r="F3" t="s">
        <v>304</v>
      </c>
      <c r="AH3" s="20"/>
    </row>
    <row r="4" spans="1:34" x14ac:dyDescent="0.25">
      <c r="A4" s="15" t="s">
        <v>209</v>
      </c>
      <c r="B4" s="2"/>
      <c r="C4" t="s">
        <v>210</v>
      </c>
      <c r="E4" t="s">
        <v>303</v>
      </c>
      <c r="F4" t="s">
        <v>304</v>
      </c>
      <c r="AH4" s="20"/>
    </row>
    <row r="5" spans="1:34" x14ac:dyDescent="0.25">
      <c r="A5" s="15" t="s">
        <v>214</v>
      </c>
      <c r="B5" s="2"/>
      <c r="C5" t="s">
        <v>210</v>
      </c>
      <c r="E5" t="s">
        <v>303</v>
      </c>
      <c r="F5" t="s">
        <v>304</v>
      </c>
      <c r="AH5" s="20"/>
    </row>
    <row r="6" spans="1:34" x14ac:dyDescent="0.25">
      <c r="A6" s="15" t="s">
        <v>217</v>
      </c>
      <c r="B6" s="2"/>
      <c r="C6" t="s">
        <v>216</v>
      </c>
      <c r="E6" t="s">
        <v>303</v>
      </c>
      <c r="F6" t="s">
        <v>304</v>
      </c>
      <c r="AH6" s="20"/>
    </row>
    <row r="7" spans="1:34" x14ac:dyDescent="0.25">
      <c r="A7" s="15" t="s">
        <v>278</v>
      </c>
      <c r="B7" s="2"/>
      <c r="C7" t="s">
        <v>216</v>
      </c>
      <c r="E7" t="s">
        <v>303</v>
      </c>
      <c r="F7" t="s">
        <v>304</v>
      </c>
      <c r="AH7" s="20"/>
    </row>
    <row r="8" spans="1:34" x14ac:dyDescent="0.25">
      <c r="A8" s="15" t="s">
        <v>218</v>
      </c>
      <c r="B8" s="2"/>
      <c r="C8" t="s">
        <v>216</v>
      </c>
      <c r="E8" t="s">
        <v>303</v>
      </c>
      <c r="F8" t="s">
        <v>304</v>
      </c>
      <c r="AH8" s="20"/>
    </row>
    <row r="9" spans="1:34" x14ac:dyDescent="0.25">
      <c r="A9" s="15" t="s">
        <v>223</v>
      </c>
      <c r="B9" s="2"/>
      <c r="C9" t="s">
        <v>220</v>
      </c>
      <c r="E9" t="s">
        <v>303</v>
      </c>
      <c r="F9" t="s">
        <v>304</v>
      </c>
      <c r="AH9" s="20"/>
    </row>
    <row r="10" spans="1:34" x14ac:dyDescent="0.25">
      <c r="A10" s="15" t="s">
        <v>224</v>
      </c>
      <c r="B10" s="2"/>
      <c r="C10" t="s">
        <v>220</v>
      </c>
      <c r="E10" t="s">
        <v>303</v>
      </c>
      <c r="F10" t="s">
        <v>304</v>
      </c>
      <c r="AH10" s="20"/>
    </row>
    <row r="11" spans="1:34" x14ac:dyDescent="0.25">
      <c r="A11" s="15" t="s">
        <v>226</v>
      </c>
      <c r="B11" s="2"/>
      <c r="C11" t="s">
        <v>220</v>
      </c>
      <c r="E11" t="s">
        <v>303</v>
      </c>
      <c r="F11" t="s">
        <v>304</v>
      </c>
      <c r="AH11" s="20"/>
    </row>
    <row r="12" spans="1:34" x14ac:dyDescent="0.25">
      <c r="A12" s="15" t="s">
        <v>227</v>
      </c>
      <c r="B12" s="2"/>
      <c r="C12" t="s">
        <v>220</v>
      </c>
      <c r="E12" t="s">
        <v>303</v>
      </c>
      <c r="F12" t="s">
        <v>304</v>
      </c>
      <c r="AH12" s="20"/>
    </row>
    <row r="13" spans="1:34" x14ac:dyDescent="0.25">
      <c r="A13" s="15" t="s">
        <v>259</v>
      </c>
      <c r="B13" s="2"/>
      <c r="C13" t="s">
        <v>231</v>
      </c>
      <c r="E13" t="s">
        <v>303</v>
      </c>
      <c r="F13" t="s">
        <v>304</v>
      </c>
      <c r="AH13" s="20"/>
    </row>
    <row r="14" spans="1:34" x14ac:dyDescent="0.25">
      <c r="A14" s="15" t="s">
        <v>232</v>
      </c>
      <c r="B14" s="2"/>
      <c r="C14" t="s">
        <v>233</v>
      </c>
      <c r="E14" t="s">
        <v>303</v>
      </c>
      <c r="F14" t="s">
        <v>304</v>
      </c>
      <c r="AH14" s="20"/>
    </row>
    <row r="15" spans="1:34" x14ac:dyDescent="0.25">
      <c r="A15" s="15" t="s">
        <v>234</v>
      </c>
      <c r="B15" s="2"/>
      <c r="C15" t="s">
        <v>233</v>
      </c>
      <c r="E15" t="s">
        <v>303</v>
      </c>
      <c r="F15" t="s">
        <v>304</v>
      </c>
      <c r="AH15" s="20"/>
    </row>
    <row r="16" spans="1:34" x14ac:dyDescent="0.25">
      <c r="A16" s="15" t="s">
        <v>235</v>
      </c>
      <c r="B16" s="2"/>
      <c r="C16" t="s">
        <v>233</v>
      </c>
      <c r="E16" t="s">
        <v>303</v>
      </c>
      <c r="F16" t="s">
        <v>304</v>
      </c>
      <c r="AH16" s="20"/>
    </row>
    <row r="17" spans="1:34" x14ac:dyDescent="0.25">
      <c r="A17" s="15" t="s">
        <v>236</v>
      </c>
      <c r="B17" s="2"/>
      <c r="C17" t="s">
        <v>233</v>
      </c>
      <c r="E17" t="s">
        <v>303</v>
      </c>
      <c r="F17" t="s">
        <v>304</v>
      </c>
      <c r="AH17" s="20"/>
    </row>
    <row r="18" spans="1:34" x14ac:dyDescent="0.25">
      <c r="A18" s="15" t="s">
        <v>240</v>
      </c>
      <c r="B18" s="2"/>
      <c r="C18" t="s">
        <v>241</v>
      </c>
      <c r="E18" t="s">
        <v>303</v>
      </c>
      <c r="F18" t="s">
        <v>304</v>
      </c>
      <c r="AH18" s="20"/>
    </row>
    <row r="19" spans="1:34" x14ac:dyDescent="0.25">
      <c r="A19" s="15" t="s">
        <v>242</v>
      </c>
      <c r="B19" s="2"/>
      <c r="C19" t="s">
        <v>241</v>
      </c>
      <c r="E19" t="s">
        <v>303</v>
      </c>
      <c r="F19" t="s">
        <v>304</v>
      </c>
      <c r="AH19" s="20"/>
    </row>
    <row r="20" spans="1:34" x14ac:dyDescent="0.25">
      <c r="A20" s="15" t="s">
        <v>235</v>
      </c>
      <c r="B20" s="2"/>
      <c r="C20" t="s">
        <v>233</v>
      </c>
      <c r="E20" t="s">
        <v>303</v>
      </c>
      <c r="F20" t="s">
        <v>304</v>
      </c>
      <c r="AH20" s="20"/>
    </row>
    <row r="21" spans="1:34" x14ac:dyDescent="0.25">
      <c r="A21" s="15" t="s">
        <v>224</v>
      </c>
      <c r="B21" s="2"/>
      <c r="C21" t="s">
        <v>220</v>
      </c>
      <c r="E21" t="s">
        <v>303</v>
      </c>
      <c r="F21" t="s">
        <v>304</v>
      </c>
      <c r="AH21" s="20"/>
    </row>
    <row r="22" spans="1:34" x14ac:dyDescent="0.25">
      <c r="A22" s="15" t="s">
        <v>263</v>
      </c>
      <c r="B22" s="2"/>
      <c r="C22" t="s">
        <v>210</v>
      </c>
      <c r="E22" t="s">
        <v>303</v>
      </c>
      <c r="F22" t="s">
        <v>304</v>
      </c>
      <c r="AH22" s="20"/>
    </row>
    <row r="23" spans="1:34" x14ac:dyDescent="0.25">
      <c r="A23" s="15" t="s">
        <v>209</v>
      </c>
      <c r="B23" s="2"/>
      <c r="C23" t="s">
        <v>210</v>
      </c>
      <c r="E23" t="s">
        <v>303</v>
      </c>
      <c r="F23" t="s">
        <v>304</v>
      </c>
      <c r="AH23" s="20"/>
    </row>
    <row r="24" spans="1:34" x14ac:dyDescent="0.25">
      <c r="A24" s="15" t="s">
        <v>235</v>
      </c>
      <c r="B24" s="2"/>
      <c r="C24" t="s">
        <v>233</v>
      </c>
      <c r="E24" t="s">
        <v>303</v>
      </c>
      <c r="F24" t="s">
        <v>304</v>
      </c>
      <c r="AH24" s="20"/>
    </row>
    <row r="25" spans="1:34" x14ac:dyDescent="0.25">
      <c r="A25" s="15" t="s">
        <v>224</v>
      </c>
      <c r="B25" s="2"/>
      <c r="C25" t="s">
        <v>220</v>
      </c>
      <c r="E25" t="s">
        <v>303</v>
      </c>
      <c r="F25" t="s">
        <v>304</v>
      </c>
      <c r="AH25" s="20"/>
    </row>
    <row r="26" spans="1:34" x14ac:dyDescent="0.25">
      <c r="A26" s="15" t="s">
        <v>226</v>
      </c>
      <c r="B26" s="2"/>
      <c r="C26" t="s">
        <v>220</v>
      </c>
      <c r="E26" t="s">
        <v>303</v>
      </c>
      <c r="F26" t="s">
        <v>304</v>
      </c>
      <c r="AH26" s="20"/>
    </row>
    <row r="27" spans="1:34" x14ac:dyDescent="0.25">
      <c r="A27" s="15" t="s">
        <v>224</v>
      </c>
      <c r="B27" s="2"/>
      <c r="C27" t="s">
        <v>220</v>
      </c>
      <c r="E27" t="s">
        <v>303</v>
      </c>
      <c r="F27" t="s">
        <v>304</v>
      </c>
      <c r="AH27" s="20"/>
    </row>
    <row r="28" spans="1:34" x14ac:dyDescent="0.25">
      <c r="A28" s="15" t="s">
        <v>226</v>
      </c>
      <c r="B28" s="2"/>
      <c r="C28" t="s">
        <v>220</v>
      </c>
      <c r="E28" t="s">
        <v>303</v>
      </c>
      <c r="F28" t="s">
        <v>304</v>
      </c>
      <c r="AH28" s="20"/>
    </row>
    <row r="29" spans="1:34" x14ac:dyDescent="0.25">
      <c r="A29" s="15" t="s">
        <v>235</v>
      </c>
      <c r="B29" s="2"/>
      <c r="C29" t="s">
        <v>233</v>
      </c>
      <c r="E29" t="s">
        <v>303</v>
      </c>
      <c r="F29" t="s">
        <v>304</v>
      </c>
      <c r="AH29" s="20"/>
    </row>
    <row r="30" spans="1:34" x14ac:dyDescent="0.25">
      <c r="A30" s="15" t="s">
        <v>226</v>
      </c>
      <c r="B30" s="2"/>
      <c r="C30" t="s">
        <v>220</v>
      </c>
      <c r="E30" t="s">
        <v>303</v>
      </c>
      <c r="F30" t="s">
        <v>304</v>
      </c>
      <c r="AH30" s="20"/>
    </row>
    <row r="31" spans="1:34" x14ac:dyDescent="0.25">
      <c r="A31" s="15" t="s">
        <v>246</v>
      </c>
      <c r="B31" s="2"/>
      <c r="C31" t="s">
        <v>247</v>
      </c>
      <c r="E31" t="s">
        <v>303</v>
      </c>
      <c r="F31" t="s">
        <v>304</v>
      </c>
      <c r="AH31" s="20"/>
    </row>
    <row r="32" spans="1:34" x14ac:dyDescent="0.25">
      <c r="A32" s="15" t="s">
        <v>223</v>
      </c>
      <c r="B32" s="2"/>
      <c r="C32" t="s">
        <v>220</v>
      </c>
      <c r="E32" t="s">
        <v>303</v>
      </c>
      <c r="F32" t="s">
        <v>304</v>
      </c>
      <c r="AH32" s="20"/>
    </row>
    <row r="33" spans="1:34" x14ac:dyDescent="0.25">
      <c r="A33" s="15" t="s">
        <v>243</v>
      </c>
      <c r="B33" s="2"/>
      <c r="C33" t="s">
        <v>244</v>
      </c>
      <c r="E33" t="s">
        <v>303</v>
      </c>
      <c r="F33" t="s">
        <v>304</v>
      </c>
      <c r="AH33" s="20"/>
    </row>
    <row r="34" spans="1:34" x14ac:dyDescent="0.25">
      <c r="A34" s="15" t="s">
        <v>243</v>
      </c>
      <c r="B34" s="2"/>
      <c r="C34" t="s">
        <v>244</v>
      </c>
      <c r="E34" t="s">
        <v>303</v>
      </c>
      <c r="F34" t="s">
        <v>304</v>
      </c>
      <c r="AH34" s="20"/>
    </row>
    <row r="35" spans="1:34" x14ac:dyDescent="0.25">
      <c r="A35" s="15" t="s">
        <v>209</v>
      </c>
      <c r="B35" s="2"/>
      <c r="C35" t="s">
        <v>210</v>
      </c>
      <c r="E35" t="s">
        <v>303</v>
      </c>
      <c r="F35" t="s">
        <v>304</v>
      </c>
      <c r="AH35" s="20"/>
    </row>
    <row r="36" spans="1:34" x14ac:dyDescent="0.25">
      <c r="A36" s="15" t="s">
        <v>209</v>
      </c>
      <c r="B36" s="2"/>
      <c r="C36" t="s">
        <v>210</v>
      </c>
      <c r="E36" t="s">
        <v>303</v>
      </c>
      <c r="F36" t="s">
        <v>304</v>
      </c>
      <c r="AH36" s="20"/>
    </row>
    <row r="37" spans="1:34" x14ac:dyDescent="0.25">
      <c r="A37" s="15" t="s">
        <v>209</v>
      </c>
      <c r="B37" s="2"/>
      <c r="C37" t="s">
        <v>210</v>
      </c>
      <c r="E37" t="s">
        <v>303</v>
      </c>
      <c r="F37" t="s">
        <v>304</v>
      </c>
      <c r="AH37" s="20"/>
    </row>
    <row r="38" spans="1:34" x14ac:dyDescent="0.25">
      <c r="A38" s="15" t="s">
        <v>223</v>
      </c>
      <c r="B38" s="2"/>
      <c r="C38" t="s">
        <v>220</v>
      </c>
      <c r="E38" t="s">
        <v>303</v>
      </c>
      <c r="F38" t="s">
        <v>304</v>
      </c>
      <c r="AH38" s="20"/>
    </row>
    <row r="39" spans="1:34" x14ac:dyDescent="0.25">
      <c r="A39" s="15" t="s">
        <v>209</v>
      </c>
      <c r="B39" s="2"/>
      <c r="C39" t="s">
        <v>210</v>
      </c>
      <c r="E39" t="s">
        <v>303</v>
      </c>
      <c r="F39" t="s">
        <v>304</v>
      </c>
      <c r="AH39" s="20"/>
    </row>
    <row r="40" spans="1:34" x14ac:dyDescent="0.25">
      <c r="A40" s="15" t="s">
        <v>218</v>
      </c>
      <c r="B40" s="2"/>
      <c r="C40" t="s">
        <v>216</v>
      </c>
      <c r="E40" t="s">
        <v>303</v>
      </c>
      <c r="F40" t="s">
        <v>304</v>
      </c>
      <c r="AH40" s="20"/>
    </row>
    <row r="41" spans="1:34" x14ac:dyDescent="0.25">
      <c r="A41" s="15" t="s">
        <v>209</v>
      </c>
      <c r="B41" s="2"/>
      <c r="C41" t="s">
        <v>210</v>
      </c>
      <c r="E41" t="s">
        <v>303</v>
      </c>
      <c r="F41" t="s">
        <v>304</v>
      </c>
      <c r="AH41" s="20"/>
    </row>
    <row r="42" spans="1:34" x14ac:dyDescent="0.25">
      <c r="A42" s="15" t="s">
        <v>224</v>
      </c>
      <c r="B42" s="2"/>
      <c r="C42" t="s">
        <v>220</v>
      </c>
      <c r="E42" t="s">
        <v>303</v>
      </c>
      <c r="F42" t="s">
        <v>304</v>
      </c>
      <c r="AH42" s="20"/>
    </row>
    <row r="43" spans="1:34" x14ac:dyDescent="0.25">
      <c r="A43" s="15" t="s">
        <v>224</v>
      </c>
      <c r="B43" s="2"/>
      <c r="C43" t="s">
        <v>220</v>
      </c>
      <c r="E43" t="s">
        <v>303</v>
      </c>
      <c r="F43" t="s">
        <v>304</v>
      </c>
      <c r="AH43" s="20"/>
    </row>
    <row r="44" spans="1:34" x14ac:dyDescent="0.25">
      <c r="A44" s="15" t="s">
        <v>209</v>
      </c>
      <c r="B44" s="2"/>
      <c r="C44" t="s">
        <v>210</v>
      </c>
      <c r="E44" t="s">
        <v>303</v>
      </c>
      <c r="F44" t="s">
        <v>304</v>
      </c>
      <c r="AH44" s="20"/>
    </row>
    <row r="45" spans="1:34" x14ac:dyDescent="0.25">
      <c r="A45" s="15" t="s">
        <v>209</v>
      </c>
      <c r="B45" s="2"/>
      <c r="C45" t="s">
        <v>210</v>
      </c>
      <c r="E45" t="s">
        <v>303</v>
      </c>
      <c r="F45" t="s">
        <v>304</v>
      </c>
      <c r="AH45" s="20"/>
    </row>
    <row r="46" spans="1:34" x14ac:dyDescent="0.25">
      <c r="A46" s="15" t="s">
        <v>234</v>
      </c>
      <c r="B46" s="2"/>
      <c r="C46" t="s">
        <v>233</v>
      </c>
      <c r="E46" t="s">
        <v>303</v>
      </c>
      <c r="F46" t="s">
        <v>304</v>
      </c>
      <c r="AH46" s="20"/>
    </row>
    <row r="47" spans="1:34" x14ac:dyDescent="0.25">
      <c r="A47" s="15" t="s">
        <v>234</v>
      </c>
      <c r="B47" s="2"/>
      <c r="C47" t="s">
        <v>233</v>
      </c>
      <c r="E47" t="s">
        <v>303</v>
      </c>
      <c r="F47" t="s">
        <v>304</v>
      </c>
      <c r="AH47" s="20"/>
    </row>
    <row r="48" spans="1:34" x14ac:dyDescent="0.25">
      <c r="A48" s="15" t="s">
        <v>209</v>
      </c>
      <c r="B48" s="2"/>
      <c r="C48" t="s">
        <v>210</v>
      </c>
      <c r="E48" t="s">
        <v>303</v>
      </c>
      <c r="F48" t="s">
        <v>304</v>
      </c>
      <c r="AH48" s="20"/>
    </row>
    <row r="49" spans="1:34" x14ac:dyDescent="0.25">
      <c r="A49" s="15" t="s">
        <v>236</v>
      </c>
      <c r="B49" s="2"/>
      <c r="C49" t="s">
        <v>233</v>
      </c>
      <c r="E49" t="s">
        <v>303</v>
      </c>
      <c r="F49" t="s">
        <v>304</v>
      </c>
      <c r="AH49" s="20"/>
    </row>
    <row r="50" spans="1:34" x14ac:dyDescent="0.25">
      <c r="A50" s="15" t="s">
        <v>223</v>
      </c>
      <c r="B50" s="2"/>
      <c r="C50" t="s">
        <v>220</v>
      </c>
      <c r="E50" t="s">
        <v>303</v>
      </c>
      <c r="F50" t="s">
        <v>304</v>
      </c>
      <c r="AH50" s="20"/>
    </row>
    <row r="51" spans="1:34" x14ac:dyDescent="0.25">
      <c r="A51" s="15" t="s">
        <v>270</v>
      </c>
      <c r="B51" s="2"/>
      <c r="C51" t="s">
        <v>210</v>
      </c>
      <c r="E51" t="s">
        <v>303</v>
      </c>
      <c r="F51" t="s">
        <v>304</v>
      </c>
      <c r="AH51" s="20"/>
    </row>
    <row r="52" spans="1:34" x14ac:dyDescent="0.25">
      <c r="A52" s="15" t="s">
        <v>218</v>
      </c>
      <c r="B52" s="2"/>
      <c r="C52" t="s">
        <v>216</v>
      </c>
      <c r="E52" t="s">
        <v>303</v>
      </c>
      <c r="F52" t="s">
        <v>304</v>
      </c>
      <c r="AH52" s="20"/>
    </row>
    <row r="53" spans="1:34" x14ac:dyDescent="0.25">
      <c r="A53" s="15" t="s">
        <v>223</v>
      </c>
      <c r="B53" s="2"/>
      <c r="C53" t="s">
        <v>220</v>
      </c>
      <c r="E53" t="s">
        <v>303</v>
      </c>
      <c r="F53" t="s">
        <v>304</v>
      </c>
      <c r="AH53" s="20"/>
    </row>
    <row r="54" spans="1:34" x14ac:dyDescent="0.25">
      <c r="A54" s="15" t="s">
        <v>209</v>
      </c>
      <c r="B54" s="2"/>
      <c r="C54" t="s">
        <v>210</v>
      </c>
      <c r="E54" t="s">
        <v>303</v>
      </c>
      <c r="F54" t="s">
        <v>304</v>
      </c>
      <c r="AH54" s="20"/>
    </row>
    <row r="55" spans="1:34" x14ac:dyDescent="0.25">
      <c r="A55" s="15" t="s">
        <v>224</v>
      </c>
      <c r="B55" s="2"/>
      <c r="C55" t="s">
        <v>220</v>
      </c>
      <c r="E55" t="s">
        <v>303</v>
      </c>
      <c r="F55" t="s">
        <v>304</v>
      </c>
      <c r="AH55" s="20"/>
    </row>
    <row r="56" spans="1:34" x14ac:dyDescent="0.25">
      <c r="A56" s="15" t="s">
        <v>224</v>
      </c>
      <c r="B56" s="2"/>
      <c r="C56" t="s">
        <v>220</v>
      </c>
      <c r="E56" t="s">
        <v>303</v>
      </c>
      <c r="F56" t="s">
        <v>304</v>
      </c>
      <c r="AH56" s="20"/>
    </row>
    <row r="57" spans="1:34" x14ac:dyDescent="0.25">
      <c r="A57" s="15" t="s">
        <v>226</v>
      </c>
      <c r="B57" s="2"/>
      <c r="C57" t="s">
        <v>220</v>
      </c>
      <c r="E57" t="s">
        <v>303</v>
      </c>
      <c r="F57" t="s">
        <v>304</v>
      </c>
      <c r="AH57" s="20"/>
    </row>
    <row r="58" spans="1:34" x14ac:dyDescent="0.25">
      <c r="A58" s="15" t="s">
        <v>218</v>
      </c>
      <c r="B58" s="2"/>
      <c r="C58" t="s">
        <v>216</v>
      </c>
      <c r="E58" t="s">
        <v>303</v>
      </c>
      <c r="F58" t="s">
        <v>304</v>
      </c>
      <c r="AH58" s="20"/>
    </row>
    <row r="59" spans="1:34" x14ac:dyDescent="0.25">
      <c r="A59" s="15" t="s">
        <v>224</v>
      </c>
      <c r="B59" s="2"/>
      <c r="C59" t="s">
        <v>220</v>
      </c>
      <c r="E59" t="s">
        <v>303</v>
      </c>
      <c r="F59" t="s">
        <v>304</v>
      </c>
      <c r="AH59" s="20"/>
    </row>
    <row r="60" spans="1:34" x14ac:dyDescent="0.25">
      <c r="A60" s="15" t="s">
        <v>223</v>
      </c>
      <c r="B60" s="2"/>
      <c r="C60" t="s">
        <v>220</v>
      </c>
      <c r="E60" t="s">
        <v>303</v>
      </c>
      <c r="F60" t="s">
        <v>304</v>
      </c>
      <c r="AH60" s="20"/>
    </row>
    <row r="61" spans="1:34" x14ac:dyDescent="0.25">
      <c r="A61" s="15" t="s">
        <v>243</v>
      </c>
      <c r="B61" s="2"/>
      <c r="C61" t="s">
        <v>244</v>
      </c>
      <c r="E61" t="s">
        <v>303</v>
      </c>
      <c r="F61" t="s">
        <v>304</v>
      </c>
      <c r="AH61" s="20"/>
    </row>
    <row r="62" spans="1:34" x14ac:dyDescent="0.25">
      <c r="A62" s="15" t="s">
        <v>224</v>
      </c>
      <c r="B62" s="2"/>
      <c r="C62" t="s">
        <v>220</v>
      </c>
      <c r="E62" t="s">
        <v>303</v>
      </c>
      <c r="F62" t="s">
        <v>304</v>
      </c>
      <c r="AH62" s="20"/>
    </row>
    <row r="63" spans="1:34" x14ac:dyDescent="0.25">
      <c r="A63" s="15" t="s">
        <v>235</v>
      </c>
      <c r="B63" s="2"/>
      <c r="C63" t="s">
        <v>233</v>
      </c>
      <c r="E63" t="s">
        <v>303</v>
      </c>
      <c r="F63" t="s">
        <v>304</v>
      </c>
      <c r="AH63" s="20"/>
    </row>
    <row r="64" spans="1:34" x14ac:dyDescent="0.25">
      <c r="A64" s="15" t="s">
        <v>226</v>
      </c>
      <c r="B64" s="2"/>
      <c r="C64" t="s">
        <v>220</v>
      </c>
      <c r="E64" t="s">
        <v>303</v>
      </c>
      <c r="F64" t="s">
        <v>304</v>
      </c>
      <c r="AH64" s="20"/>
    </row>
    <row r="65" spans="1:34" x14ac:dyDescent="0.25">
      <c r="A65" s="15" t="s">
        <v>235</v>
      </c>
      <c r="B65" s="2"/>
      <c r="C65" t="s">
        <v>233</v>
      </c>
      <c r="E65" t="s">
        <v>303</v>
      </c>
      <c r="F65" t="s">
        <v>304</v>
      </c>
      <c r="AH65" s="20"/>
    </row>
    <row r="66" spans="1:34" x14ac:dyDescent="0.25">
      <c r="A66" s="15" t="s">
        <v>243</v>
      </c>
      <c r="B66" s="2"/>
      <c r="C66" t="s">
        <v>244</v>
      </c>
      <c r="E66" t="s">
        <v>303</v>
      </c>
      <c r="F66" t="s">
        <v>304</v>
      </c>
      <c r="AH66" s="20"/>
    </row>
    <row r="67" spans="1:34" x14ac:dyDescent="0.25">
      <c r="A67" s="15" t="s">
        <v>227</v>
      </c>
      <c r="B67" s="2"/>
      <c r="C67" t="s">
        <v>220</v>
      </c>
      <c r="E67" t="s">
        <v>303</v>
      </c>
      <c r="F67" t="s">
        <v>304</v>
      </c>
      <c r="AH67" s="20"/>
    </row>
    <row r="68" spans="1:34" x14ac:dyDescent="0.25">
      <c r="A68" s="15" t="s">
        <v>243</v>
      </c>
      <c r="B68" s="2"/>
      <c r="C68" t="s">
        <v>244</v>
      </c>
      <c r="E68" t="s">
        <v>303</v>
      </c>
      <c r="F68" t="s">
        <v>304</v>
      </c>
      <c r="AH68" s="20"/>
    </row>
    <row r="69" spans="1:34" x14ac:dyDescent="0.25">
      <c r="A69" s="15" t="s">
        <v>227</v>
      </c>
      <c r="B69" s="2"/>
      <c r="C69" t="s">
        <v>220</v>
      </c>
      <c r="E69" t="s">
        <v>303</v>
      </c>
      <c r="F69" t="s">
        <v>304</v>
      </c>
      <c r="AH69" s="20"/>
    </row>
    <row r="70" spans="1:34" x14ac:dyDescent="0.25">
      <c r="A70" s="15" t="s">
        <v>243</v>
      </c>
      <c r="B70" s="2"/>
      <c r="C70" t="s">
        <v>244</v>
      </c>
      <c r="E70" t="s">
        <v>303</v>
      </c>
      <c r="F70" t="s">
        <v>304</v>
      </c>
      <c r="AH70" s="20"/>
    </row>
    <row r="71" spans="1:34" x14ac:dyDescent="0.25">
      <c r="A71" s="15" t="s">
        <v>234</v>
      </c>
      <c r="B71" s="2"/>
      <c r="C71" t="s">
        <v>233</v>
      </c>
      <c r="E71" t="s">
        <v>303</v>
      </c>
      <c r="F71" t="s">
        <v>304</v>
      </c>
      <c r="AH71" s="20"/>
    </row>
    <row r="72" spans="1:34" x14ac:dyDescent="0.25">
      <c r="A72" s="15" t="s">
        <v>270</v>
      </c>
      <c r="B72" s="2"/>
      <c r="C72" t="s">
        <v>210</v>
      </c>
      <c r="E72" t="s">
        <v>303</v>
      </c>
      <c r="F72" t="s">
        <v>304</v>
      </c>
      <c r="AH72" s="20"/>
    </row>
    <row r="73" spans="1:34" x14ac:dyDescent="0.25">
      <c r="A73" s="15" t="s">
        <v>227</v>
      </c>
      <c r="B73" s="2"/>
      <c r="C73" t="s">
        <v>220</v>
      </c>
      <c r="E73" t="s">
        <v>303</v>
      </c>
      <c r="F73" t="s">
        <v>304</v>
      </c>
      <c r="AH73" s="20"/>
    </row>
    <row r="74" spans="1:34" x14ac:dyDescent="0.25">
      <c r="A74" s="15" t="s">
        <v>243</v>
      </c>
      <c r="B74" s="2"/>
      <c r="C74" t="s">
        <v>244</v>
      </c>
      <c r="E74" t="s">
        <v>303</v>
      </c>
      <c r="F74" t="s">
        <v>304</v>
      </c>
      <c r="AH74" s="20"/>
    </row>
    <row r="75" spans="1:34" x14ac:dyDescent="0.25">
      <c r="A75" s="15" t="s">
        <v>226</v>
      </c>
      <c r="B75" s="2"/>
      <c r="C75" t="s">
        <v>220</v>
      </c>
      <c r="E75" t="s">
        <v>303</v>
      </c>
      <c r="F75" t="s">
        <v>304</v>
      </c>
      <c r="AH75" s="20"/>
    </row>
    <row r="76" spans="1:34" x14ac:dyDescent="0.25">
      <c r="A76" s="15" t="s">
        <v>226</v>
      </c>
      <c r="B76" s="2"/>
      <c r="C76" t="s">
        <v>220</v>
      </c>
      <c r="E76" t="s">
        <v>303</v>
      </c>
      <c r="F76" t="s">
        <v>304</v>
      </c>
      <c r="AH76" s="20"/>
    </row>
    <row r="77" spans="1:34" x14ac:dyDescent="0.25">
      <c r="A77" s="15" t="s">
        <v>235</v>
      </c>
      <c r="B77" s="2"/>
      <c r="C77" t="s">
        <v>233</v>
      </c>
      <c r="E77" t="s">
        <v>303</v>
      </c>
      <c r="F77" t="s">
        <v>304</v>
      </c>
      <c r="AH77" s="20"/>
    </row>
    <row r="78" spans="1:34" x14ac:dyDescent="0.25">
      <c r="A78" s="15" t="s">
        <v>236</v>
      </c>
      <c r="B78" s="2"/>
      <c r="C78" t="s">
        <v>233</v>
      </c>
      <c r="E78" t="s">
        <v>303</v>
      </c>
      <c r="F78" t="s">
        <v>304</v>
      </c>
      <c r="AH78" s="20"/>
    </row>
    <row r="79" spans="1:34" x14ac:dyDescent="0.25">
      <c r="A79" s="15" t="s">
        <v>226</v>
      </c>
      <c r="B79" s="2"/>
      <c r="C79" t="s">
        <v>220</v>
      </c>
      <c r="E79" t="s">
        <v>303</v>
      </c>
      <c r="F79" t="s">
        <v>304</v>
      </c>
      <c r="AH79" s="20"/>
    </row>
    <row r="80" spans="1:34" x14ac:dyDescent="0.25">
      <c r="A80" s="15" t="s">
        <v>236</v>
      </c>
      <c r="B80" s="2"/>
      <c r="C80" t="s">
        <v>233</v>
      </c>
      <c r="E80" t="s">
        <v>303</v>
      </c>
      <c r="F80" t="s">
        <v>304</v>
      </c>
      <c r="AH80" s="20"/>
    </row>
    <row r="81" spans="1:34" x14ac:dyDescent="0.25">
      <c r="A81" s="15" t="s">
        <v>236</v>
      </c>
      <c r="B81" s="2"/>
      <c r="C81" t="s">
        <v>233</v>
      </c>
      <c r="E81" t="s">
        <v>303</v>
      </c>
      <c r="F81" t="s">
        <v>304</v>
      </c>
      <c r="AH81" s="20"/>
    </row>
    <row r="82" spans="1:34" x14ac:dyDescent="0.25">
      <c r="A82" s="15" t="s">
        <v>226</v>
      </c>
      <c r="B82" s="2"/>
      <c r="C82" t="s">
        <v>220</v>
      </c>
      <c r="E82" t="s">
        <v>303</v>
      </c>
      <c r="F82" t="s">
        <v>304</v>
      </c>
      <c r="AH82" s="20"/>
    </row>
    <row r="83" spans="1:34" x14ac:dyDescent="0.25">
      <c r="A83" s="15" t="s">
        <v>236</v>
      </c>
      <c r="B83" s="2"/>
      <c r="C83" t="s">
        <v>233</v>
      </c>
      <c r="E83" t="s">
        <v>303</v>
      </c>
      <c r="F83" t="s">
        <v>304</v>
      </c>
      <c r="AH83" s="20"/>
    </row>
    <row r="84" spans="1:34" x14ac:dyDescent="0.25">
      <c r="A84" s="15" t="s">
        <v>232</v>
      </c>
      <c r="B84" s="2"/>
      <c r="C84" t="s">
        <v>233</v>
      </c>
      <c r="E84" t="s">
        <v>303</v>
      </c>
      <c r="F84" t="s">
        <v>304</v>
      </c>
      <c r="AH84" s="20"/>
    </row>
    <row r="85" spans="1:34" x14ac:dyDescent="0.25">
      <c r="A85" s="15" t="s">
        <v>243</v>
      </c>
      <c r="B85" s="2"/>
      <c r="C85" t="s">
        <v>244</v>
      </c>
      <c r="E85" t="s">
        <v>303</v>
      </c>
      <c r="F85" t="s">
        <v>304</v>
      </c>
      <c r="AH85" s="20"/>
    </row>
    <row r="86" spans="1:34" x14ac:dyDescent="0.25">
      <c r="A86" s="15" t="s">
        <v>226</v>
      </c>
      <c r="B86" s="2"/>
      <c r="C86" t="s">
        <v>220</v>
      </c>
      <c r="E86" t="s">
        <v>303</v>
      </c>
      <c r="F86" t="s">
        <v>304</v>
      </c>
      <c r="AH86" s="20"/>
    </row>
    <row r="87" spans="1:34" x14ac:dyDescent="0.25">
      <c r="A87" s="15" t="s">
        <v>209</v>
      </c>
      <c r="B87" s="2"/>
      <c r="C87" t="s">
        <v>210</v>
      </c>
      <c r="E87" t="s">
        <v>303</v>
      </c>
      <c r="F87" t="s">
        <v>304</v>
      </c>
      <c r="AH87" s="20"/>
    </row>
    <row r="88" spans="1:34" x14ac:dyDescent="0.25">
      <c r="A88" s="15" t="s">
        <v>226</v>
      </c>
      <c r="B88" s="2"/>
      <c r="C88" t="s">
        <v>220</v>
      </c>
      <c r="E88" t="s">
        <v>303</v>
      </c>
      <c r="F88" t="s">
        <v>304</v>
      </c>
      <c r="AH88" s="20"/>
    </row>
    <row r="89" spans="1:34" x14ac:dyDescent="0.25">
      <c r="A89" s="15" t="s">
        <v>226</v>
      </c>
      <c r="B89" s="2"/>
      <c r="C89" t="s">
        <v>220</v>
      </c>
      <c r="E89" t="s">
        <v>303</v>
      </c>
      <c r="F89" t="s">
        <v>304</v>
      </c>
      <c r="AH89" s="20"/>
    </row>
    <row r="90" spans="1:34" x14ac:dyDescent="0.25">
      <c r="A90" s="15" t="s">
        <v>227</v>
      </c>
      <c r="B90" s="2"/>
      <c r="C90" t="s">
        <v>220</v>
      </c>
      <c r="E90" t="s">
        <v>303</v>
      </c>
      <c r="F90" t="s">
        <v>304</v>
      </c>
      <c r="AH90" s="20"/>
    </row>
    <row r="91" spans="1:34" x14ac:dyDescent="0.25">
      <c r="A91" s="15" t="s">
        <v>226</v>
      </c>
      <c r="B91" s="2"/>
      <c r="C91" t="s">
        <v>220</v>
      </c>
      <c r="E91" t="s">
        <v>303</v>
      </c>
      <c r="F91" t="s">
        <v>304</v>
      </c>
      <c r="AH91" s="20"/>
    </row>
    <row r="92" spans="1:34" x14ac:dyDescent="0.25">
      <c r="A92" s="15" t="s">
        <v>227</v>
      </c>
      <c r="B92" s="2"/>
      <c r="C92" t="s">
        <v>220</v>
      </c>
      <c r="E92" t="s">
        <v>303</v>
      </c>
      <c r="F92" t="s">
        <v>304</v>
      </c>
      <c r="AH92" s="20"/>
    </row>
    <row r="93" spans="1:34" x14ac:dyDescent="0.25">
      <c r="A93" s="15" t="s">
        <v>218</v>
      </c>
      <c r="B93" s="2"/>
      <c r="C93" t="s">
        <v>216</v>
      </c>
      <c r="E93" t="s">
        <v>303</v>
      </c>
      <c r="F93" t="s">
        <v>304</v>
      </c>
      <c r="AH93" s="20"/>
    </row>
    <row r="94" spans="1:34" x14ac:dyDescent="0.25">
      <c r="A94" s="15" t="s">
        <v>243</v>
      </c>
      <c r="B94" s="2"/>
      <c r="C94" t="s">
        <v>244</v>
      </c>
      <c r="E94" t="s">
        <v>303</v>
      </c>
      <c r="F94" t="s">
        <v>304</v>
      </c>
      <c r="AH94" s="20"/>
    </row>
    <row r="95" spans="1:34" x14ac:dyDescent="0.25">
      <c r="A95" s="15" t="s">
        <v>235</v>
      </c>
      <c r="B95" s="2"/>
      <c r="C95" t="s">
        <v>233</v>
      </c>
      <c r="E95" t="s">
        <v>303</v>
      </c>
      <c r="F95" t="s">
        <v>304</v>
      </c>
      <c r="AH95" s="20"/>
    </row>
    <row r="96" spans="1:34" x14ac:dyDescent="0.25">
      <c r="A96" s="15" t="s">
        <v>224</v>
      </c>
      <c r="B96" s="2"/>
      <c r="C96" t="s">
        <v>220</v>
      </c>
      <c r="E96" t="s">
        <v>303</v>
      </c>
      <c r="F96" t="s">
        <v>304</v>
      </c>
      <c r="AH96" s="20"/>
    </row>
    <row r="97" spans="1:34" x14ac:dyDescent="0.25">
      <c r="A97" s="15" t="s">
        <v>209</v>
      </c>
      <c r="B97" s="2"/>
      <c r="C97" t="s">
        <v>210</v>
      </c>
      <c r="E97" t="s">
        <v>303</v>
      </c>
      <c r="F97" t="s">
        <v>304</v>
      </c>
      <c r="AH97" s="20"/>
    </row>
    <row r="98" spans="1:34" x14ac:dyDescent="0.25">
      <c r="A98" s="15" t="s">
        <v>224</v>
      </c>
      <c r="B98" s="2"/>
      <c r="C98" t="s">
        <v>220</v>
      </c>
      <c r="E98" t="s">
        <v>303</v>
      </c>
      <c r="F98" t="s">
        <v>304</v>
      </c>
      <c r="AH98" s="20"/>
    </row>
    <row r="99" spans="1:34" x14ac:dyDescent="0.25">
      <c r="A99" s="15" t="s">
        <v>224</v>
      </c>
      <c r="B99" s="2"/>
      <c r="C99" t="s">
        <v>220</v>
      </c>
      <c r="E99" t="s">
        <v>303</v>
      </c>
      <c r="F99" t="s">
        <v>304</v>
      </c>
      <c r="AH99" s="20"/>
    </row>
    <row r="100" spans="1:34" ht="15.75" thickBot="1" x14ac:dyDescent="0.3">
      <c r="A100" s="29" t="s">
        <v>246</v>
      </c>
      <c r="B100" s="28"/>
      <c r="C100" s="23" t="s">
        <v>247</v>
      </c>
      <c r="D100" s="23" t="s">
        <v>249</v>
      </c>
      <c r="E100" s="23" t="s">
        <v>303</v>
      </c>
      <c r="F100" s="23" t="s">
        <v>304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5F34-56CC-4E28-B92D-94B1BE055AEF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39.140625" bestFit="1" customWidth="1"/>
    <col min="6" max="6" width="81.28515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305</v>
      </c>
      <c r="F2" s="27" t="s">
        <v>306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270</v>
      </c>
      <c r="B3" s="2"/>
      <c r="C3" t="s">
        <v>210</v>
      </c>
      <c r="E3" t="s">
        <v>305</v>
      </c>
      <c r="F3" t="s">
        <v>306</v>
      </c>
      <c r="AH3" s="20"/>
    </row>
    <row r="4" spans="1:34" x14ac:dyDescent="0.25">
      <c r="A4" s="15" t="s">
        <v>209</v>
      </c>
      <c r="B4" s="2"/>
      <c r="C4" t="s">
        <v>210</v>
      </c>
      <c r="E4" t="s">
        <v>305</v>
      </c>
      <c r="F4" t="s">
        <v>306</v>
      </c>
      <c r="AH4" s="20"/>
    </row>
    <row r="5" spans="1:34" x14ac:dyDescent="0.25">
      <c r="A5" s="15" t="s">
        <v>214</v>
      </c>
      <c r="B5" s="2"/>
      <c r="C5" t="s">
        <v>210</v>
      </c>
      <c r="E5" t="s">
        <v>305</v>
      </c>
      <c r="F5" t="s">
        <v>306</v>
      </c>
      <c r="AH5" s="20"/>
    </row>
    <row r="6" spans="1:34" x14ac:dyDescent="0.25">
      <c r="A6" s="15" t="s">
        <v>217</v>
      </c>
      <c r="B6" s="2"/>
      <c r="C6" t="s">
        <v>216</v>
      </c>
      <c r="E6" t="s">
        <v>305</v>
      </c>
      <c r="F6" t="s">
        <v>306</v>
      </c>
      <c r="AH6" s="20"/>
    </row>
    <row r="7" spans="1:34" x14ac:dyDescent="0.25">
      <c r="A7" s="15" t="s">
        <v>278</v>
      </c>
      <c r="B7" s="2"/>
      <c r="C7" t="s">
        <v>216</v>
      </c>
      <c r="E7" t="s">
        <v>305</v>
      </c>
      <c r="F7" t="s">
        <v>306</v>
      </c>
      <c r="AH7" s="20"/>
    </row>
    <row r="8" spans="1:34" x14ac:dyDescent="0.25">
      <c r="A8" s="15" t="s">
        <v>218</v>
      </c>
      <c r="B8" s="2"/>
      <c r="C8" t="s">
        <v>216</v>
      </c>
      <c r="E8" t="s">
        <v>305</v>
      </c>
      <c r="F8" t="s">
        <v>306</v>
      </c>
      <c r="AH8" s="20"/>
    </row>
    <row r="9" spans="1:34" x14ac:dyDescent="0.25">
      <c r="A9" s="15" t="s">
        <v>223</v>
      </c>
      <c r="B9" s="2"/>
      <c r="C9" t="s">
        <v>220</v>
      </c>
      <c r="E9" t="s">
        <v>305</v>
      </c>
      <c r="F9" t="s">
        <v>306</v>
      </c>
      <c r="AH9" s="20"/>
    </row>
    <row r="10" spans="1:34" x14ac:dyDescent="0.25">
      <c r="A10" s="15" t="s">
        <v>224</v>
      </c>
      <c r="B10" s="2"/>
      <c r="C10" t="s">
        <v>220</v>
      </c>
      <c r="E10" t="s">
        <v>305</v>
      </c>
      <c r="F10" t="s">
        <v>306</v>
      </c>
      <c r="AH10" s="20"/>
    </row>
    <row r="11" spans="1:34" x14ac:dyDescent="0.25">
      <c r="A11" s="15" t="s">
        <v>226</v>
      </c>
      <c r="B11" s="2"/>
      <c r="C11" t="s">
        <v>220</v>
      </c>
      <c r="E11" t="s">
        <v>305</v>
      </c>
      <c r="F11" t="s">
        <v>306</v>
      </c>
      <c r="AH11" s="20"/>
    </row>
    <row r="12" spans="1:34" x14ac:dyDescent="0.25">
      <c r="A12" s="15" t="s">
        <v>227</v>
      </c>
      <c r="B12" s="2"/>
      <c r="C12" t="s">
        <v>220</v>
      </c>
      <c r="E12" t="s">
        <v>305</v>
      </c>
      <c r="F12" t="s">
        <v>306</v>
      </c>
      <c r="AH12" s="20"/>
    </row>
    <row r="13" spans="1:34" x14ac:dyDescent="0.25">
      <c r="A13" s="15" t="s">
        <v>259</v>
      </c>
      <c r="B13" s="2"/>
      <c r="C13" t="s">
        <v>231</v>
      </c>
      <c r="E13" t="s">
        <v>305</v>
      </c>
      <c r="F13" t="s">
        <v>306</v>
      </c>
      <c r="AH13" s="20"/>
    </row>
    <row r="14" spans="1:34" x14ac:dyDescent="0.25">
      <c r="A14" s="15" t="s">
        <v>232</v>
      </c>
      <c r="B14" s="2"/>
      <c r="C14" t="s">
        <v>233</v>
      </c>
      <c r="E14" t="s">
        <v>305</v>
      </c>
      <c r="F14" t="s">
        <v>306</v>
      </c>
      <c r="AH14" s="20"/>
    </row>
    <row r="15" spans="1:34" x14ac:dyDescent="0.25">
      <c r="A15" s="15" t="s">
        <v>236</v>
      </c>
      <c r="B15" s="2"/>
      <c r="C15" t="s">
        <v>233</v>
      </c>
      <c r="E15" t="s">
        <v>305</v>
      </c>
      <c r="F15" t="s">
        <v>306</v>
      </c>
      <c r="AH15" s="20"/>
    </row>
    <row r="16" spans="1:34" x14ac:dyDescent="0.25">
      <c r="A16" s="15" t="s">
        <v>234</v>
      </c>
      <c r="B16" s="2"/>
      <c r="C16" t="s">
        <v>233</v>
      </c>
      <c r="E16" t="s">
        <v>305</v>
      </c>
      <c r="F16" t="s">
        <v>306</v>
      </c>
      <c r="AH16" s="20"/>
    </row>
    <row r="17" spans="1:34" x14ac:dyDescent="0.25">
      <c r="A17" s="15" t="s">
        <v>235</v>
      </c>
      <c r="B17" s="2"/>
      <c r="C17" t="s">
        <v>233</v>
      </c>
      <c r="E17" t="s">
        <v>305</v>
      </c>
      <c r="F17" t="s">
        <v>306</v>
      </c>
      <c r="AH17" s="20"/>
    </row>
    <row r="18" spans="1:34" x14ac:dyDescent="0.25">
      <c r="A18" s="15" t="s">
        <v>240</v>
      </c>
      <c r="B18" s="2"/>
      <c r="C18" t="s">
        <v>241</v>
      </c>
      <c r="E18" t="s">
        <v>305</v>
      </c>
      <c r="F18" t="s">
        <v>306</v>
      </c>
      <c r="AH18" s="20"/>
    </row>
    <row r="19" spans="1:34" x14ac:dyDescent="0.25">
      <c r="A19" s="15" t="s">
        <v>242</v>
      </c>
      <c r="B19" s="2"/>
      <c r="C19" t="s">
        <v>241</v>
      </c>
      <c r="E19" t="s">
        <v>305</v>
      </c>
      <c r="F19" t="s">
        <v>306</v>
      </c>
      <c r="AH19" s="20"/>
    </row>
    <row r="20" spans="1:34" x14ac:dyDescent="0.25">
      <c r="A20" s="15" t="s">
        <v>224</v>
      </c>
      <c r="B20" s="2"/>
      <c r="C20" t="s">
        <v>220</v>
      </c>
      <c r="E20" t="s">
        <v>305</v>
      </c>
      <c r="F20" t="s">
        <v>306</v>
      </c>
      <c r="AH20" s="20"/>
    </row>
    <row r="21" spans="1:34" x14ac:dyDescent="0.25">
      <c r="A21" s="15" t="s">
        <v>226</v>
      </c>
      <c r="B21" s="2"/>
      <c r="C21" t="s">
        <v>220</v>
      </c>
      <c r="E21" t="s">
        <v>305</v>
      </c>
      <c r="F21" t="s">
        <v>306</v>
      </c>
      <c r="AH21" s="20"/>
    </row>
    <row r="22" spans="1:34" x14ac:dyDescent="0.25">
      <c r="A22" s="15" t="s">
        <v>236</v>
      </c>
      <c r="B22" s="2"/>
      <c r="C22" t="s">
        <v>233</v>
      </c>
      <c r="E22" t="s">
        <v>305</v>
      </c>
      <c r="F22" t="s">
        <v>306</v>
      </c>
      <c r="AH22" s="20"/>
    </row>
    <row r="23" spans="1:34" x14ac:dyDescent="0.25">
      <c r="A23" s="15" t="s">
        <v>227</v>
      </c>
      <c r="B23" s="2"/>
      <c r="C23" t="s">
        <v>220</v>
      </c>
      <c r="E23" t="s">
        <v>305</v>
      </c>
      <c r="F23" t="s">
        <v>306</v>
      </c>
      <c r="AH23" s="20"/>
    </row>
    <row r="24" spans="1:34" x14ac:dyDescent="0.25">
      <c r="A24" s="15" t="s">
        <v>243</v>
      </c>
      <c r="B24" s="2"/>
      <c r="C24" t="s">
        <v>244</v>
      </c>
      <c r="E24" t="s">
        <v>305</v>
      </c>
      <c r="F24" t="s">
        <v>306</v>
      </c>
      <c r="AH24" s="20"/>
    </row>
    <row r="25" spans="1:34" x14ac:dyDescent="0.25">
      <c r="A25" s="15" t="s">
        <v>226</v>
      </c>
      <c r="B25" s="2"/>
      <c r="C25" t="s">
        <v>220</v>
      </c>
      <c r="E25" t="s">
        <v>305</v>
      </c>
      <c r="F25" t="s">
        <v>306</v>
      </c>
      <c r="AH25" s="20"/>
    </row>
    <row r="26" spans="1:34" x14ac:dyDescent="0.25">
      <c r="A26" s="15" t="s">
        <v>243</v>
      </c>
      <c r="B26" s="2"/>
      <c r="C26" t="s">
        <v>244</v>
      </c>
      <c r="E26" t="s">
        <v>305</v>
      </c>
      <c r="F26" t="s">
        <v>306</v>
      </c>
      <c r="AH26" s="20"/>
    </row>
    <row r="27" spans="1:34" x14ac:dyDescent="0.25">
      <c r="A27" s="15" t="s">
        <v>226</v>
      </c>
      <c r="B27" s="2"/>
      <c r="C27" t="s">
        <v>220</v>
      </c>
      <c r="E27" t="s">
        <v>305</v>
      </c>
      <c r="F27" t="s">
        <v>306</v>
      </c>
      <c r="AH27" s="20"/>
    </row>
    <row r="28" spans="1:34" x14ac:dyDescent="0.25">
      <c r="A28" s="15" t="s">
        <v>227</v>
      </c>
      <c r="B28" s="2"/>
      <c r="C28" t="s">
        <v>220</v>
      </c>
      <c r="E28" t="s">
        <v>305</v>
      </c>
      <c r="F28" t="s">
        <v>306</v>
      </c>
      <c r="AH28" s="20"/>
    </row>
    <row r="29" spans="1:34" x14ac:dyDescent="0.25">
      <c r="A29" s="15" t="s">
        <v>246</v>
      </c>
      <c r="B29" s="2"/>
      <c r="C29" t="s">
        <v>247</v>
      </c>
      <c r="E29" t="s">
        <v>305</v>
      </c>
      <c r="F29" t="s">
        <v>306</v>
      </c>
      <c r="AH29" s="20"/>
    </row>
    <row r="30" spans="1:34" x14ac:dyDescent="0.25">
      <c r="A30" s="15" t="s">
        <v>234</v>
      </c>
      <c r="B30" s="2"/>
      <c r="C30" t="s">
        <v>233</v>
      </c>
      <c r="E30" t="s">
        <v>305</v>
      </c>
      <c r="F30" t="s">
        <v>306</v>
      </c>
      <c r="AH30" s="20"/>
    </row>
    <row r="31" spans="1:34" x14ac:dyDescent="0.25">
      <c r="A31" s="15" t="s">
        <v>246</v>
      </c>
      <c r="B31" s="2"/>
      <c r="C31" t="s">
        <v>247</v>
      </c>
      <c r="E31" t="s">
        <v>305</v>
      </c>
      <c r="F31" t="s">
        <v>306</v>
      </c>
      <c r="AH31" s="20"/>
    </row>
    <row r="32" spans="1:34" x14ac:dyDescent="0.25">
      <c r="A32" s="15" t="s">
        <v>227</v>
      </c>
      <c r="B32" s="2"/>
      <c r="C32" t="s">
        <v>220</v>
      </c>
      <c r="E32" t="s">
        <v>305</v>
      </c>
      <c r="F32" t="s">
        <v>306</v>
      </c>
      <c r="AH32" s="20"/>
    </row>
    <row r="33" spans="1:34" x14ac:dyDescent="0.25">
      <c r="A33" s="15" t="s">
        <v>235</v>
      </c>
      <c r="B33" s="2"/>
      <c r="C33" t="s">
        <v>233</v>
      </c>
      <c r="E33" t="s">
        <v>305</v>
      </c>
      <c r="F33" t="s">
        <v>306</v>
      </c>
      <c r="AH33" s="20"/>
    </row>
    <row r="34" spans="1:34" x14ac:dyDescent="0.25">
      <c r="A34" s="15" t="s">
        <v>235</v>
      </c>
      <c r="B34" s="2"/>
      <c r="C34" t="s">
        <v>233</v>
      </c>
      <c r="E34" t="s">
        <v>305</v>
      </c>
      <c r="F34" t="s">
        <v>306</v>
      </c>
      <c r="AH34" s="20"/>
    </row>
    <row r="35" spans="1:34" x14ac:dyDescent="0.25">
      <c r="A35" s="15" t="s">
        <v>226</v>
      </c>
      <c r="B35" s="2"/>
      <c r="C35" t="s">
        <v>220</v>
      </c>
      <c r="E35" t="s">
        <v>305</v>
      </c>
      <c r="F35" t="s">
        <v>306</v>
      </c>
      <c r="AH35" s="20"/>
    </row>
    <row r="36" spans="1:34" x14ac:dyDescent="0.25">
      <c r="A36" s="15" t="s">
        <v>223</v>
      </c>
      <c r="B36" s="2"/>
      <c r="C36" t="s">
        <v>220</v>
      </c>
      <c r="E36" t="s">
        <v>305</v>
      </c>
      <c r="F36" t="s">
        <v>306</v>
      </c>
      <c r="AH36" s="20"/>
    </row>
    <row r="37" spans="1:34" x14ac:dyDescent="0.25">
      <c r="A37" s="15" t="s">
        <v>224</v>
      </c>
      <c r="B37" s="2"/>
      <c r="C37" t="s">
        <v>220</v>
      </c>
      <c r="E37" t="s">
        <v>305</v>
      </c>
      <c r="F37" t="s">
        <v>306</v>
      </c>
      <c r="AH37" s="20"/>
    </row>
    <row r="38" spans="1:34" x14ac:dyDescent="0.25">
      <c r="A38" s="15" t="s">
        <v>243</v>
      </c>
      <c r="B38" s="2"/>
      <c r="C38" t="s">
        <v>244</v>
      </c>
      <c r="E38" t="s">
        <v>305</v>
      </c>
      <c r="F38" t="s">
        <v>306</v>
      </c>
      <c r="AH38" s="20"/>
    </row>
    <row r="39" spans="1:34" x14ac:dyDescent="0.25">
      <c r="A39" s="15" t="s">
        <v>223</v>
      </c>
      <c r="B39" s="2"/>
      <c r="C39" t="s">
        <v>220</v>
      </c>
      <c r="E39" t="s">
        <v>305</v>
      </c>
      <c r="F39" t="s">
        <v>306</v>
      </c>
      <c r="AH39" s="20"/>
    </row>
    <row r="40" spans="1:34" x14ac:dyDescent="0.25">
      <c r="A40" s="15" t="s">
        <v>226</v>
      </c>
      <c r="B40" s="2"/>
      <c r="C40" t="s">
        <v>220</v>
      </c>
      <c r="E40" t="s">
        <v>305</v>
      </c>
      <c r="F40" t="s">
        <v>306</v>
      </c>
      <c r="AH40" s="20"/>
    </row>
    <row r="41" spans="1:34" x14ac:dyDescent="0.25">
      <c r="A41" s="15" t="s">
        <v>236</v>
      </c>
      <c r="B41" s="2"/>
      <c r="C41" t="s">
        <v>233</v>
      </c>
      <c r="E41" t="s">
        <v>305</v>
      </c>
      <c r="F41" t="s">
        <v>306</v>
      </c>
      <c r="AH41" s="20"/>
    </row>
    <row r="42" spans="1:34" x14ac:dyDescent="0.25">
      <c r="A42" s="15" t="s">
        <v>223</v>
      </c>
      <c r="B42" s="2"/>
      <c r="C42" t="s">
        <v>220</v>
      </c>
      <c r="E42" t="s">
        <v>305</v>
      </c>
      <c r="F42" t="s">
        <v>306</v>
      </c>
      <c r="AH42" s="20"/>
    </row>
    <row r="43" spans="1:34" x14ac:dyDescent="0.25">
      <c r="A43" s="15" t="s">
        <v>223</v>
      </c>
      <c r="B43" s="2"/>
      <c r="C43" t="s">
        <v>220</v>
      </c>
      <c r="E43" t="s">
        <v>305</v>
      </c>
      <c r="F43" t="s">
        <v>306</v>
      </c>
      <c r="AH43" s="20"/>
    </row>
    <row r="44" spans="1:34" x14ac:dyDescent="0.25">
      <c r="A44" s="15" t="s">
        <v>226</v>
      </c>
      <c r="B44" s="2"/>
      <c r="C44" t="s">
        <v>220</v>
      </c>
      <c r="E44" t="s">
        <v>305</v>
      </c>
      <c r="F44" t="s">
        <v>306</v>
      </c>
      <c r="AH44" s="20"/>
    </row>
    <row r="45" spans="1:34" x14ac:dyDescent="0.25">
      <c r="A45" s="15" t="s">
        <v>223</v>
      </c>
      <c r="B45" s="2"/>
      <c r="C45" t="s">
        <v>220</v>
      </c>
      <c r="E45" t="s">
        <v>305</v>
      </c>
      <c r="F45" t="s">
        <v>306</v>
      </c>
      <c r="AH45" s="20"/>
    </row>
    <row r="46" spans="1:34" x14ac:dyDescent="0.25">
      <c r="A46" s="15" t="s">
        <v>270</v>
      </c>
      <c r="B46" s="2"/>
      <c r="C46" t="s">
        <v>210</v>
      </c>
      <c r="E46" t="s">
        <v>305</v>
      </c>
      <c r="F46" t="s">
        <v>306</v>
      </c>
      <c r="AH46" s="20"/>
    </row>
    <row r="47" spans="1:34" x14ac:dyDescent="0.25">
      <c r="A47" s="15" t="s">
        <v>223</v>
      </c>
      <c r="B47" s="2"/>
      <c r="C47" t="s">
        <v>220</v>
      </c>
      <c r="E47" t="s">
        <v>305</v>
      </c>
      <c r="F47" t="s">
        <v>306</v>
      </c>
      <c r="AH47" s="20"/>
    </row>
    <row r="48" spans="1:34" x14ac:dyDescent="0.25">
      <c r="A48" s="15" t="s">
        <v>218</v>
      </c>
      <c r="B48" s="2"/>
      <c r="C48" t="s">
        <v>216</v>
      </c>
      <c r="E48" t="s">
        <v>305</v>
      </c>
      <c r="F48" t="s">
        <v>306</v>
      </c>
      <c r="AH48" s="20"/>
    </row>
    <row r="49" spans="1:34" x14ac:dyDescent="0.25">
      <c r="A49" s="15" t="s">
        <v>224</v>
      </c>
      <c r="B49" s="2"/>
      <c r="C49" t="s">
        <v>220</v>
      </c>
      <c r="E49" t="s">
        <v>305</v>
      </c>
      <c r="F49" t="s">
        <v>306</v>
      </c>
      <c r="AH49" s="20"/>
    </row>
    <row r="50" spans="1:34" x14ac:dyDescent="0.25">
      <c r="A50" s="15" t="s">
        <v>223</v>
      </c>
      <c r="B50" s="2"/>
      <c r="C50" t="s">
        <v>220</v>
      </c>
      <c r="E50" t="s">
        <v>305</v>
      </c>
      <c r="F50" t="s">
        <v>306</v>
      </c>
      <c r="AH50" s="20"/>
    </row>
    <row r="51" spans="1:34" x14ac:dyDescent="0.25">
      <c r="A51" s="15" t="s">
        <v>223</v>
      </c>
      <c r="B51" s="2"/>
      <c r="C51" t="s">
        <v>220</v>
      </c>
      <c r="E51" t="s">
        <v>305</v>
      </c>
      <c r="F51" t="s">
        <v>306</v>
      </c>
      <c r="AH51" s="20"/>
    </row>
    <row r="52" spans="1:34" x14ac:dyDescent="0.25">
      <c r="A52" s="15" t="s">
        <v>209</v>
      </c>
      <c r="B52" s="2"/>
      <c r="C52" t="s">
        <v>210</v>
      </c>
      <c r="E52" t="s">
        <v>305</v>
      </c>
      <c r="F52" t="s">
        <v>306</v>
      </c>
      <c r="AH52" s="20"/>
    </row>
    <row r="53" spans="1:34" x14ac:dyDescent="0.25">
      <c r="A53" s="15" t="s">
        <v>226</v>
      </c>
      <c r="B53" s="2"/>
      <c r="C53" t="s">
        <v>220</v>
      </c>
      <c r="E53" t="s">
        <v>305</v>
      </c>
      <c r="F53" t="s">
        <v>306</v>
      </c>
      <c r="AH53" s="20"/>
    </row>
    <row r="54" spans="1:34" x14ac:dyDescent="0.25">
      <c r="A54" s="15" t="s">
        <v>263</v>
      </c>
      <c r="B54" s="2"/>
      <c r="C54" t="s">
        <v>210</v>
      </c>
      <c r="E54" t="s">
        <v>305</v>
      </c>
      <c r="F54" t="s">
        <v>306</v>
      </c>
      <c r="AH54" s="20"/>
    </row>
    <row r="55" spans="1:34" x14ac:dyDescent="0.25">
      <c r="A55" s="15" t="s">
        <v>236</v>
      </c>
      <c r="B55" s="2"/>
      <c r="C55" t="s">
        <v>233</v>
      </c>
      <c r="E55" t="s">
        <v>305</v>
      </c>
      <c r="F55" t="s">
        <v>306</v>
      </c>
      <c r="AH55" s="20"/>
    </row>
    <row r="56" spans="1:34" x14ac:dyDescent="0.25">
      <c r="A56" s="15" t="s">
        <v>235</v>
      </c>
      <c r="B56" s="2"/>
      <c r="C56" t="s">
        <v>233</v>
      </c>
      <c r="E56" t="s">
        <v>305</v>
      </c>
      <c r="F56" t="s">
        <v>306</v>
      </c>
      <c r="AH56" s="20"/>
    </row>
    <row r="57" spans="1:34" x14ac:dyDescent="0.25">
      <c r="A57" s="15" t="s">
        <v>246</v>
      </c>
      <c r="B57" s="2"/>
      <c r="C57" t="s">
        <v>247</v>
      </c>
      <c r="E57" t="s">
        <v>305</v>
      </c>
      <c r="F57" t="s">
        <v>306</v>
      </c>
      <c r="AH57" s="20"/>
    </row>
    <row r="58" spans="1:34" x14ac:dyDescent="0.25">
      <c r="A58" s="15" t="s">
        <v>246</v>
      </c>
      <c r="B58" s="2"/>
      <c r="C58" t="s">
        <v>247</v>
      </c>
      <c r="E58" t="s">
        <v>305</v>
      </c>
      <c r="F58" t="s">
        <v>306</v>
      </c>
      <c r="AH58" s="20"/>
    </row>
    <row r="59" spans="1:34" x14ac:dyDescent="0.25">
      <c r="A59" s="15" t="s">
        <v>235</v>
      </c>
      <c r="B59" s="2"/>
      <c r="C59" t="s">
        <v>233</v>
      </c>
      <c r="E59" t="s">
        <v>305</v>
      </c>
      <c r="F59" t="s">
        <v>306</v>
      </c>
      <c r="AH59" s="20"/>
    </row>
    <row r="60" spans="1:34" x14ac:dyDescent="0.25">
      <c r="A60" s="15" t="s">
        <v>209</v>
      </c>
      <c r="B60" s="2"/>
      <c r="C60" t="s">
        <v>210</v>
      </c>
      <c r="E60" t="s">
        <v>305</v>
      </c>
      <c r="F60" t="s">
        <v>306</v>
      </c>
      <c r="AH60" s="20"/>
    </row>
    <row r="61" spans="1:34" x14ac:dyDescent="0.25">
      <c r="A61" s="15" t="s">
        <v>209</v>
      </c>
      <c r="B61" s="2"/>
      <c r="C61" t="s">
        <v>210</v>
      </c>
      <c r="E61" t="s">
        <v>305</v>
      </c>
      <c r="F61" t="s">
        <v>306</v>
      </c>
      <c r="AH61" s="20"/>
    </row>
    <row r="62" spans="1:34" x14ac:dyDescent="0.25">
      <c r="A62" s="15" t="s">
        <v>243</v>
      </c>
      <c r="B62" s="2"/>
      <c r="C62" t="s">
        <v>244</v>
      </c>
      <c r="E62" t="s">
        <v>305</v>
      </c>
      <c r="F62" t="s">
        <v>306</v>
      </c>
      <c r="AH62" s="20"/>
    </row>
    <row r="63" spans="1:34" x14ac:dyDescent="0.25">
      <c r="A63" s="15" t="s">
        <v>209</v>
      </c>
      <c r="B63" s="2"/>
      <c r="C63" t="s">
        <v>210</v>
      </c>
      <c r="E63" t="s">
        <v>305</v>
      </c>
      <c r="F63" t="s">
        <v>306</v>
      </c>
      <c r="AH63" s="20"/>
    </row>
    <row r="64" spans="1:34" x14ac:dyDescent="0.25">
      <c r="A64" s="15" t="s">
        <v>263</v>
      </c>
      <c r="B64" s="2"/>
      <c r="C64" t="s">
        <v>210</v>
      </c>
      <c r="E64" t="s">
        <v>305</v>
      </c>
      <c r="F64" t="s">
        <v>306</v>
      </c>
      <c r="AH64" s="20"/>
    </row>
    <row r="65" spans="1:34" x14ac:dyDescent="0.25">
      <c r="A65" s="15" t="s">
        <v>223</v>
      </c>
      <c r="B65" s="2"/>
      <c r="C65" t="s">
        <v>220</v>
      </c>
      <c r="E65" t="s">
        <v>305</v>
      </c>
      <c r="F65" t="s">
        <v>306</v>
      </c>
      <c r="AH65" s="20"/>
    </row>
    <row r="66" spans="1:34" x14ac:dyDescent="0.25">
      <c r="A66" s="15" t="s">
        <v>209</v>
      </c>
      <c r="B66" s="2"/>
      <c r="C66" t="s">
        <v>210</v>
      </c>
      <c r="E66" t="s">
        <v>305</v>
      </c>
      <c r="F66" t="s">
        <v>306</v>
      </c>
      <c r="AH66" s="20"/>
    </row>
    <row r="67" spans="1:34" x14ac:dyDescent="0.25">
      <c r="A67" s="15" t="s">
        <v>223</v>
      </c>
      <c r="B67" s="2"/>
      <c r="C67" t="s">
        <v>220</v>
      </c>
      <c r="E67" t="s">
        <v>305</v>
      </c>
      <c r="F67" t="s">
        <v>306</v>
      </c>
      <c r="AH67" s="20"/>
    </row>
    <row r="68" spans="1:34" x14ac:dyDescent="0.25">
      <c r="A68" s="15" t="s">
        <v>226</v>
      </c>
      <c r="B68" s="2"/>
      <c r="C68" t="s">
        <v>220</v>
      </c>
      <c r="E68" t="s">
        <v>305</v>
      </c>
      <c r="F68" t="s">
        <v>306</v>
      </c>
      <c r="AH68" s="20"/>
    </row>
    <row r="69" spans="1:34" x14ac:dyDescent="0.25">
      <c r="A69" s="15" t="s">
        <v>235</v>
      </c>
      <c r="B69" s="2"/>
      <c r="C69" t="s">
        <v>233</v>
      </c>
      <c r="E69" t="s">
        <v>305</v>
      </c>
      <c r="F69" t="s">
        <v>306</v>
      </c>
      <c r="AH69" s="20"/>
    </row>
    <row r="70" spans="1:34" x14ac:dyDescent="0.25">
      <c r="A70" s="15" t="s">
        <v>214</v>
      </c>
      <c r="B70" s="2"/>
      <c r="C70" t="s">
        <v>210</v>
      </c>
      <c r="E70" t="s">
        <v>305</v>
      </c>
      <c r="F70" t="s">
        <v>306</v>
      </c>
      <c r="AH70" s="20"/>
    </row>
    <row r="71" spans="1:34" x14ac:dyDescent="0.25">
      <c r="A71" s="15" t="s">
        <v>226</v>
      </c>
      <c r="B71" s="2"/>
      <c r="C71" t="s">
        <v>220</v>
      </c>
      <c r="E71" t="s">
        <v>305</v>
      </c>
      <c r="F71" t="s">
        <v>306</v>
      </c>
      <c r="AH71" s="20"/>
    </row>
    <row r="72" spans="1:34" x14ac:dyDescent="0.25">
      <c r="A72" s="15" t="s">
        <v>226</v>
      </c>
      <c r="B72" s="2"/>
      <c r="C72" t="s">
        <v>220</v>
      </c>
      <c r="E72" t="s">
        <v>305</v>
      </c>
      <c r="F72" t="s">
        <v>306</v>
      </c>
      <c r="AH72" s="20"/>
    </row>
    <row r="73" spans="1:34" x14ac:dyDescent="0.25">
      <c r="A73" s="15" t="s">
        <v>226</v>
      </c>
      <c r="B73" s="2"/>
      <c r="C73" t="s">
        <v>220</v>
      </c>
      <c r="E73" t="s">
        <v>305</v>
      </c>
      <c r="F73" t="s">
        <v>306</v>
      </c>
      <c r="AH73" s="20"/>
    </row>
    <row r="74" spans="1:34" x14ac:dyDescent="0.25">
      <c r="A74" s="15" t="s">
        <v>226</v>
      </c>
      <c r="B74" s="2"/>
      <c r="C74" t="s">
        <v>220</v>
      </c>
      <c r="E74" t="s">
        <v>305</v>
      </c>
      <c r="F74" t="s">
        <v>306</v>
      </c>
      <c r="AH74" s="20"/>
    </row>
    <row r="75" spans="1:34" x14ac:dyDescent="0.25">
      <c r="A75" s="15" t="s">
        <v>226</v>
      </c>
      <c r="B75" s="2"/>
      <c r="C75" t="s">
        <v>220</v>
      </c>
      <c r="E75" t="s">
        <v>305</v>
      </c>
      <c r="F75" t="s">
        <v>306</v>
      </c>
      <c r="AH75" s="20"/>
    </row>
    <row r="76" spans="1:34" x14ac:dyDescent="0.25">
      <c r="A76" s="15" t="s">
        <v>234</v>
      </c>
      <c r="B76" s="2"/>
      <c r="C76" t="s">
        <v>233</v>
      </c>
      <c r="E76" t="s">
        <v>305</v>
      </c>
      <c r="F76" t="s">
        <v>306</v>
      </c>
      <c r="AH76" s="20"/>
    </row>
    <row r="77" spans="1:34" x14ac:dyDescent="0.25">
      <c r="A77" s="15" t="s">
        <v>263</v>
      </c>
      <c r="B77" s="2"/>
      <c r="C77" t="s">
        <v>210</v>
      </c>
      <c r="E77" t="s">
        <v>305</v>
      </c>
      <c r="F77" t="s">
        <v>306</v>
      </c>
      <c r="AH77" s="20"/>
    </row>
    <row r="78" spans="1:34" x14ac:dyDescent="0.25">
      <c r="A78" s="15" t="s">
        <v>214</v>
      </c>
      <c r="B78" s="2"/>
      <c r="C78" t="s">
        <v>210</v>
      </c>
      <c r="E78" t="s">
        <v>305</v>
      </c>
      <c r="F78" t="s">
        <v>306</v>
      </c>
      <c r="AH78" s="20"/>
    </row>
    <row r="79" spans="1:34" x14ac:dyDescent="0.25">
      <c r="A79" s="15" t="s">
        <v>223</v>
      </c>
      <c r="B79" s="2"/>
      <c r="C79" t="s">
        <v>220</v>
      </c>
      <c r="E79" t="s">
        <v>305</v>
      </c>
      <c r="F79" t="s">
        <v>306</v>
      </c>
      <c r="AH79" s="20"/>
    </row>
    <row r="80" spans="1:34" x14ac:dyDescent="0.25">
      <c r="A80" s="15" t="s">
        <v>236</v>
      </c>
      <c r="B80" s="2"/>
      <c r="C80" t="s">
        <v>233</v>
      </c>
      <c r="E80" t="s">
        <v>305</v>
      </c>
      <c r="F80" t="s">
        <v>306</v>
      </c>
      <c r="AH80" s="20"/>
    </row>
    <row r="81" spans="1:34" x14ac:dyDescent="0.25">
      <c r="A81" s="15" t="s">
        <v>223</v>
      </c>
      <c r="B81" s="2"/>
      <c r="C81" t="s">
        <v>220</v>
      </c>
      <c r="E81" t="s">
        <v>305</v>
      </c>
      <c r="F81" t="s">
        <v>306</v>
      </c>
      <c r="AH81" s="20"/>
    </row>
    <row r="82" spans="1:34" x14ac:dyDescent="0.25">
      <c r="A82" s="15" t="s">
        <v>226</v>
      </c>
      <c r="B82" s="2"/>
      <c r="C82" t="s">
        <v>220</v>
      </c>
      <c r="E82" t="s">
        <v>305</v>
      </c>
      <c r="F82" t="s">
        <v>306</v>
      </c>
      <c r="AH82" s="20"/>
    </row>
    <row r="83" spans="1:34" x14ac:dyDescent="0.25">
      <c r="A83" s="15" t="s">
        <v>243</v>
      </c>
      <c r="B83" s="2"/>
      <c r="C83" t="s">
        <v>244</v>
      </c>
      <c r="E83" t="s">
        <v>305</v>
      </c>
      <c r="F83" t="s">
        <v>306</v>
      </c>
      <c r="AH83" s="20"/>
    </row>
    <row r="84" spans="1:34" x14ac:dyDescent="0.25">
      <c r="A84" s="15" t="s">
        <v>209</v>
      </c>
      <c r="B84" s="2"/>
      <c r="C84" t="s">
        <v>210</v>
      </c>
      <c r="E84" t="s">
        <v>305</v>
      </c>
      <c r="F84" t="s">
        <v>306</v>
      </c>
      <c r="AH84" s="20"/>
    </row>
    <row r="85" spans="1:34" x14ac:dyDescent="0.25">
      <c r="A85" s="15" t="s">
        <v>263</v>
      </c>
      <c r="B85" s="2"/>
      <c r="C85" t="s">
        <v>210</v>
      </c>
      <c r="E85" t="s">
        <v>305</v>
      </c>
      <c r="F85" t="s">
        <v>306</v>
      </c>
      <c r="AH85" s="20"/>
    </row>
    <row r="86" spans="1:34" x14ac:dyDescent="0.25">
      <c r="A86" s="15" t="s">
        <v>236</v>
      </c>
      <c r="B86" s="2"/>
      <c r="C86" t="s">
        <v>233</v>
      </c>
      <c r="E86" t="s">
        <v>305</v>
      </c>
      <c r="F86" t="s">
        <v>306</v>
      </c>
      <c r="AH86" s="20"/>
    </row>
    <row r="87" spans="1:34" x14ac:dyDescent="0.25">
      <c r="A87" s="15" t="s">
        <v>226</v>
      </c>
      <c r="B87" s="2"/>
      <c r="C87" t="s">
        <v>220</v>
      </c>
      <c r="E87" t="s">
        <v>305</v>
      </c>
      <c r="F87" t="s">
        <v>306</v>
      </c>
      <c r="AH87" s="20"/>
    </row>
    <row r="88" spans="1:34" x14ac:dyDescent="0.25">
      <c r="A88" s="15" t="s">
        <v>243</v>
      </c>
      <c r="B88" s="2"/>
      <c r="C88" t="s">
        <v>244</v>
      </c>
      <c r="E88" t="s">
        <v>305</v>
      </c>
      <c r="F88" t="s">
        <v>306</v>
      </c>
      <c r="AH88" s="20"/>
    </row>
    <row r="89" spans="1:34" x14ac:dyDescent="0.25">
      <c r="A89" s="15" t="s">
        <v>226</v>
      </c>
      <c r="B89" s="2"/>
      <c r="C89" t="s">
        <v>220</v>
      </c>
      <c r="E89" t="s">
        <v>305</v>
      </c>
      <c r="F89" t="s">
        <v>306</v>
      </c>
      <c r="AH89" s="20"/>
    </row>
    <row r="90" spans="1:34" x14ac:dyDescent="0.25">
      <c r="A90" s="15" t="s">
        <v>234</v>
      </c>
      <c r="B90" s="2"/>
      <c r="C90" t="s">
        <v>233</v>
      </c>
      <c r="E90" t="s">
        <v>305</v>
      </c>
      <c r="F90" t="s">
        <v>306</v>
      </c>
      <c r="AH90" s="20"/>
    </row>
    <row r="91" spans="1:34" x14ac:dyDescent="0.25">
      <c r="A91" s="15" t="s">
        <v>243</v>
      </c>
      <c r="B91" s="2"/>
      <c r="C91" t="s">
        <v>244</v>
      </c>
      <c r="E91" t="s">
        <v>305</v>
      </c>
      <c r="F91" t="s">
        <v>306</v>
      </c>
      <c r="AH91" s="20"/>
    </row>
    <row r="92" spans="1:34" x14ac:dyDescent="0.25">
      <c r="A92" s="15" t="s">
        <v>234</v>
      </c>
      <c r="B92" s="2"/>
      <c r="C92" t="s">
        <v>233</v>
      </c>
      <c r="E92" t="s">
        <v>305</v>
      </c>
      <c r="F92" t="s">
        <v>306</v>
      </c>
      <c r="AH92" s="20"/>
    </row>
    <row r="93" spans="1:34" x14ac:dyDescent="0.25">
      <c r="A93" s="15" t="s">
        <v>214</v>
      </c>
      <c r="B93" s="2"/>
      <c r="C93" t="s">
        <v>210</v>
      </c>
      <c r="E93" t="s">
        <v>305</v>
      </c>
      <c r="F93" t="s">
        <v>306</v>
      </c>
      <c r="AH93" s="20"/>
    </row>
    <row r="94" spans="1:34" x14ac:dyDescent="0.25">
      <c r="A94" s="15" t="s">
        <v>246</v>
      </c>
      <c r="B94" s="2"/>
      <c r="C94" t="s">
        <v>247</v>
      </c>
      <c r="E94" t="s">
        <v>305</v>
      </c>
      <c r="F94" t="s">
        <v>306</v>
      </c>
      <c r="AH94" s="20"/>
    </row>
    <row r="95" spans="1:34" x14ac:dyDescent="0.25">
      <c r="A95" s="15" t="s">
        <v>235</v>
      </c>
      <c r="B95" s="2"/>
      <c r="C95" t="s">
        <v>233</v>
      </c>
      <c r="E95" t="s">
        <v>305</v>
      </c>
      <c r="F95" t="s">
        <v>306</v>
      </c>
      <c r="AH95" s="20"/>
    </row>
    <row r="96" spans="1:34" x14ac:dyDescent="0.25">
      <c r="A96" s="15" t="s">
        <v>229</v>
      </c>
      <c r="B96" s="2"/>
      <c r="C96" t="s">
        <v>220</v>
      </c>
      <c r="E96" t="s">
        <v>305</v>
      </c>
      <c r="F96" t="s">
        <v>306</v>
      </c>
      <c r="AH96" s="20"/>
    </row>
    <row r="97" spans="1:34" x14ac:dyDescent="0.25">
      <c r="A97" s="15" t="s">
        <v>235</v>
      </c>
      <c r="B97" s="2"/>
      <c r="C97" t="s">
        <v>233</v>
      </c>
      <c r="E97" t="s">
        <v>305</v>
      </c>
      <c r="F97" t="s">
        <v>306</v>
      </c>
      <c r="AH97" s="20"/>
    </row>
    <row r="98" spans="1:34" x14ac:dyDescent="0.25">
      <c r="A98" s="15" t="s">
        <v>243</v>
      </c>
      <c r="B98" s="2"/>
      <c r="C98" t="s">
        <v>244</v>
      </c>
      <c r="E98" t="s">
        <v>305</v>
      </c>
      <c r="F98" t="s">
        <v>306</v>
      </c>
      <c r="AH98" s="20"/>
    </row>
    <row r="99" spans="1:34" x14ac:dyDescent="0.25">
      <c r="A99" s="15" t="s">
        <v>223</v>
      </c>
      <c r="B99" s="2"/>
      <c r="C99" t="s">
        <v>220</v>
      </c>
      <c r="E99" t="s">
        <v>305</v>
      </c>
      <c r="F99" t="s">
        <v>306</v>
      </c>
      <c r="AH99" s="20"/>
    </row>
    <row r="100" spans="1:34" ht="15.75" thickBot="1" x14ac:dyDescent="0.3">
      <c r="A100" s="29" t="s">
        <v>236</v>
      </c>
      <c r="B100" s="28"/>
      <c r="C100" s="23" t="s">
        <v>233</v>
      </c>
      <c r="D100" s="23" t="s">
        <v>249</v>
      </c>
      <c r="E100" s="23" t="s">
        <v>305</v>
      </c>
      <c r="F100" s="23" t="s">
        <v>306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317D-9D0D-4DED-82BA-4A3474F087D3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76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307</v>
      </c>
      <c r="F2" s="27" t="s">
        <v>308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209</v>
      </c>
      <c r="B3" s="2"/>
      <c r="C3" t="s">
        <v>210</v>
      </c>
      <c r="E3" t="s">
        <v>307</v>
      </c>
      <c r="F3" t="s">
        <v>308</v>
      </c>
      <c r="AH3" s="20"/>
    </row>
    <row r="4" spans="1:34" x14ac:dyDescent="0.25">
      <c r="A4" s="15" t="s">
        <v>214</v>
      </c>
      <c r="B4" s="2"/>
      <c r="C4" t="s">
        <v>210</v>
      </c>
      <c r="E4" t="s">
        <v>307</v>
      </c>
      <c r="F4" t="s">
        <v>308</v>
      </c>
      <c r="AH4" s="20"/>
    </row>
    <row r="5" spans="1:34" x14ac:dyDescent="0.25">
      <c r="A5" s="15" t="s">
        <v>215</v>
      </c>
      <c r="B5" s="2"/>
      <c r="C5" t="s">
        <v>216</v>
      </c>
      <c r="E5" t="s">
        <v>307</v>
      </c>
      <c r="F5" t="s">
        <v>308</v>
      </c>
      <c r="AH5" s="20"/>
    </row>
    <row r="6" spans="1:34" x14ac:dyDescent="0.25">
      <c r="A6" s="15" t="s">
        <v>217</v>
      </c>
      <c r="B6" s="2"/>
      <c r="C6" t="s">
        <v>216</v>
      </c>
      <c r="E6" t="s">
        <v>307</v>
      </c>
      <c r="F6" t="s">
        <v>308</v>
      </c>
      <c r="AH6" s="20"/>
    </row>
    <row r="7" spans="1:34" x14ac:dyDescent="0.25">
      <c r="A7" s="15" t="s">
        <v>278</v>
      </c>
      <c r="B7" s="2"/>
      <c r="C7" t="s">
        <v>216</v>
      </c>
      <c r="E7" t="s">
        <v>307</v>
      </c>
      <c r="F7" t="s">
        <v>308</v>
      </c>
      <c r="AH7" s="20"/>
    </row>
    <row r="8" spans="1:34" x14ac:dyDescent="0.25">
      <c r="A8" s="15" t="s">
        <v>218</v>
      </c>
      <c r="B8" s="2"/>
      <c r="C8" t="s">
        <v>216</v>
      </c>
      <c r="E8" t="s">
        <v>307</v>
      </c>
      <c r="F8" t="s">
        <v>308</v>
      </c>
      <c r="AH8" s="20"/>
    </row>
    <row r="9" spans="1:34" x14ac:dyDescent="0.25">
      <c r="A9" s="15" t="s">
        <v>223</v>
      </c>
      <c r="B9" s="2"/>
      <c r="C9" t="s">
        <v>220</v>
      </c>
      <c r="E9" t="s">
        <v>307</v>
      </c>
      <c r="F9" t="s">
        <v>308</v>
      </c>
      <c r="AH9" s="20"/>
    </row>
    <row r="10" spans="1:34" x14ac:dyDescent="0.25">
      <c r="A10" s="15" t="s">
        <v>224</v>
      </c>
      <c r="B10" s="2"/>
      <c r="C10" t="s">
        <v>220</v>
      </c>
      <c r="E10" t="s">
        <v>307</v>
      </c>
      <c r="F10" t="s">
        <v>308</v>
      </c>
      <c r="AH10" s="20"/>
    </row>
    <row r="11" spans="1:34" x14ac:dyDescent="0.25">
      <c r="A11" s="15" t="s">
        <v>257</v>
      </c>
      <c r="B11" s="2"/>
      <c r="C11" t="s">
        <v>220</v>
      </c>
      <c r="E11" t="s">
        <v>307</v>
      </c>
      <c r="F11" t="s">
        <v>308</v>
      </c>
      <c r="AH11" s="20"/>
    </row>
    <row r="12" spans="1:34" x14ac:dyDescent="0.25">
      <c r="A12" s="15" t="s">
        <v>226</v>
      </c>
      <c r="B12" s="2"/>
      <c r="C12" t="s">
        <v>220</v>
      </c>
      <c r="E12" t="s">
        <v>307</v>
      </c>
      <c r="F12" t="s">
        <v>308</v>
      </c>
      <c r="AH12" s="20"/>
    </row>
    <row r="13" spans="1:34" x14ac:dyDescent="0.25">
      <c r="A13" s="15" t="s">
        <v>258</v>
      </c>
      <c r="B13" s="2"/>
      <c r="C13" t="s">
        <v>231</v>
      </c>
      <c r="E13" t="s">
        <v>307</v>
      </c>
      <c r="F13" t="s">
        <v>308</v>
      </c>
      <c r="AH13" s="20"/>
    </row>
    <row r="14" spans="1:34" x14ac:dyDescent="0.25">
      <c r="A14" s="15" t="s">
        <v>280</v>
      </c>
      <c r="B14" s="2"/>
      <c r="C14" t="s">
        <v>233</v>
      </c>
      <c r="E14" t="s">
        <v>307</v>
      </c>
      <c r="F14" t="s">
        <v>308</v>
      </c>
      <c r="AH14" s="20"/>
    </row>
    <row r="15" spans="1:34" x14ac:dyDescent="0.25">
      <c r="A15" s="15" t="s">
        <v>232</v>
      </c>
      <c r="B15" s="2"/>
      <c r="C15" t="s">
        <v>233</v>
      </c>
      <c r="E15" t="s">
        <v>307</v>
      </c>
      <c r="F15" t="s">
        <v>308</v>
      </c>
      <c r="AH15" s="20"/>
    </row>
    <row r="16" spans="1:34" x14ac:dyDescent="0.25">
      <c r="A16" s="15" t="s">
        <v>236</v>
      </c>
      <c r="B16" s="2"/>
      <c r="C16" t="s">
        <v>233</v>
      </c>
      <c r="E16" t="s">
        <v>307</v>
      </c>
      <c r="F16" t="s">
        <v>308</v>
      </c>
      <c r="AH16" s="20"/>
    </row>
    <row r="17" spans="1:34" x14ac:dyDescent="0.25">
      <c r="A17" s="15" t="s">
        <v>234</v>
      </c>
      <c r="B17" s="2"/>
      <c r="C17" t="s">
        <v>233</v>
      </c>
      <c r="E17" t="s">
        <v>307</v>
      </c>
      <c r="F17" t="s">
        <v>308</v>
      </c>
      <c r="AH17" s="20"/>
    </row>
    <row r="18" spans="1:34" x14ac:dyDescent="0.25">
      <c r="A18" s="15" t="s">
        <v>279</v>
      </c>
      <c r="B18" s="2"/>
      <c r="C18" t="s">
        <v>233</v>
      </c>
      <c r="E18" t="s">
        <v>307</v>
      </c>
      <c r="F18" t="s">
        <v>308</v>
      </c>
      <c r="AH18" s="20"/>
    </row>
    <row r="19" spans="1:34" x14ac:dyDescent="0.25">
      <c r="A19" s="15" t="s">
        <v>235</v>
      </c>
      <c r="B19" s="2"/>
      <c r="C19" t="s">
        <v>233</v>
      </c>
      <c r="E19" t="s">
        <v>307</v>
      </c>
      <c r="F19" t="s">
        <v>308</v>
      </c>
      <c r="AH19" s="20"/>
    </row>
    <row r="20" spans="1:34" x14ac:dyDescent="0.25">
      <c r="A20" s="15" t="s">
        <v>237</v>
      </c>
      <c r="B20" s="2"/>
      <c r="C20" t="s">
        <v>238</v>
      </c>
      <c r="E20" t="s">
        <v>307</v>
      </c>
      <c r="F20" t="s">
        <v>308</v>
      </c>
      <c r="AH20" s="20"/>
    </row>
    <row r="21" spans="1:34" x14ac:dyDescent="0.25">
      <c r="A21" s="15" t="s">
        <v>269</v>
      </c>
      <c r="B21" s="2"/>
      <c r="C21" t="s">
        <v>238</v>
      </c>
      <c r="E21" t="s">
        <v>307</v>
      </c>
      <c r="F21" t="s">
        <v>308</v>
      </c>
      <c r="AH21" s="20"/>
    </row>
    <row r="22" spans="1:34" x14ac:dyDescent="0.25">
      <c r="A22" s="15" t="s">
        <v>223</v>
      </c>
      <c r="B22" s="2"/>
      <c r="C22" t="s">
        <v>220</v>
      </c>
      <c r="E22" t="s">
        <v>307</v>
      </c>
      <c r="F22" t="s">
        <v>308</v>
      </c>
      <c r="AH22" s="20"/>
    </row>
    <row r="23" spans="1:34" x14ac:dyDescent="0.25">
      <c r="A23" s="15" t="s">
        <v>223</v>
      </c>
      <c r="B23" s="2"/>
      <c r="C23" t="s">
        <v>220</v>
      </c>
      <c r="E23" t="s">
        <v>307</v>
      </c>
      <c r="F23" t="s">
        <v>308</v>
      </c>
      <c r="AH23" s="20"/>
    </row>
    <row r="24" spans="1:34" x14ac:dyDescent="0.25">
      <c r="A24" s="15" t="s">
        <v>224</v>
      </c>
      <c r="B24" s="2"/>
      <c r="C24" t="s">
        <v>220</v>
      </c>
      <c r="E24" t="s">
        <v>307</v>
      </c>
      <c r="F24" t="s">
        <v>308</v>
      </c>
      <c r="AH24" s="20"/>
    </row>
    <row r="25" spans="1:34" x14ac:dyDescent="0.25">
      <c r="A25" s="15" t="s">
        <v>223</v>
      </c>
      <c r="B25" s="2"/>
      <c r="C25" t="s">
        <v>220</v>
      </c>
      <c r="E25" t="s">
        <v>307</v>
      </c>
      <c r="F25" t="s">
        <v>308</v>
      </c>
      <c r="AH25" s="20"/>
    </row>
    <row r="26" spans="1:34" x14ac:dyDescent="0.25">
      <c r="A26" s="15" t="s">
        <v>224</v>
      </c>
      <c r="B26" s="2"/>
      <c r="C26" t="s">
        <v>220</v>
      </c>
      <c r="E26" t="s">
        <v>307</v>
      </c>
      <c r="F26" t="s">
        <v>308</v>
      </c>
      <c r="AH26" s="20"/>
    </row>
    <row r="27" spans="1:34" x14ac:dyDescent="0.25">
      <c r="A27" s="15" t="s">
        <v>232</v>
      </c>
      <c r="B27" s="2"/>
      <c r="C27" t="s">
        <v>233</v>
      </c>
      <c r="E27" t="s">
        <v>307</v>
      </c>
      <c r="F27" t="s">
        <v>308</v>
      </c>
      <c r="AH27" s="20"/>
    </row>
    <row r="28" spans="1:34" x14ac:dyDescent="0.25">
      <c r="A28" s="15" t="s">
        <v>223</v>
      </c>
      <c r="B28" s="2"/>
      <c r="C28" t="s">
        <v>220</v>
      </c>
      <c r="E28" t="s">
        <v>307</v>
      </c>
      <c r="F28" t="s">
        <v>308</v>
      </c>
      <c r="AH28" s="20"/>
    </row>
    <row r="29" spans="1:34" x14ac:dyDescent="0.25">
      <c r="A29" s="15" t="s">
        <v>223</v>
      </c>
      <c r="B29" s="2"/>
      <c r="C29" t="s">
        <v>220</v>
      </c>
      <c r="E29" t="s">
        <v>307</v>
      </c>
      <c r="F29" t="s">
        <v>308</v>
      </c>
      <c r="AH29" s="20"/>
    </row>
    <row r="30" spans="1:34" x14ac:dyDescent="0.25">
      <c r="A30" s="15" t="s">
        <v>224</v>
      </c>
      <c r="B30" s="2"/>
      <c r="C30" t="s">
        <v>220</v>
      </c>
      <c r="E30" t="s">
        <v>307</v>
      </c>
      <c r="F30" t="s">
        <v>308</v>
      </c>
      <c r="AH30" s="20"/>
    </row>
    <row r="31" spans="1:34" x14ac:dyDescent="0.25">
      <c r="A31" s="15" t="s">
        <v>224</v>
      </c>
      <c r="B31" s="2"/>
      <c r="C31" t="s">
        <v>220</v>
      </c>
      <c r="E31" t="s">
        <v>307</v>
      </c>
      <c r="F31" t="s">
        <v>308</v>
      </c>
      <c r="AH31" s="20"/>
    </row>
    <row r="32" spans="1:34" x14ac:dyDescent="0.25">
      <c r="A32" s="15" t="s">
        <v>235</v>
      </c>
      <c r="B32" s="2"/>
      <c r="C32" t="s">
        <v>233</v>
      </c>
      <c r="E32" t="s">
        <v>307</v>
      </c>
      <c r="F32" t="s">
        <v>308</v>
      </c>
      <c r="AH32" s="20"/>
    </row>
    <row r="33" spans="1:34" x14ac:dyDescent="0.25">
      <c r="A33" s="15" t="s">
        <v>224</v>
      </c>
      <c r="B33" s="2"/>
      <c r="C33" t="s">
        <v>220</v>
      </c>
      <c r="E33" t="s">
        <v>307</v>
      </c>
      <c r="F33" t="s">
        <v>308</v>
      </c>
      <c r="AH33" s="20"/>
    </row>
    <row r="34" spans="1:34" x14ac:dyDescent="0.25">
      <c r="A34" s="15" t="s">
        <v>223</v>
      </c>
      <c r="B34" s="2"/>
      <c r="C34" t="s">
        <v>220</v>
      </c>
      <c r="E34" t="s">
        <v>307</v>
      </c>
      <c r="F34" t="s">
        <v>308</v>
      </c>
      <c r="AH34" s="20"/>
    </row>
    <row r="35" spans="1:34" x14ac:dyDescent="0.25">
      <c r="A35" s="15" t="s">
        <v>282</v>
      </c>
      <c r="B35" s="2"/>
      <c r="C35" t="s">
        <v>233</v>
      </c>
      <c r="E35" t="s">
        <v>307</v>
      </c>
      <c r="F35" t="s">
        <v>308</v>
      </c>
      <c r="AH35" s="20"/>
    </row>
    <row r="36" spans="1:34" x14ac:dyDescent="0.25">
      <c r="A36" s="15" t="s">
        <v>209</v>
      </c>
      <c r="B36" s="2"/>
      <c r="C36" t="s">
        <v>210</v>
      </c>
      <c r="E36" t="s">
        <v>307</v>
      </c>
      <c r="F36" t="s">
        <v>308</v>
      </c>
      <c r="AH36" s="20"/>
    </row>
    <row r="37" spans="1:34" x14ac:dyDescent="0.25">
      <c r="A37" s="15" t="s">
        <v>226</v>
      </c>
      <c r="B37" s="2"/>
      <c r="C37" t="s">
        <v>220</v>
      </c>
      <c r="E37" t="s">
        <v>307</v>
      </c>
      <c r="F37" t="s">
        <v>308</v>
      </c>
      <c r="AH37" s="20"/>
    </row>
    <row r="38" spans="1:34" x14ac:dyDescent="0.25">
      <c r="A38" s="15" t="s">
        <v>226</v>
      </c>
      <c r="B38" s="2"/>
      <c r="C38" t="s">
        <v>220</v>
      </c>
      <c r="E38" t="s">
        <v>307</v>
      </c>
      <c r="F38" t="s">
        <v>308</v>
      </c>
      <c r="AH38" s="20"/>
    </row>
    <row r="39" spans="1:34" x14ac:dyDescent="0.25">
      <c r="A39" s="15" t="s">
        <v>224</v>
      </c>
      <c r="B39" s="2"/>
      <c r="C39" t="s">
        <v>220</v>
      </c>
      <c r="E39" t="s">
        <v>307</v>
      </c>
      <c r="F39" t="s">
        <v>308</v>
      </c>
      <c r="AH39" s="20"/>
    </row>
    <row r="40" spans="1:34" x14ac:dyDescent="0.25">
      <c r="A40" s="15" t="s">
        <v>218</v>
      </c>
      <c r="B40" s="2"/>
      <c r="C40" t="s">
        <v>216</v>
      </c>
      <c r="E40" t="s">
        <v>307</v>
      </c>
      <c r="F40" t="s">
        <v>308</v>
      </c>
      <c r="AH40" s="20"/>
    </row>
    <row r="41" spans="1:34" x14ac:dyDescent="0.25">
      <c r="A41" s="15" t="s">
        <v>223</v>
      </c>
      <c r="B41" s="2"/>
      <c r="C41" t="s">
        <v>220</v>
      </c>
      <c r="E41" t="s">
        <v>307</v>
      </c>
      <c r="F41" t="s">
        <v>308</v>
      </c>
      <c r="AH41" s="20"/>
    </row>
    <row r="42" spans="1:34" x14ac:dyDescent="0.25">
      <c r="A42" s="15" t="s">
        <v>226</v>
      </c>
      <c r="B42" s="2"/>
      <c r="C42" t="s">
        <v>220</v>
      </c>
      <c r="E42" t="s">
        <v>307</v>
      </c>
      <c r="F42" t="s">
        <v>308</v>
      </c>
      <c r="AH42" s="20"/>
    </row>
    <row r="43" spans="1:34" x14ac:dyDescent="0.25">
      <c r="A43" s="15" t="s">
        <v>226</v>
      </c>
      <c r="B43" s="2"/>
      <c r="C43" t="s">
        <v>220</v>
      </c>
      <c r="E43" t="s">
        <v>307</v>
      </c>
      <c r="F43" t="s">
        <v>308</v>
      </c>
      <c r="AH43" s="20"/>
    </row>
    <row r="44" spans="1:34" x14ac:dyDescent="0.25">
      <c r="A44" s="15" t="s">
        <v>224</v>
      </c>
      <c r="B44" s="2"/>
      <c r="C44" t="s">
        <v>220</v>
      </c>
      <c r="E44" t="s">
        <v>307</v>
      </c>
      <c r="F44" t="s">
        <v>308</v>
      </c>
      <c r="AH44" s="20"/>
    </row>
    <row r="45" spans="1:34" x14ac:dyDescent="0.25">
      <c r="A45" s="15" t="s">
        <v>223</v>
      </c>
      <c r="B45" s="2"/>
      <c r="C45" t="s">
        <v>220</v>
      </c>
      <c r="E45" t="s">
        <v>307</v>
      </c>
      <c r="F45" t="s">
        <v>308</v>
      </c>
      <c r="AH45" s="20"/>
    </row>
    <row r="46" spans="1:34" x14ac:dyDescent="0.25">
      <c r="A46" s="15" t="s">
        <v>226</v>
      </c>
      <c r="B46" s="2"/>
      <c r="C46" t="s">
        <v>220</v>
      </c>
      <c r="E46" t="s">
        <v>307</v>
      </c>
      <c r="F46" t="s">
        <v>308</v>
      </c>
      <c r="AH46" s="20"/>
    </row>
    <row r="47" spans="1:34" x14ac:dyDescent="0.25">
      <c r="A47" s="15" t="s">
        <v>232</v>
      </c>
      <c r="B47" s="2"/>
      <c r="C47" t="s">
        <v>233</v>
      </c>
      <c r="E47" t="s">
        <v>307</v>
      </c>
      <c r="F47" t="s">
        <v>308</v>
      </c>
      <c r="AH47" s="20"/>
    </row>
    <row r="48" spans="1:34" x14ac:dyDescent="0.25">
      <c r="A48" s="15" t="s">
        <v>224</v>
      </c>
      <c r="B48" s="2"/>
      <c r="C48" t="s">
        <v>220</v>
      </c>
      <c r="E48" t="s">
        <v>307</v>
      </c>
      <c r="F48" t="s">
        <v>308</v>
      </c>
      <c r="AH48" s="20"/>
    </row>
    <row r="49" spans="1:34" x14ac:dyDescent="0.25">
      <c r="A49" s="15" t="s">
        <v>226</v>
      </c>
      <c r="B49" s="2"/>
      <c r="C49" t="s">
        <v>220</v>
      </c>
      <c r="E49" t="s">
        <v>307</v>
      </c>
      <c r="F49" t="s">
        <v>308</v>
      </c>
      <c r="AH49" s="20"/>
    </row>
    <row r="50" spans="1:34" x14ac:dyDescent="0.25">
      <c r="A50" s="15" t="s">
        <v>243</v>
      </c>
      <c r="B50" s="2"/>
      <c r="C50" t="s">
        <v>244</v>
      </c>
      <c r="E50" t="s">
        <v>307</v>
      </c>
      <c r="F50" t="s">
        <v>308</v>
      </c>
      <c r="AH50" s="20"/>
    </row>
    <row r="51" spans="1:34" x14ac:dyDescent="0.25">
      <c r="A51" s="15" t="s">
        <v>226</v>
      </c>
      <c r="B51" s="2"/>
      <c r="C51" t="s">
        <v>220</v>
      </c>
      <c r="E51" t="s">
        <v>307</v>
      </c>
      <c r="F51" t="s">
        <v>308</v>
      </c>
      <c r="AH51" s="20"/>
    </row>
    <row r="52" spans="1:34" x14ac:dyDescent="0.25">
      <c r="A52" s="15" t="s">
        <v>226</v>
      </c>
      <c r="B52" s="2"/>
      <c r="C52" t="s">
        <v>220</v>
      </c>
      <c r="E52" t="s">
        <v>307</v>
      </c>
      <c r="F52" t="s">
        <v>308</v>
      </c>
      <c r="AH52" s="20"/>
    </row>
    <row r="53" spans="1:34" x14ac:dyDescent="0.25">
      <c r="A53" s="15" t="s">
        <v>214</v>
      </c>
      <c r="B53" s="2"/>
      <c r="C53" t="s">
        <v>210</v>
      </c>
      <c r="E53" t="s">
        <v>307</v>
      </c>
      <c r="F53" t="s">
        <v>308</v>
      </c>
      <c r="AH53" s="20"/>
    </row>
    <row r="54" spans="1:34" x14ac:dyDescent="0.25">
      <c r="A54" s="15" t="s">
        <v>232</v>
      </c>
      <c r="B54" s="2"/>
      <c r="C54" t="s">
        <v>233</v>
      </c>
      <c r="E54" t="s">
        <v>307</v>
      </c>
      <c r="F54" t="s">
        <v>308</v>
      </c>
      <c r="AH54" s="20"/>
    </row>
    <row r="55" spans="1:34" x14ac:dyDescent="0.25">
      <c r="A55" s="15" t="s">
        <v>223</v>
      </c>
      <c r="B55" s="2"/>
      <c r="C55" t="s">
        <v>220</v>
      </c>
      <c r="E55" t="s">
        <v>307</v>
      </c>
      <c r="F55" t="s">
        <v>308</v>
      </c>
      <c r="AH55" s="20"/>
    </row>
    <row r="56" spans="1:34" x14ac:dyDescent="0.25">
      <c r="A56" s="15" t="s">
        <v>223</v>
      </c>
      <c r="B56" s="2"/>
      <c r="C56" t="s">
        <v>220</v>
      </c>
      <c r="E56" t="s">
        <v>307</v>
      </c>
      <c r="F56" t="s">
        <v>308</v>
      </c>
      <c r="AH56" s="20"/>
    </row>
    <row r="57" spans="1:34" x14ac:dyDescent="0.25">
      <c r="A57" s="15" t="s">
        <v>226</v>
      </c>
      <c r="B57" s="2"/>
      <c r="C57" t="s">
        <v>220</v>
      </c>
      <c r="E57" t="s">
        <v>307</v>
      </c>
      <c r="F57" t="s">
        <v>308</v>
      </c>
      <c r="AH57" s="20"/>
    </row>
    <row r="58" spans="1:34" x14ac:dyDescent="0.25">
      <c r="A58" s="15" t="s">
        <v>223</v>
      </c>
      <c r="B58" s="2"/>
      <c r="C58" t="s">
        <v>220</v>
      </c>
      <c r="E58" t="s">
        <v>307</v>
      </c>
      <c r="F58" t="s">
        <v>308</v>
      </c>
      <c r="AH58" s="20"/>
    </row>
    <row r="59" spans="1:34" x14ac:dyDescent="0.25">
      <c r="A59" s="15" t="s">
        <v>226</v>
      </c>
      <c r="B59" s="2"/>
      <c r="C59" t="s">
        <v>220</v>
      </c>
      <c r="E59" t="s">
        <v>307</v>
      </c>
      <c r="F59" t="s">
        <v>308</v>
      </c>
      <c r="AH59" s="20"/>
    </row>
    <row r="60" spans="1:34" x14ac:dyDescent="0.25">
      <c r="A60" s="15" t="s">
        <v>243</v>
      </c>
      <c r="B60" s="2"/>
      <c r="C60" t="s">
        <v>244</v>
      </c>
      <c r="E60" t="s">
        <v>307</v>
      </c>
      <c r="F60" t="s">
        <v>308</v>
      </c>
      <c r="AH60" s="20"/>
    </row>
    <row r="61" spans="1:34" x14ac:dyDescent="0.25">
      <c r="A61" s="15" t="s">
        <v>263</v>
      </c>
      <c r="B61" s="2"/>
      <c r="C61" t="s">
        <v>210</v>
      </c>
      <c r="E61" t="s">
        <v>307</v>
      </c>
      <c r="F61" t="s">
        <v>308</v>
      </c>
      <c r="AH61" s="20"/>
    </row>
    <row r="62" spans="1:34" x14ac:dyDescent="0.25">
      <c r="A62" s="15" t="s">
        <v>243</v>
      </c>
      <c r="B62" s="2"/>
      <c r="C62" t="s">
        <v>244</v>
      </c>
      <c r="E62" t="s">
        <v>307</v>
      </c>
      <c r="F62" t="s">
        <v>308</v>
      </c>
      <c r="AH62" s="20"/>
    </row>
    <row r="63" spans="1:34" x14ac:dyDescent="0.25">
      <c r="A63" s="15" t="s">
        <v>223</v>
      </c>
      <c r="B63" s="2"/>
      <c r="C63" t="s">
        <v>220</v>
      </c>
      <c r="E63" t="s">
        <v>307</v>
      </c>
      <c r="F63" t="s">
        <v>308</v>
      </c>
      <c r="AH63" s="20"/>
    </row>
    <row r="64" spans="1:34" x14ac:dyDescent="0.25">
      <c r="A64" s="15" t="s">
        <v>226</v>
      </c>
      <c r="B64" s="2"/>
      <c r="C64" t="s">
        <v>220</v>
      </c>
      <c r="E64" t="s">
        <v>307</v>
      </c>
      <c r="F64" t="s">
        <v>308</v>
      </c>
      <c r="AH64" s="20"/>
    </row>
    <row r="65" spans="1:34" x14ac:dyDescent="0.25">
      <c r="A65" s="15" t="s">
        <v>243</v>
      </c>
      <c r="B65" s="2"/>
      <c r="C65" t="s">
        <v>244</v>
      </c>
      <c r="E65" t="s">
        <v>307</v>
      </c>
      <c r="F65" t="s">
        <v>308</v>
      </c>
      <c r="AH65" s="20"/>
    </row>
    <row r="66" spans="1:34" x14ac:dyDescent="0.25">
      <c r="A66" s="15" t="s">
        <v>226</v>
      </c>
      <c r="B66" s="2"/>
      <c r="C66" t="s">
        <v>220</v>
      </c>
      <c r="E66" t="s">
        <v>307</v>
      </c>
      <c r="F66" t="s">
        <v>308</v>
      </c>
      <c r="AH66" s="20"/>
    </row>
    <row r="67" spans="1:34" x14ac:dyDescent="0.25">
      <c r="A67" s="15" t="s">
        <v>214</v>
      </c>
      <c r="B67" s="2"/>
      <c r="C67" t="s">
        <v>210</v>
      </c>
      <c r="E67" t="s">
        <v>307</v>
      </c>
      <c r="F67" t="s">
        <v>308</v>
      </c>
      <c r="AH67" s="20"/>
    </row>
    <row r="68" spans="1:34" x14ac:dyDescent="0.25">
      <c r="A68" s="15" t="s">
        <v>235</v>
      </c>
      <c r="B68" s="2"/>
      <c r="C68" t="s">
        <v>233</v>
      </c>
      <c r="E68" t="s">
        <v>307</v>
      </c>
      <c r="F68" t="s">
        <v>308</v>
      </c>
      <c r="AH68" s="20"/>
    </row>
    <row r="69" spans="1:34" x14ac:dyDescent="0.25">
      <c r="A69" s="15" t="s">
        <v>224</v>
      </c>
      <c r="B69" s="2"/>
      <c r="C69" t="s">
        <v>220</v>
      </c>
      <c r="E69" t="s">
        <v>307</v>
      </c>
      <c r="F69" t="s">
        <v>308</v>
      </c>
      <c r="AH69" s="20"/>
    </row>
    <row r="70" spans="1:34" x14ac:dyDescent="0.25">
      <c r="A70" s="15" t="s">
        <v>226</v>
      </c>
      <c r="B70" s="2"/>
      <c r="C70" t="s">
        <v>220</v>
      </c>
      <c r="E70" t="s">
        <v>307</v>
      </c>
      <c r="F70" t="s">
        <v>308</v>
      </c>
      <c r="AH70" s="20"/>
    </row>
    <row r="71" spans="1:34" x14ac:dyDescent="0.25">
      <c r="A71" s="15" t="s">
        <v>223</v>
      </c>
      <c r="B71" s="2"/>
      <c r="C71" t="s">
        <v>220</v>
      </c>
      <c r="E71" t="s">
        <v>307</v>
      </c>
      <c r="F71" t="s">
        <v>308</v>
      </c>
      <c r="AH71" s="20"/>
    </row>
    <row r="72" spans="1:34" x14ac:dyDescent="0.25">
      <c r="A72" s="15" t="s">
        <v>226</v>
      </c>
      <c r="B72" s="2"/>
      <c r="C72" t="s">
        <v>220</v>
      </c>
      <c r="E72" t="s">
        <v>307</v>
      </c>
      <c r="F72" t="s">
        <v>308</v>
      </c>
      <c r="AH72" s="20"/>
    </row>
    <row r="73" spans="1:34" x14ac:dyDescent="0.25">
      <c r="A73" s="15" t="s">
        <v>223</v>
      </c>
      <c r="B73" s="2"/>
      <c r="C73" t="s">
        <v>220</v>
      </c>
      <c r="E73" t="s">
        <v>307</v>
      </c>
      <c r="F73" t="s">
        <v>308</v>
      </c>
      <c r="AH73" s="20"/>
    </row>
    <row r="74" spans="1:34" x14ac:dyDescent="0.25">
      <c r="A74" s="15" t="s">
        <v>223</v>
      </c>
      <c r="B74" s="2"/>
      <c r="C74" t="s">
        <v>220</v>
      </c>
      <c r="E74" t="s">
        <v>307</v>
      </c>
      <c r="F74" t="s">
        <v>308</v>
      </c>
      <c r="AH74" s="20"/>
    </row>
    <row r="75" spans="1:34" x14ac:dyDescent="0.25">
      <c r="A75" s="15" t="s">
        <v>243</v>
      </c>
      <c r="B75" s="2"/>
      <c r="C75" t="s">
        <v>244</v>
      </c>
      <c r="E75" t="s">
        <v>307</v>
      </c>
      <c r="F75" t="s">
        <v>308</v>
      </c>
      <c r="AH75" s="20"/>
    </row>
    <row r="76" spans="1:34" x14ac:dyDescent="0.25">
      <c r="A76" s="15" t="s">
        <v>232</v>
      </c>
      <c r="B76" s="2"/>
      <c r="C76" t="s">
        <v>233</v>
      </c>
      <c r="E76" t="s">
        <v>307</v>
      </c>
      <c r="F76" t="s">
        <v>308</v>
      </c>
      <c r="AH76" s="20"/>
    </row>
    <row r="77" spans="1:34" x14ac:dyDescent="0.25">
      <c r="A77" s="15" t="s">
        <v>226</v>
      </c>
      <c r="B77" s="2"/>
      <c r="C77" t="s">
        <v>220</v>
      </c>
      <c r="E77" t="s">
        <v>307</v>
      </c>
      <c r="F77" t="s">
        <v>308</v>
      </c>
      <c r="AH77" s="20"/>
    </row>
    <row r="78" spans="1:34" x14ac:dyDescent="0.25">
      <c r="A78" s="15" t="s">
        <v>235</v>
      </c>
      <c r="B78" s="2"/>
      <c r="C78" t="s">
        <v>233</v>
      </c>
      <c r="E78" t="s">
        <v>307</v>
      </c>
      <c r="F78" t="s">
        <v>308</v>
      </c>
      <c r="AH78" s="20"/>
    </row>
    <row r="79" spans="1:34" x14ac:dyDescent="0.25">
      <c r="A79" s="15" t="s">
        <v>226</v>
      </c>
      <c r="B79" s="2"/>
      <c r="C79" t="s">
        <v>220</v>
      </c>
      <c r="E79" t="s">
        <v>307</v>
      </c>
      <c r="F79" t="s">
        <v>308</v>
      </c>
      <c r="AH79" s="20"/>
    </row>
    <row r="80" spans="1:34" x14ac:dyDescent="0.25">
      <c r="A80" s="15" t="s">
        <v>223</v>
      </c>
      <c r="B80" s="2"/>
      <c r="C80" t="s">
        <v>220</v>
      </c>
      <c r="E80" t="s">
        <v>307</v>
      </c>
      <c r="F80" t="s">
        <v>308</v>
      </c>
      <c r="AH80" s="20"/>
    </row>
    <row r="81" spans="1:34" x14ac:dyDescent="0.25">
      <c r="A81" s="15" t="s">
        <v>223</v>
      </c>
      <c r="B81" s="2"/>
      <c r="C81" t="s">
        <v>220</v>
      </c>
      <c r="E81" t="s">
        <v>307</v>
      </c>
      <c r="F81" t="s">
        <v>308</v>
      </c>
      <c r="AH81" s="20"/>
    </row>
    <row r="82" spans="1:34" x14ac:dyDescent="0.25">
      <c r="A82" s="15" t="s">
        <v>224</v>
      </c>
      <c r="B82" s="2"/>
      <c r="C82" t="s">
        <v>220</v>
      </c>
      <c r="E82" t="s">
        <v>307</v>
      </c>
      <c r="F82" t="s">
        <v>308</v>
      </c>
      <c r="AH82" s="20"/>
    </row>
    <row r="83" spans="1:34" x14ac:dyDescent="0.25">
      <c r="A83" s="15" t="s">
        <v>235</v>
      </c>
      <c r="B83" s="2"/>
      <c r="C83" t="s">
        <v>233</v>
      </c>
      <c r="E83" t="s">
        <v>307</v>
      </c>
      <c r="F83" t="s">
        <v>308</v>
      </c>
      <c r="AH83" s="20"/>
    </row>
    <row r="84" spans="1:34" x14ac:dyDescent="0.25">
      <c r="A84" s="15" t="s">
        <v>232</v>
      </c>
      <c r="B84" s="2"/>
      <c r="C84" t="s">
        <v>233</v>
      </c>
      <c r="E84" t="s">
        <v>307</v>
      </c>
      <c r="F84" t="s">
        <v>308</v>
      </c>
      <c r="AH84" s="20"/>
    </row>
    <row r="85" spans="1:34" x14ac:dyDescent="0.25">
      <c r="A85" s="15" t="s">
        <v>223</v>
      </c>
      <c r="B85" s="2"/>
      <c r="C85" t="s">
        <v>220</v>
      </c>
      <c r="E85" t="s">
        <v>307</v>
      </c>
      <c r="F85" t="s">
        <v>308</v>
      </c>
      <c r="AH85" s="20"/>
    </row>
    <row r="86" spans="1:34" x14ac:dyDescent="0.25">
      <c r="A86" s="15" t="s">
        <v>224</v>
      </c>
      <c r="B86" s="2"/>
      <c r="C86" t="s">
        <v>220</v>
      </c>
      <c r="E86" t="s">
        <v>307</v>
      </c>
      <c r="F86" t="s">
        <v>308</v>
      </c>
      <c r="AH86" s="20"/>
    </row>
    <row r="87" spans="1:34" x14ac:dyDescent="0.25">
      <c r="A87" s="15" t="s">
        <v>232</v>
      </c>
      <c r="B87" s="2"/>
      <c r="C87" t="s">
        <v>233</v>
      </c>
      <c r="E87" t="s">
        <v>307</v>
      </c>
      <c r="F87" t="s">
        <v>308</v>
      </c>
      <c r="AH87" s="20"/>
    </row>
    <row r="88" spans="1:34" x14ac:dyDescent="0.25">
      <c r="A88" s="15" t="s">
        <v>223</v>
      </c>
      <c r="B88" s="2"/>
      <c r="C88" t="s">
        <v>220</v>
      </c>
      <c r="E88" t="s">
        <v>307</v>
      </c>
      <c r="F88" t="s">
        <v>308</v>
      </c>
      <c r="AH88" s="20"/>
    </row>
    <row r="89" spans="1:34" x14ac:dyDescent="0.25">
      <c r="A89" s="15" t="s">
        <v>223</v>
      </c>
      <c r="B89" s="2"/>
      <c r="C89" t="s">
        <v>220</v>
      </c>
      <c r="E89" t="s">
        <v>307</v>
      </c>
      <c r="F89" t="s">
        <v>308</v>
      </c>
      <c r="AH89" s="20"/>
    </row>
    <row r="90" spans="1:34" x14ac:dyDescent="0.25">
      <c r="A90" s="15" t="s">
        <v>280</v>
      </c>
      <c r="B90" s="2"/>
      <c r="C90" t="s">
        <v>233</v>
      </c>
      <c r="E90" t="s">
        <v>307</v>
      </c>
      <c r="F90" t="s">
        <v>308</v>
      </c>
      <c r="AH90" s="20"/>
    </row>
    <row r="91" spans="1:34" x14ac:dyDescent="0.25">
      <c r="A91" s="15" t="s">
        <v>226</v>
      </c>
      <c r="B91" s="2"/>
      <c r="C91" t="s">
        <v>220</v>
      </c>
      <c r="E91" t="s">
        <v>307</v>
      </c>
      <c r="F91" t="s">
        <v>308</v>
      </c>
      <c r="AH91" s="20"/>
    </row>
    <row r="92" spans="1:34" x14ac:dyDescent="0.25">
      <c r="A92" s="15" t="s">
        <v>243</v>
      </c>
      <c r="B92" s="2"/>
      <c r="C92" t="s">
        <v>244</v>
      </c>
      <c r="E92" t="s">
        <v>307</v>
      </c>
      <c r="F92" t="s">
        <v>308</v>
      </c>
      <c r="AH92" s="20"/>
    </row>
    <row r="93" spans="1:34" x14ac:dyDescent="0.25">
      <c r="A93" s="15" t="s">
        <v>226</v>
      </c>
      <c r="B93" s="2"/>
      <c r="C93" t="s">
        <v>220</v>
      </c>
      <c r="E93" t="s">
        <v>307</v>
      </c>
      <c r="F93" t="s">
        <v>308</v>
      </c>
      <c r="AH93" s="20"/>
    </row>
    <row r="94" spans="1:34" x14ac:dyDescent="0.25">
      <c r="A94" s="15" t="s">
        <v>226</v>
      </c>
      <c r="B94" s="2"/>
      <c r="C94" t="s">
        <v>220</v>
      </c>
      <c r="E94" t="s">
        <v>307</v>
      </c>
      <c r="F94" t="s">
        <v>308</v>
      </c>
      <c r="AH94" s="20"/>
    </row>
    <row r="95" spans="1:34" x14ac:dyDescent="0.25">
      <c r="A95" s="15" t="s">
        <v>226</v>
      </c>
      <c r="B95" s="2"/>
      <c r="C95" t="s">
        <v>220</v>
      </c>
      <c r="E95" t="s">
        <v>307</v>
      </c>
      <c r="F95" t="s">
        <v>308</v>
      </c>
      <c r="AH95" s="20"/>
    </row>
    <row r="96" spans="1:34" x14ac:dyDescent="0.25">
      <c r="A96" s="15" t="s">
        <v>223</v>
      </c>
      <c r="B96" s="2"/>
      <c r="C96" t="s">
        <v>220</v>
      </c>
      <c r="E96" t="s">
        <v>307</v>
      </c>
      <c r="F96" t="s">
        <v>308</v>
      </c>
      <c r="AH96" s="20"/>
    </row>
    <row r="97" spans="1:34" x14ac:dyDescent="0.25">
      <c r="A97" s="15" t="s">
        <v>223</v>
      </c>
      <c r="B97" s="2"/>
      <c r="C97" t="s">
        <v>220</v>
      </c>
      <c r="E97" t="s">
        <v>307</v>
      </c>
      <c r="F97" t="s">
        <v>308</v>
      </c>
      <c r="AH97" s="20"/>
    </row>
    <row r="98" spans="1:34" x14ac:dyDescent="0.25">
      <c r="A98" s="15" t="s">
        <v>223</v>
      </c>
      <c r="B98" s="2"/>
      <c r="C98" t="s">
        <v>220</v>
      </c>
      <c r="E98" t="s">
        <v>307</v>
      </c>
      <c r="F98" t="s">
        <v>308</v>
      </c>
      <c r="AH98" s="20"/>
    </row>
    <row r="99" spans="1:34" x14ac:dyDescent="0.25">
      <c r="A99" s="15" t="s">
        <v>226</v>
      </c>
      <c r="B99" s="2"/>
      <c r="C99" t="s">
        <v>220</v>
      </c>
      <c r="E99" t="s">
        <v>307</v>
      </c>
      <c r="F99" t="s">
        <v>308</v>
      </c>
      <c r="AH99" s="20"/>
    </row>
    <row r="100" spans="1:34" ht="15.75" thickBot="1" x14ac:dyDescent="0.3">
      <c r="A100" s="29" t="s">
        <v>223</v>
      </c>
      <c r="B100" s="28"/>
      <c r="C100" s="23" t="s">
        <v>220</v>
      </c>
      <c r="D100" s="23" t="s">
        <v>249</v>
      </c>
      <c r="E100" s="23" t="s">
        <v>307</v>
      </c>
      <c r="F100" s="23" t="s">
        <v>308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CF1B-F3DC-40B9-BD11-E6A91DE33931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39.140625" bestFit="1" customWidth="1"/>
    <col min="6" max="6" width="81.28515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209</v>
      </c>
      <c r="B2" s="9"/>
      <c r="C2" s="27" t="s">
        <v>210</v>
      </c>
      <c r="D2" s="27" t="s">
        <v>248</v>
      </c>
      <c r="E2" s="27" t="s">
        <v>309</v>
      </c>
      <c r="F2" s="27" t="s">
        <v>310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223</v>
      </c>
      <c r="B3" s="2"/>
      <c r="C3" t="s">
        <v>220</v>
      </c>
      <c r="E3" t="s">
        <v>309</v>
      </c>
      <c r="F3" t="s">
        <v>310</v>
      </c>
      <c r="AH3" s="20"/>
    </row>
    <row r="4" spans="1:34" x14ac:dyDescent="0.25">
      <c r="A4" s="15" t="s">
        <v>224</v>
      </c>
      <c r="B4" s="2"/>
      <c r="C4" t="s">
        <v>220</v>
      </c>
      <c r="E4" t="s">
        <v>309</v>
      </c>
      <c r="F4" t="s">
        <v>310</v>
      </c>
      <c r="AH4" s="20"/>
    </row>
    <row r="5" spans="1:34" x14ac:dyDescent="0.25">
      <c r="A5" s="15" t="s">
        <v>226</v>
      </c>
      <c r="B5" s="2"/>
      <c r="C5" t="s">
        <v>220</v>
      </c>
      <c r="E5" t="s">
        <v>309</v>
      </c>
      <c r="F5" t="s">
        <v>310</v>
      </c>
      <c r="AH5" s="20"/>
    </row>
    <row r="6" spans="1:34" x14ac:dyDescent="0.25">
      <c r="A6" s="15" t="s">
        <v>209</v>
      </c>
      <c r="B6" s="2"/>
      <c r="C6" t="s">
        <v>210</v>
      </c>
      <c r="E6" t="s">
        <v>309</v>
      </c>
      <c r="F6" t="s">
        <v>310</v>
      </c>
      <c r="AH6" s="20"/>
    </row>
    <row r="7" spans="1:34" x14ac:dyDescent="0.25">
      <c r="A7" s="15" t="s">
        <v>235</v>
      </c>
      <c r="B7" s="2"/>
      <c r="C7" t="s">
        <v>233</v>
      </c>
      <c r="E7" t="s">
        <v>309</v>
      </c>
      <c r="F7" t="s">
        <v>310</v>
      </c>
      <c r="AH7" s="20"/>
    </row>
    <row r="8" spans="1:34" x14ac:dyDescent="0.25">
      <c r="A8" s="15" t="s">
        <v>243</v>
      </c>
      <c r="B8" s="2"/>
      <c r="C8" t="s">
        <v>244</v>
      </c>
      <c r="E8" t="s">
        <v>309</v>
      </c>
      <c r="F8" t="s">
        <v>310</v>
      </c>
      <c r="AH8" s="20"/>
    </row>
    <row r="9" spans="1:34" x14ac:dyDescent="0.25">
      <c r="A9" s="15" t="s">
        <v>273</v>
      </c>
      <c r="B9" s="2"/>
      <c r="C9" t="s">
        <v>274</v>
      </c>
      <c r="E9" t="s">
        <v>309</v>
      </c>
      <c r="F9" t="s">
        <v>310</v>
      </c>
      <c r="AH9" s="20"/>
    </row>
    <row r="10" spans="1:34" x14ac:dyDescent="0.25">
      <c r="A10" s="15" t="s">
        <v>273</v>
      </c>
      <c r="B10" s="2"/>
      <c r="C10" t="s">
        <v>274</v>
      </c>
      <c r="E10" t="s">
        <v>309</v>
      </c>
      <c r="F10" t="s">
        <v>310</v>
      </c>
      <c r="AH10" s="20"/>
    </row>
    <row r="11" spans="1:34" x14ac:dyDescent="0.25">
      <c r="A11" s="15" t="s">
        <v>235</v>
      </c>
      <c r="B11" s="2"/>
      <c r="C11" t="s">
        <v>233</v>
      </c>
      <c r="E11" t="s">
        <v>309</v>
      </c>
      <c r="F11" t="s">
        <v>310</v>
      </c>
      <c r="AH11" s="20"/>
    </row>
    <row r="12" spans="1:34" x14ac:dyDescent="0.25">
      <c r="A12" s="15" t="s">
        <v>246</v>
      </c>
      <c r="B12" s="2"/>
      <c r="C12" t="s">
        <v>247</v>
      </c>
      <c r="E12" t="s">
        <v>309</v>
      </c>
      <c r="F12" t="s">
        <v>310</v>
      </c>
      <c r="AH12" s="20"/>
    </row>
    <row r="13" spans="1:34" x14ac:dyDescent="0.25">
      <c r="A13" s="15" t="s">
        <v>226</v>
      </c>
      <c r="B13" s="2"/>
      <c r="C13" t="s">
        <v>220</v>
      </c>
      <c r="E13" t="s">
        <v>309</v>
      </c>
      <c r="F13" t="s">
        <v>310</v>
      </c>
      <c r="AH13" s="20"/>
    </row>
    <row r="14" spans="1:34" x14ac:dyDescent="0.25">
      <c r="A14" s="15" t="s">
        <v>273</v>
      </c>
      <c r="B14" s="2"/>
      <c r="C14" t="s">
        <v>274</v>
      </c>
      <c r="E14" t="s">
        <v>309</v>
      </c>
      <c r="F14" t="s">
        <v>310</v>
      </c>
      <c r="AH14" s="20"/>
    </row>
    <row r="15" spans="1:34" x14ac:dyDescent="0.25">
      <c r="A15" s="15" t="s">
        <v>235</v>
      </c>
      <c r="B15" s="2"/>
      <c r="C15" t="s">
        <v>233</v>
      </c>
      <c r="E15" t="s">
        <v>309</v>
      </c>
      <c r="F15" t="s">
        <v>310</v>
      </c>
      <c r="AH15" s="20"/>
    </row>
    <row r="16" spans="1:34" x14ac:dyDescent="0.25">
      <c r="A16" s="15" t="s">
        <v>236</v>
      </c>
      <c r="B16" s="2"/>
      <c r="C16" t="s">
        <v>233</v>
      </c>
      <c r="E16" t="s">
        <v>309</v>
      </c>
      <c r="F16" t="s">
        <v>310</v>
      </c>
      <c r="AH16" s="20"/>
    </row>
    <row r="17" spans="1:34" x14ac:dyDescent="0.25">
      <c r="A17" s="15" t="s">
        <v>226</v>
      </c>
      <c r="B17" s="2"/>
      <c r="C17" t="s">
        <v>220</v>
      </c>
      <c r="E17" t="s">
        <v>309</v>
      </c>
      <c r="F17" t="s">
        <v>310</v>
      </c>
      <c r="AH17" s="20"/>
    </row>
    <row r="18" spans="1:34" x14ac:dyDescent="0.25">
      <c r="A18" s="15" t="s">
        <v>273</v>
      </c>
      <c r="B18" s="2"/>
      <c r="C18" t="s">
        <v>274</v>
      </c>
      <c r="E18" t="s">
        <v>309</v>
      </c>
      <c r="F18" t="s">
        <v>310</v>
      </c>
      <c r="AH18" s="20"/>
    </row>
    <row r="19" spans="1:34" x14ac:dyDescent="0.25">
      <c r="A19" s="15" t="s">
        <v>273</v>
      </c>
      <c r="B19" s="2"/>
      <c r="C19" t="s">
        <v>274</v>
      </c>
      <c r="E19" t="s">
        <v>309</v>
      </c>
      <c r="F19" t="s">
        <v>310</v>
      </c>
      <c r="AH19" s="20"/>
    </row>
    <row r="20" spans="1:34" x14ac:dyDescent="0.25">
      <c r="A20" s="15" t="s">
        <v>273</v>
      </c>
      <c r="B20" s="2"/>
      <c r="C20" t="s">
        <v>274</v>
      </c>
      <c r="E20" t="s">
        <v>309</v>
      </c>
      <c r="F20" t="s">
        <v>310</v>
      </c>
      <c r="AH20" s="20"/>
    </row>
    <row r="21" spans="1:34" x14ac:dyDescent="0.25">
      <c r="A21" s="15" t="s">
        <v>226</v>
      </c>
      <c r="B21" s="2"/>
      <c r="C21" t="s">
        <v>220</v>
      </c>
      <c r="E21" t="s">
        <v>309</v>
      </c>
      <c r="F21" t="s">
        <v>310</v>
      </c>
      <c r="AH21" s="20"/>
    </row>
    <row r="22" spans="1:34" x14ac:dyDescent="0.25">
      <c r="A22" s="15" t="s">
        <v>273</v>
      </c>
      <c r="B22" s="2"/>
      <c r="C22" t="s">
        <v>274</v>
      </c>
      <c r="E22" t="s">
        <v>309</v>
      </c>
      <c r="F22" t="s">
        <v>310</v>
      </c>
      <c r="AH22" s="20"/>
    </row>
    <row r="23" spans="1:34" x14ac:dyDescent="0.25">
      <c r="A23" s="15" t="s">
        <v>209</v>
      </c>
      <c r="B23" s="2"/>
      <c r="C23" t="s">
        <v>210</v>
      </c>
      <c r="E23" t="s">
        <v>309</v>
      </c>
      <c r="F23" t="s">
        <v>310</v>
      </c>
      <c r="AH23" s="20"/>
    </row>
    <row r="24" spans="1:34" x14ac:dyDescent="0.25">
      <c r="A24" s="15" t="s">
        <v>273</v>
      </c>
      <c r="B24" s="2"/>
      <c r="C24" t="s">
        <v>274</v>
      </c>
      <c r="E24" t="s">
        <v>309</v>
      </c>
      <c r="F24" t="s">
        <v>310</v>
      </c>
      <c r="AH24" s="20"/>
    </row>
    <row r="25" spans="1:34" x14ac:dyDescent="0.25">
      <c r="A25" s="15" t="s">
        <v>209</v>
      </c>
      <c r="B25" s="2"/>
      <c r="C25" t="s">
        <v>210</v>
      </c>
      <c r="E25" t="s">
        <v>309</v>
      </c>
      <c r="F25" t="s">
        <v>310</v>
      </c>
      <c r="AH25" s="20"/>
    </row>
    <row r="26" spans="1:34" x14ac:dyDescent="0.25">
      <c r="A26" s="15" t="s">
        <v>209</v>
      </c>
      <c r="B26" s="2"/>
      <c r="C26" t="s">
        <v>210</v>
      </c>
      <c r="E26" t="s">
        <v>309</v>
      </c>
      <c r="F26" t="s">
        <v>310</v>
      </c>
      <c r="AH26" s="20"/>
    </row>
    <row r="27" spans="1:34" x14ac:dyDescent="0.25">
      <c r="A27" s="15" t="s">
        <v>246</v>
      </c>
      <c r="B27" s="2"/>
      <c r="C27" t="s">
        <v>247</v>
      </c>
      <c r="E27" t="s">
        <v>309</v>
      </c>
      <c r="F27" t="s">
        <v>310</v>
      </c>
      <c r="AH27" s="20"/>
    </row>
    <row r="28" spans="1:34" x14ac:dyDescent="0.25">
      <c r="A28" s="15" t="s">
        <v>252</v>
      </c>
      <c r="B28" s="2"/>
      <c r="C28" t="s">
        <v>253</v>
      </c>
      <c r="E28" t="s">
        <v>309</v>
      </c>
      <c r="F28" t="s">
        <v>310</v>
      </c>
      <c r="AH28" s="20"/>
    </row>
    <row r="29" spans="1:34" x14ac:dyDescent="0.25">
      <c r="A29" s="15" t="s">
        <v>209</v>
      </c>
      <c r="B29" s="2"/>
      <c r="C29" t="s">
        <v>210</v>
      </c>
      <c r="E29" t="s">
        <v>309</v>
      </c>
      <c r="F29" t="s">
        <v>310</v>
      </c>
      <c r="AH29" s="20"/>
    </row>
    <row r="30" spans="1:34" x14ac:dyDescent="0.25">
      <c r="A30" s="15" t="s">
        <v>235</v>
      </c>
      <c r="B30" s="2"/>
      <c r="C30" t="s">
        <v>233</v>
      </c>
      <c r="E30" t="s">
        <v>309</v>
      </c>
      <c r="F30" t="s">
        <v>310</v>
      </c>
      <c r="AH30" s="20"/>
    </row>
    <row r="31" spans="1:34" x14ac:dyDescent="0.25">
      <c r="A31" s="15" t="s">
        <v>273</v>
      </c>
      <c r="B31" s="2"/>
      <c r="C31" t="s">
        <v>274</v>
      </c>
      <c r="E31" t="s">
        <v>309</v>
      </c>
      <c r="F31" t="s">
        <v>310</v>
      </c>
      <c r="AH31" s="20"/>
    </row>
    <row r="32" spans="1:34" x14ac:dyDescent="0.25">
      <c r="A32" s="15" t="s">
        <v>273</v>
      </c>
      <c r="B32" s="2"/>
      <c r="C32" t="s">
        <v>274</v>
      </c>
      <c r="E32" t="s">
        <v>309</v>
      </c>
      <c r="F32" t="s">
        <v>310</v>
      </c>
      <c r="AH32" s="20"/>
    </row>
    <row r="33" spans="1:34" x14ac:dyDescent="0.25">
      <c r="A33" s="15" t="s">
        <v>226</v>
      </c>
      <c r="B33" s="2"/>
      <c r="C33" t="s">
        <v>220</v>
      </c>
      <c r="E33" t="s">
        <v>309</v>
      </c>
      <c r="F33" t="s">
        <v>310</v>
      </c>
      <c r="AH33" s="20"/>
    </row>
    <row r="34" spans="1:34" x14ac:dyDescent="0.25">
      <c r="A34" s="15" t="s">
        <v>246</v>
      </c>
      <c r="B34" s="2"/>
      <c r="C34" t="s">
        <v>247</v>
      </c>
      <c r="E34" t="s">
        <v>309</v>
      </c>
      <c r="F34" t="s">
        <v>310</v>
      </c>
      <c r="AH34" s="20"/>
    </row>
    <row r="35" spans="1:34" x14ac:dyDescent="0.25">
      <c r="A35" s="15" t="s">
        <v>273</v>
      </c>
      <c r="B35" s="2"/>
      <c r="C35" t="s">
        <v>274</v>
      </c>
      <c r="E35" t="s">
        <v>309</v>
      </c>
      <c r="F35" t="s">
        <v>310</v>
      </c>
      <c r="AH35" s="20"/>
    </row>
    <row r="36" spans="1:34" x14ac:dyDescent="0.25">
      <c r="A36" s="15" t="s">
        <v>224</v>
      </c>
      <c r="B36" s="2"/>
      <c r="C36" t="s">
        <v>220</v>
      </c>
      <c r="E36" t="s">
        <v>309</v>
      </c>
      <c r="F36" t="s">
        <v>310</v>
      </c>
      <c r="AH36" s="20"/>
    </row>
    <row r="37" spans="1:34" x14ac:dyDescent="0.25">
      <c r="A37" s="15" t="s">
        <v>246</v>
      </c>
      <c r="B37" s="2"/>
      <c r="C37" t="s">
        <v>247</v>
      </c>
      <c r="E37" t="s">
        <v>309</v>
      </c>
      <c r="F37" t="s">
        <v>310</v>
      </c>
      <c r="AH37" s="20"/>
    </row>
    <row r="38" spans="1:34" x14ac:dyDescent="0.25">
      <c r="A38" s="15" t="s">
        <v>243</v>
      </c>
      <c r="B38" s="2"/>
      <c r="C38" t="s">
        <v>244</v>
      </c>
      <c r="E38" t="s">
        <v>309</v>
      </c>
      <c r="F38" t="s">
        <v>310</v>
      </c>
      <c r="AH38" s="20"/>
    </row>
    <row r="39" spans="1:34" x14ac:dyDescent="0.25">
      <c r="A39" s="15" t="s">
        <v>234</v>
      </c>
      <c r="B39" s="2"/>
      <c r="C39" t="s">
        <v>233</v>
      </c>
      <c r="E39" t="s">
        <v>309</v>
      </c>
      <c r="F39" t="s">
        <v>310</v>
      </c>
      <c r="AH39" s="20"/>
    </row>
    <row r="40" spans="1:34" x14ac:dyDescent="0.25">
      <c r="A40" s="15" t="s">
        <v>273</v>
      </c>
      <c r="B40" s="2"/>
      <c r="C40" t="s">
        <v>274</v>
      </c>
      <c r="E40" t="s">
        <v>309</v>
      </c>
      <c r="F40" t="s">
        <v>310</v>
      </c>
      <c r="AH40" s="20"/>
    </row>
    <row r="41" spans="1:34" x14ac:dyDescent="0.25">
      <c r="A41" s="15" t="s">
        <v>273</v>
      </c>
      <c r="B41" s="2"/>
      <c r="C41" t="s">
        <v>274</v>
      </c>
      <c r="E41" t="s">
        <v>309</v>
      </c>
      <c r="F41" t="s">
        <v>310</v>
      </c>
      <c r="AH41" s="20"/>
    </row>
    <row r="42" spans="1:34" x14ac:dyDescent="0.25">
      <c r="A42" s="15" t="s">
        <v>273</v>
      </c>
      <c r="B42" s="2"/>
      <c r="C42" t="s">
        <v>274</v>
      </c>
      <c r="E42" t="s">
        <v>309</v>
      </c>
      <c r="F42" t="s">
        <v>310</v>
      </c>
      <c r="AH42" s="20"/>
    </row>
    <row r="43" spans="1:34" x14ac:dyDescent="0.25">
      <c r="A43" s="15" t="s">
        <v>273</v>
      </c>
      <c r="B43" s="2"/>
      <c r="C43" t="s">
        <v>274</v>
      </c>
      <c r="E43" t="s">
        <v>309</v>
      </c>
      <c r="F43" t="s">
        <v>310</v>
      </c>
      <c r="AH43" s="20"/>
    </row>
    <row r="44" spans="1:34" x14ac:dyDescent="0.25">
      <c r="A44" s="15" t="s">
        <v>243</v>
      </c>
      <c r="B44" s="2"/>
      <c r="C44" t="s">
        <v>244</v>
      </c>
      <c r="E44" t="s">
        <v>309</v>
      </c>
      <c r="F44" t="s">
        <v>310</v>
      </c>
      <c r="AH44" s="20"/>
    </row>
    <row r="45" spans="1:34" x14ac:dyDescent="0.25">
      <c r="A45" s="15" t="s">
        <v>226</v>
      </c>
      <c r="B45" s="2"/>
      <c r="C45" t="s">
        <v>220</v>
      </c>
      <c r="E45" t="s">
        <v>309</v>
      </c>
      <c r="F45" t="s">
        <v>310</v>
      </c>
      <c r="AH45" s="20"/>
    </row>
    <row r="46" spans="1:34" x14ac:dyDescent="0.25">
      <c r="A46" s="15" t="s">
        <v>273</v>
      </c>
      <c r="B46" s="2"/>
      <c r="C46" t="s">
        <v>274</v>
      </c>
      <c r="E46" t="s">
        <v>309</v>
      </c>
      <c r="F46" t="s">
        <v>310</v>
      </c>
      <c r="AH46" s="20"/>
    </row>
    <row r="47" spans="1:34" x14ac:dyDescent="0.25">
      <c r="A47" s="15" t="s">
        <v>273</v>
      </c>
      <c r="B47" s="2"/>
      <c r="C47" t="s">
        <v>274</v>
      </c>
      <c r="E47" t="s">
        <v>309</v>
      </c>
      <c r="F47" t="s">
        <v>310</v>
      </c>
      <c r="AH47" s="20"/>
    </row>
    <row r="48" spans="1:34" x14ac:dyDescent="0.25">
      <c r="A48" s="15" t="s">
        <v>226</v>
      </c>
      <c r="B48" s="2"/>
      <c r="C48" t="s">
        <v>220</v>
      </c>
      <c r="E48" t="s">
        <v>309</v>
      </c>
      <c r="F48" t="s">
        <v>310</v>
      </c>
      <c r="AH48" s="20"/>
    </row>
    <row r="49" spans="1:34" x14ac:dyDescent="0.25">
      <c r="A49" s="15" t="s">
        <v>236</v>
      </c>
      <c r="B49" s="2"/>
      <c r="C49" t="s">
        <v>233</v>
      </c>
      <c r="E49" t="s">
        <v>309</v>
      </c>
      <c r="F49" t="s">
        <v>310</v>
      </c>
      <c r="AH49" s="20"/>
    </row>
    <row r="50" spans="1:34" x14ac:dyDescent="0.25">
      <c r="A50" s="15" t="s">
        <v>273</v>
      </c>
      <c r="B50" s="2"/>
      <c r="C50" t="s">
        <v>274</v>
      </c>
      <c r="E50" t="s">
        <v>309</v>
      </c>
      <c r="F50" t="s">
        <v>310</v>
      </c>
      <c r="AH50" s="20"/>
    </row>
    <row r="51" spans="1:34" x14ac:dyDescent="0.25">
      <c r="A51" s="15" t="s">
        <v>273</v>
      </c>
      <c r="B51" s="2"/>
      <c r="C51" t="s">
        <v>274</v>
      </c>
      <c r="E51" t="s">
        <v>309</v>
      </c>
      <c r="F51" t="s">
        <v>310</v>
      </c>
      <c r="AH51" s="20"/>
    </row>
    <row r="52" spans="1:34" x14ac:dyDescent="0.25">
      <c r="A52" s="15" t="s">
        <v>273</v>
      </c>
      <c r="B52" s="2"/>
      <c r="C52" t="s">
        <v>274</v>
      </c>
      <c r="E52" t="s">
        <v>309</v>
      </c>
      <c r="F52" t="s">
        <v>310</v>
      </c>
      <c r="AH52" s="20"/>
    </row>
    <row r="53" spans="1:34" x14ac:dyDescent="0.25">
      <c r="A53" s="15" t="s">
        <v>226</v>
      </c>
      <c r="B53" s="2"/>
      <c r="C53" t="s">
        <v>220</v>
      </c>
      <c r="E53" t="s">
        <v>309</v>
      </c>
      <c r="F53" t="s">
        <v>310</v>
      </c>
      <c r="AH53" s="20"/>
    </row>
    <row r="54" spans="1:34" x14ac:dyDescent="0.25">
      <c r="A54" s="15" t="s">
        <v>273</v>
      </c>
      <c r="B54" s="2"/>
      <c r="C54" t="s">
        <v>274</v>
      </c>
      <c r="E54" t="s">
        <v>309</v>
      </c>
      <c r="F54" t="s">
        <v>310</v>
      </c>
      <c r="AH54" s="20"/>
    </row>
    <row r="55" spans="1:34" x14ac:dyDescent="0.25">
      <c r="A55" s="15" t="s">
        <v>226</v>
      </c>
      <c r="B55" s="2"/>
      <c r="C55" t="s">
        <v>220</v>
      </c>
      <c r="E55" t="s">
        <v>309</v>
      </c>
      <c r="F55" t="s">
        <v>310</v>
      </c>
      <c r="AH55" s="20"/>
    </row>
    <row r="56" spans="1:34" x14ac:dyDescent="0.25">
      <c r="A56" s="15" t="s">
        <v>226</v>
      </c>
      <c r="B56" s="2"/>
      <c r="C56" t="s">
        <v>220</v>
      </c>
      <c r="E56" t="s">
        <v>309</v>
      </c>
      <c r="F56" t="s">
        <v>310</v>
      </c>
      <c r="AH56" s="20"/>
    </row>
    <row r="57" spans="1:34" x14ac:dyDescent="0.25">
      <c r="A57" s="15" t="s">
        <v>273</v>
      </c>
      <c r="B57" s="2"/>
      <c r="C57" t="s">
        <v>274</v>
      </c>
      <c r="E57" t="s">
        <v>309</v>
      </c>
      <c r="F57" t="s">
        <v>310</v>
      </c>
      <c r="AH57" s="20"/>
    </row>
    <row r="58" spans="1:34" x14ac:dyDescent="0.25">
      <c r="A58" s="15" t="s">
        <v>235</v>
      </c>
      <c r="B58" s="2"/>
      <c r="C58" t="s">
        <v>233</v>
      </c>
      <c r="E58" t="s">
        <v>309</v>
      </c>
      <c r="F58" t="s">
        <v>310</v>
      </c>
      <c r="AH58" s="20"/>
    </row>
    <row r="59" spans="1:34" x14ac:dyDescent="0.25">
      <c r="A59" s="15" t="s">
        <v>223</v>
      </c>
      <c r="B59" s="2"/>
      <c r="C59" t="s">
        <v>220</v>
      </c>
      <c r="E59" t="s">
        <v>309</v>
      </c>
      <c r="F59" t="s">
        <v>310</v>
      </c>
      <c r="AH59" s="20"/>
    </row>
    <row r="60" spans="1:34" x14ac:dyDescent="0.25">
      <c r="A60" s="15" t="s">
        <v>214</v>
      </c>
      <c r="B60" s="2"/>
      <c r="C60" t="s">
        <v>210</v>
      </c>
      <c r="E60" t="s">
        <v>309</v>
      </c>
      <c r="F60" t="s">
        <v>310</v>
      </c>
      <c r="AH60" s="20"/>
    </row>
    <row r="61" spans="1:34" x14ac:dyDescent="0.25">
      <c r="A61" s="15" t="s">
        <v>273</v>
      </c>
      <c r="B61" s="2"/>
      <c r="C61" t="s">
        <v>274</v>
      </c>
      <c r="E61" t="s">
        <v>309</v>
      </c>
      <c r="F61" t="s">
        <v>310</v>
      </c>
      <c r="AH61" s="20"/>
    </row>
    <row r="62" spans="1:34" x14ac:dyDescent="0.25">
      <c r="A62" s="15" t="s">
        <v>273</v>
      </c>
      <c r="B62" s="2"/>
      <c r="C62" t="s">
        <v>274</v>
      </c>
      <c r="E62" t="s">
        <v>309</v>
      </c>
      <c r="F62" t="s">
        <v>310</v>
      </c>
      <c r="AH62" s="20"/>
    </row>
    <row r="63" spans="1:34" x14ac:dyDescent="0.25">
      <c r="A63" s="15" t="s">
        <v>235</v>
      </c>
      <c r="B63" s="2"/>
      <c r="C63" t="s">
        <v>233</v>
      </c>
      <c r="E63" t="s">
        <v>309</v>
      </c>
      <c r="F63" t="s">
        <v>310</v>
      </c>
      <c r="AH63" s="20"/>
    </row>
    <row r="64" spans="1:34" x14ac:dyDescent="0.25">
      <c r="A64" s="15" t="s">
        <v>246</v>
      </c>
      <c r="B64" s="2"/>
      <c r="C64" t="s">
        <v>247</v>
      </c>
      <c r="E64" t="s">
        <v>309</v>
      </c>
      <c r="F64" t="s">
        <v>310</v>
      </c>
      <c r="AH64" s="20"/>
    </row>
    <row r="65" spans="1:34" x14ac:dyDescent="0.25">
      <c r="A65" s="15" t="s">
        <v>273</v>
      </c>
      <c r="B65" s="2"/>
      <c r="C65" t="s">
        <v>274</v>
      </c>
      <c r="E65" t="s">
        <v>309</v>
      </c>
      <c r="F65" t="s">
        <v>310</v>
      </c>
      <c r="AH65" s="20"/>
    </row>
    <row r="66" spans="1:34" x14ac:dyDescent="0.25">
      <c r="A66" s="15" t="s">
        <v>273</v>
      </c>
      <c r="B66" s="2"/>
      <c r="C66" t="s">
        <v>274</v>
      </c>
      <c r="E66" t="s">
        <v>309</v>
      </c>
      <c r="F66" t="s">
        <v>310</v>
      </c>
      <c r="AH66" s="20"/>
    </row>
    <row r="67" spans="1:34" x14ac:dyDescent="0.25">
      <c r="A67" s="15" t="s">
        <v>246</v>
      </c>
      <c r="B67" s="2"/>
      <c r="C67" t="s">
        <v>247</v>
      </c>
      <c r="E67" t="s">
        <v>309</v>
      </c>
      <c r="F67" t="s">
        <v>310</v>
      </c>
      <c r="AH67" s="20"/>
    </row>
    <row r="68" spans="1:34" x14ac:dyDescent="0.25">
      <c r="A68" s="15" t="s">
        <v>273</v>
      </c>
      <c r="B68" s="2"/>
      <c r="C68" t="s">
        <v>274</v>
      </c>
      <c r="E68" t="s">
        <v>309</v>
      </c>
      <c r="F68" t="s">
        <v>310</v>
      </c>
      <c r="AH68" s="20"/>
    </row>
    <row r="69" spans="1:34" x14ac:dyDescent="0.25">
      <c r="A69" s="15" t="s">
        <v>226</v>
      </c>
      <c r="B69" s="2"/>
      <c r="C69" t="s">
        <v>220</v>
      </c>
      <c r="E69" t="s">
        <v>309</v>
      </c>
      <c r="F69" t="s">
        <v>310</v>
      </c>
      <c r="AH69" s="20"/>
    </row>
    <row r="70" spans="1:34" x14ac:dyDescent="0.25">
      <c r="A70" s="15" t="s">
        <v>246</v>
      </c>
      <c r="B70" s="2"/>
      <c r="C70" t="s">
        <v>247</v>
      </c>
      <c r="E70" t="s">
        <v>309</v>
      </c>
      <c r="F70" t="s">
        <v>310</v>
      </c>
      <c r="AH70" s="20"/>
    </row>
    <row r="71" spans="1:34" x14ac:dyDescent="0.25">
      <c r="A71" s="15" t="s">
        <v>273</v>
      </c>
      <c r="B71" s="2"/>
      <c r="C71" t="s">
        <v>274</v>
      </c>
      <c r="E71" t="s">
        <v>309</v>
      </c>
      <c r="F71" t="s">
        <v>310</v>
      </c>
      <c r="AH71" s="20"/>
    </row>
    <row r="72" spans="1:34" x14ac:dyDescent="0.25">
      <c r="A72" s="15" t="s">
        <v>273</v>
      </c>
      <c r="B72" s="2"/>
      <c r="C72" t="s">
        <v>274</v>
      </c>
      <c r="E72" t="s">
        <v>309</v>
      </c>
      <c r="F72" t="s">
        <v>310</v>
      </c>
      <c r="AH72" s="20"/>
    </row>
    <row r="73" spans="1:34" x14ac:dyDescent="0.25">
      <c r="A73" s="15" t="s">
        <v>246</v>
      </c>
      <c r="B73" s="2"/>
      <c r="C73" t="s">
        <v>247</v>
      </c>
      <c r="E73" t="s">
        <v>309</v>
      </c>
      <c r="F73" t="s">
        <v>310</v>
      </c>
      <c r="AH73" s="20"/>
    </row>
    <row r="74" spans="1:34" x14ac:dyDescent="0.25">
      <c r="A74" s="15" t="s">
        <v>243</v>
      </c>
      <c r="B74" s="2"/>
      <c r="C74" t="s">
        <v>244</v>
      </c>
      <c r="E74" t="s">
        <v>309</v>
      </c>
      <c r="F74" t="s">
        <v>310</v>
      </c>
      <c r="AH74" s="20"/>
    </row>
    <row r="75" spans="1:34" x14ac:dyDescent="0.25">
      <c r="A75" s="15" t="s">
        <v>273</v>
      </c>
      <c r="B75" s="2"/>
      <c r="C75" t="s">
        <v>274</v>
      </c>
      <c r="E75" t="s">
        <v>309</v>
      </c>
      <c r="F75" t="s">
        <v>310</v>
      </c>
      <c r="AH75" s="20"/>
    </row>
    <row r="76" spans="1:34" x14ac:dyDescent="0.25">
      <c r="A76" s="15" t="s">
        <v>273</v>
      </c>
      <c r="B76" s="2"/>
      <c r="C76" t="s">
        <v>274</v>
      </c>
      <c r="E76" t="s">
        <v>309</v>
      </c>
      <c r="F76" t="s">
        <v>310</v>
      </c>
      <c r="AH76" s="20"/>
    </row>
    <row r="77" spans="1:34" x14ac:dyDescent="0.25">
      <c r="A77" s="15" t="s">
        <v>273</v>
      </c>
      <c r="B77" s="2"/>
      <c r="C77" t="s">
        <v>274</v>
      </c>
      <c r="E77" t="s">
        <v>309</v>
      </c>
      <c r="F77" t="s">
        <v>310</v>
      </c>
      <c r="AH77" s="20"/>
    </row>
    <row r="78" spans="1:34" x14ac:dyDescent="0.25">
      <c r="A78" s="15" t="s">
        <v>243</v>
      </c>
      <c r="B78" s="2"/>
      <c r="C78" t="s">
        <v>244</v>
      </c>
      <c r="E78" t="s">
        <v>309</v>
      </c>
      <c r="F78" t="s">
        <v>310</v>
      </c>
      <c r="AH78" s="20"/>
    </row>
    <row r="79" spans="1:34" x14ac:dyDescent="0.25">
      <c r="A79" s="15" t="s">
        <v>273</v>
      </c>
      <c r="B79" s="2"/>
      <c r="C79" t="s">
        <v>274</v>
      </c>
      <c r="E79" t="s">
        <v>309</v>
      </c>
      <c r="F79" t="s">
        <v>310</v>
      </c>
      <c r="AH79" s="20"/>
    </row>
    <row r="80" spans="1:34" x14ac:dyDescent="0.25">
      <c r="A80" s="15" t="s">
        <v>273</v>
      </c>
      <c r="B80" s="2"/>
      <c r="C80" t="s">
        <v>274</v>
      </c>
      <c r="E80" t="s">
        <v>309</v>
      </c>
      <c r="F80" t="s">
        <v>310</v>
      </c>
      <c r="AH80" s="20"/>
    </row>
    <row r="81" spans="1:34" x14ac:dyDescent="0.25">
      <c r="A81" s="15" t="s">
        <v>273</v>
      </c>
      <c r="B81" s="2"/>
      <c r="C81" t="s">
        <v>274</v>
      </c>
      <c r="E81" t="s">
        <v>309</v>
      </c>
      <c r="F81" t="s">
        <v>310</v>
      </c>
      <c r="AH81" s="20"/>
    </row>
    <row r="82" spans="1:34" x14ac:dyDescent="0.25">
      <c r="A82" s="15" t="s">
        <v>226</v>
      </c>
      <c r="B82" s="2"/>
      <c r="C82" t="s">
        <v>220</v>
      </c>
      <c r="E82" t="s">
        <v>309</v>
      </c>
      <c r="F82" t="s">
        <v>310</v>
      </c>
      <c r="AH82" s="20"/>
    </row>
    <row r="83" spans="1:34" x14ac:dyDescent="0.25">
      <c r="A83" s="15" t="s">
        <v>273</v>
      </c>
      <c r="B83" s="2"/>
      <c r="C83" t="s">
        <v>274</v>
      </c>
      <c r="E83" t="s">
        <v>309</v>
      </c>
      <c r="F83" t="s">
        <v>310</v>
      </c>
      <c r="AH83" s="20"/>
    </row>
    <row r="84" spans="1:34" x14ac:dyDescent="0.25">
      <c r="A84" s="15" t="s">
        <v>273</v>
      </c>
      <c r="B84" s="2"/>
      <c r="C84" t="s">
        <v>274</v>
      </c>
      <c r="E84" t="s">
        <v>309</v>
      </c>
      <c r="F84" t="s">
        <v>310</v>
      </c>
      <c r="AH84" s="20"/>
    </row>
    <row r="85" spans="1:34" x14ac:dyDescent="0.25">
      <c r="A85" s="15" t="s">
        <v>273</v>
      </c>
      <c r="B85" s="2"/>
      <c r="C85" t="s">
        <v>274</v>
      </c>
      <c r="E85" t="s">
        <v>309</v>
      </c>
      <c r="F85" t="s">
        <v>310</v>
      </c>
      <c r="AH85" s="20"/>
    </row>
    <row r="86" spans="1:34" x14ac:dyDescent="0.25">
      <c r="A86" s="15" t="s">
        <v>273</v>
      </c>
      <c r="B86" s="2"/>
      <c r="C86" t="s">
        <v>274</v>
      </c>
      <c r="E86" t="s">
        <v>309</v>
      </c>
      <c r="F86" t="s">
        <v>310</v>
      </c>
      <c r="AH86" s="20"/>
    </row>
    <row r="87" spans="1:34" x14ac:dyDescent="0.25">
      <c r="A87" s="15" t="s">
        <v>273</v>
      </c>
      <c r="B87" s="2"/>
      <c r="C87" t="s">
        <v>274</v>
      </c>
      <c r="E87" t="s">
        <v>309</v>
      </c>
      <c r="F87" t="s">
        <v>310</v>
      </c>
      <c r="AH87" s="20"/>
    </row>
    <row r="88" spans="1:34" x14ac:dyDescent="0.25">
      <c r="A88" s="15" t="s">
        <v>273</v>
      </c>
      <c r="B88" s="2"/>
      <c r="C88" t="s">
        <v>274</v>
      </c>
      <c r="E88" t="s">
        <v>309</v>
      </c>
      <c r="F88" t="s">
        <v>310</v>
      </c>
      <c r="AH88" s="20"/>
    </row>
    <row r="89" spans="1:34" x14ac:dyDescent="0.25">
      <c r="A89" s="15" t="s">
        <v>246</v>
      </c>
      <c r="B89" s="2"/>
      <c r="C89" t="s">
        <v>247</v>
      </c>
      <c r="E89" t="s">
        <v>309</v>
      </c>
      <c r="F89" t="s">
        <v>310</v>
      </c>
      <c r="AH89" s="20"/>
    </row>
    <row r="90" spans="1:34" x14ac:dyDescent="0.25">
      <c r="A90" s="15" t="s">
        <v>223</v>
      </c>
      <c r="B90" s="2"/>
      <c r="C90" t="s">
        <v>220</v>
      </c>
      <c r="E90" t="s">
        <v>309</v>
      </c>
      <c r="F90" t="s">
        <v>310</v>
      </c>
      <c r="AH90" s="20"/>
    </row>
    <row r="91" spans="1:34" x14ac:dyDescent="0.25">
      <c r="A91" s="15" t="s">
        <v>223</v>
      </c>
      <c r="B91" s="2"/>
      <c r="C91" t="s">
        <v>220</v>
      </c>
      <c r="E91" t="s">
        <v>309</v>
      </c>
      <c r="F91" t="s">
        <v>310</v>
      </c>
      <c r="AH91" s="20"/>
    </row>
    <row r="92" spans="1:34" x14ac:dyDescent="0.25">
      <c r="A92" s="15" t="s">
        <v>273</v>
      </c>
      <c r="B92" s="2"/>
      <c r="C92" t="s">
        <v>274</v>
      </c>
      <c r="E92" t="s">
        <v>309</v>
      </c>
      <c r="F92" t="s">
        <v>310</v>
      </c>
      <c r="AH92" s="20"/>
    </row>
    <row r="93" spans="1:34" x14ac:dyDescent="0.25">
      <c r="A93" s="15" t="s">
        <v>243</v>
      </c>
      <c r="B93" s="2"/>
      <c r="C93" t="s">
        <v>244</v>
      </c>
      <c r="E93" t="s">
        <v>309</v>
      </c>
      <c r="F93" t="s">
        <v>310</v>
      </c>
      <c r="AH93" s="20"/>
    </row>
    <row r="94" spans="1:34" x14ac:dyDescent="0.25">
      <c r="A94" s="15" t="s">
        <v>273</v>
      </c>
      <c r="B94" s="2"/>
      <c r="C94" t="s">
        <v>274</v>
      </c>
      <c r="E94" t="s">
        <v>309</v>
      </c>
      <c r="F94" t="s">
        <v>310</v>
      </c>
      <c r="AH94" s="20"/>
    </row>
    <row r="95" spans="1:34" x14ac:dyDescent="0.25">
      <c r="A95" s="15" t="s">
        <v>246</v>
      </c>
      <c r="B95" s="2"/>
      <c r="C95" t="s">
        <v>247</v>
      </c>
      <c r="E95" t="s">
        <v>309</v>
      </c>
      <c r="F95" t="s">
        <v>310</v>
      </c>
      <c r="AH95" s="20"/>
    </row>
    <row r="96" spans="1:34" x14ac:dyDescent="0.25">
      <c r="A96" s="15" t="s">
        <v>273</v>
      </c>
      <c r="B96" s="2"/>
      <c r="C96" t="s">
        <v>274</v>
      </c>
      <c r="E96" t="s">
        <v>309</v>
      </c>
      <c r="F96" t="s">
        <v>310</v>
      </c>
      <c r="AH96" s="20"/>
    </row>
    <row r="97" spans="1:34" x14ac:dyDescent="0.25">
      <c r="A97" s="15" t="s">
        <v>273</v>
      </c>
      <c r="B97" s="2"/>
      <c r="C97" t="s">
        <v>274</v>
      </c>
      <c r="E97" t="s">
        <v>309</v>
      </c>
      <c r="F97" t="s">
        <v>310</v>
      </c>
      <c r="AH97" s="20"/>
    </row>
    <row r="98" spans="1:34" x14ac:dyDescent="0.25">
      <c r="A98" s="15" t="s">
        <v>235</v>
      </c>
      <c r="B98" s="2"/>
      <c r="C98" t="s">
        <v>233</v>
      </c>
      <c r="E98" t="s">
        <v>309</v>
      </c>
      <c r="F98" t="s">
        <v>310</v>
      </c>
      <c r="AH98" s="20"/>
    </row>
    <row r="99" spans="1:34" x14ac:dyDescent="0.25">
      <c r="A99" s="15" t="s">
        <v>243</v>
      </c>
      <c r="B99" s="2"/>
      <c r="C99" t="s">
        <v>244</v>
      </c>
      <c r="E99" t="s">
        <v>309</v>
      </c>
      <c r="F99" t="s">
        <v>310</v>
      </c>
      <c r="AH99" s="20"/>
    </row>
    <row r="100" spans="1:34" ht="15.75" thickBot="1" x14ac:dyDescent="0.3">
      <c r="A100" s="29" t="s">
        <v>235</v>
      </c>
      <c r="B100" s="28"/>
      <c r="C100" s="23" t="s">
        <v>233</v>
      </c>
      <c r="D100" s="23" t="s">
        <v>249</v>
      </c>
      <c r="E100" s="23" t="s">
        <v>309</v>
      </c>
      <c r="F100" s="23" t="s">
        <v>310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73E0-280F-42CC-82DA-80BE172A3D63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5703125" bestFit="1" customWidth="1"/>
    <col min="6" max="6" width="76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209</v>
      </c>
      <c r="B2" s="9"/>
      <c r="C2" s="27" t="s">
        <v>210</v>
      </c>
      <c r="D2" s="27" t="s">
        <v>248</v>
      </c>
      <c r="E2" s="27" t="s">
        <v>311</v>
      </c>
      <c r="F2" s="27" t="s">
        <v>312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217</v>
      </c>
      <c r="B3" s="2"/>
      <c r="C3" t="s">
        <v>216</v>
      </c>
      <c r="E3" t="s">
        <v>311</v>
      </c>
      <c r="F3" t="s">
        <v>312</v>
      </c>
      <c r="AH3" s="20"/>
    </row>
    <row r="4" spans="1:34" x14ac:dyDescent="0.25">
      <c r="A4" s="15" t="s">
        <v>218</v>
      </c>
      <c r="B4" s="2"/>
      <c r="C4" t="s">
        <v>216</v>
      </c>
      <c r="E4" t="s">
        <v>311</v>
      </c>
      <c r="F4" t="s">
        <v>312</v>
      </c>
      <c r="AH4" s="20"/>
    </row>
    <row r="5" spans="1:34" x14ac:dyDescent="0.25">
      <c r="A5" s="15" t="s">
        <v>221</v>
      </c>
      <c r="B5" s="2"/>
      <c r="C5" t="s">
        <v>220</v>
      </c>
      <c r="E5" t="s">
        <v>311</v>
      </c>
      <c r="F5" t="s">
        <v>312</v>
      </c>
      <c r="AH5" s="20"/>
    </row>
    <row r="6" spans="1:34" x14ac:dyDescent="0.25">
      <c r="A6" s="15" t="s">
        <v>223</v>
      </c>
      <c r="B6" s="2"/>
      <c r="C6" t="s">
        <v>220</v>
      </c>
      <c r="E6" t="s">
        <v>311</v>
      </c>
      <c r="F6" t="s">
        <v>312</v>
      </c>
      <c r="AH6" s="20"/>
    </row>
    <row r="7" spans="1:34" x14ac:dyDescent="0.25">
      <c r="A7" s="15" t="s">
        <v>224</v>
      </c>
      <c r="B7" s="2"/>
      <c r="C7" t="s">
        <v>220</v>
      </c>
      <c r="E7" t="s">
        <v>311</v>
      </c>
      <c r="F7" t="s">
        <v>312</v>
      </c>
      <c r="AH7" s="20"/>
    </row>
    <row r="8" spans="1:34" x14ac:dyDescent="0.25">
      <c r="A8" s="15" t="s">
        <v>226</v>
      </c>
      <c r="B8" s="2"/>
      <c r="C8" t="s">
        <v>220</v>
      </c>
      <c r="E8" t="s">
        <v>311</v>
      </c>
      <c r="F8" t="s">
        <v>312</v>
      </c>
      <c r="AH8" s="20"/>
    </row>
    <row r="9" spans="1:34" x14ac:dyDescent="0.25">
      <c r="A9" s="15" t="s">
        <v>232</v>
      </c>
      <c r="B9" s="2"/>
      <c r="C9" t="s">
        <v>233</v>
      </c>
      <c r="E9" t="s">
        <v>311</v>
      </c>
      <c r="F9" t="s">
        <v>312</v>
      </c>
      <c r="AH9" s="20"/>
    </row>
    <row r="10" spans="1:34" x14ac:dyDescent="0.25">
      <c r="A10" s="15" t="s">
        <v>279</v>
      </c>
      <c r="B10" s="2"/>
      <c r="C10" t="s">
        <v>233</v>
      </c>
      <c r="E10" t="s">
        <v>311</v>
      </c>
      <c r="F10" t="s">
        <v>312</v>
      </c>
      <c r="AH10" s="20"/>
    </row>
    <row r="11" spans="1:34" x14ac:dyDescent="0.25">
      <c r="A11" s="15" t="s">
        <v>236</v>
      </c>
      <c r="B11" s="2"/>
      <c r="C11" t="s">
        <v>233</v>
      </c>
      <c r="E11" t="s">
        <v>311</v>
      </c>
      <c r="F11" t="s">
        <v>312</v>
      </c>
      <c r="AH11" s="20"/>
    </row>
    <row r="12" spans="1:34" x14ac:dyDescent="0.25">
      <c r="A12" s="15" t="s">
        <v>235</v>
      </c>
      <c r="B12" s="2"/>
      <c r="C12" t="s">
        <v>233</v>
      </c>
      <c r="E12" t="s">
        <v>311</v>
      </c>
      <c r="F12" t="s">
        <v>312</v>
      </c>
      <c r="AH12" s="20"/>
    </row>
    <row r="13" spans="1:34" x14ac:dyDescent="0.25">
      <c r="A13" s="15" t="s">
        <v>237</v>
      </c>
      <c r="B13" s="2"/>
      <c r="C13" t="s">
        <v>238</v>
      </c>
      <c r="E13" t="s">
        <v>311</v>
      </c>
      <c r="F13" t="s">
        <v>312</v>
      </c>
      <c r="AH13" s="20"/>
    </row>
    <row r="14" spans="1:34" x14ac:dyDescent="0.25">
      <c r="A14" s="15" t="s">
        <v>313</v>
      </c>
      <c r="B14" s="2"/>
      <c r="C14" t="s">
        <v>238</v>
      </c>
      <c r="E14" t="s">
        <v>311</v>
      </c>
      <c r="F14" t="s">
        <v>312</v>
      </c>
      <c r="AH14" s="20"/>
    </row>
    <row r="15" spans="1:34" x14ac:dyDescent="0.25">
      <c r="A15" s="15" t="s">
        <v>269</v>
      </c>
      <c r="B15" s="2"/>
      <c r="C15" t="s">
        <v>238</v>
      </c>
      <c r="E15" t="s">
        <v>311</v>
      </c>
      <c r="F15" t="s">
        <v>312</v>
      </c>
      <c r="AH15" s="20"/>
    </row>
    <row r="16" spans="1:34" x14ac:dyDescent="0.25">
      <c r="A16" s="15" t="s">
        <v>240</v>
      </c>
      <c r="B16" s="2"/>
      <c r="C16" t="s">
        <v>241</v>
      </c>
      <c r="E16" t="s">
        <v>311</v>
      </c>
      <c r="F16" t="s">
        <v>312</v>
      </c>
      <c r="AH16" s="20"/>
    </row>
    <row r="17" spans="1:34" x14ac:dyDescent="0.25">
      <c r="A17" s="15" t="s">
        <v>242</v>
      </c>
      <c r="B17" s="2"/>
      <c r="C17" t="s">
        <v>241</v>
      </c>
      <c r="E17" t="s">
        <v>311</v>
      </c>
      <c r="F17" t="s">
        <v>312</v>
      </c>
      <c r="AH17" s="20"/>
    </row>
    <row r="18" spans="1:34" x14ac:dyDescent="0.25">
      <c r="A18" s="15" t="s">
        <v>209</v>
      </c>
      <c r="B18" s="2"/>
      <c r="C18" t="s">
        <v>210</v>
      </c>
      <c r="E18" t="s">
        <v>311</v>
      </c>
      <c r="F18" t="s">
        <v>312</v>
      </c>
      <c r="AH18" s="20"/>
    </row>
    <row r="19" spans="1:34" x14ac:dyDescent="0.25">
      <c r="A19" s="15" t="s">
        <v>223</v>
      </c>
      <c r="B19" s="2"/>
      <c r="C19" t="s">
        <v>220</v>
      </c>
      <c r="E19" t="s">
        <v>311</v>
      </c>
      <c r="F19" t="s">
        <v>312</v>
      </c>
      <c r="AH19" s="20"/>
    </row>
    <row r="20" spans="1:34" x14ac:dyDescent="0.25">
      <c r="A20" s="15" t="s">
        <v>223</v>
      </c>
      <c r="B20" s="2"/>
      <c r="C20" t="s">
        <v>220</v>
      </c>
      <c r="E20" t="s">
        <v>311</v>
      </c>
      <c r="F20" t="s">
        <v>312</v>
      </c>
      <c r="AH20" s="20"/>
    </row>
    <row r="21" spans="1:34" x14ac:dyDescent="0.25">
      <c r="A21" s="15" t="s">
        <v>223</v>
      </c>
      <c r="B21" s="2"/>
      <c r="C21" t="s">
        <v>220</v>
      </c>
      <c r="E21" t="s">
        <v>311</v>
      </c>
      <c r="F21" t="s">
        <v>312</v>
      </c>
      <c r="AH21" s="20"/>
    </row>
    <row r="22" spans="1:34" x14ac:dyDescent="0.25">
      <c r="A22" s="15" t="s">
        <v>283</v>
      </c>
      <c r="B22" s="2"/>
      <c r="C22" t="s">
        <v>274</v>
      </c>
      <c r="E22" t="s">
        <v>311</v>
      </c>
      <c r="F22" t="s">
        <v>312</v>
      </c>
      <c r="AH22" s="20"/>
    </row>
    <row r="23" spans="1:34" x14ac:dyDescent="0.25">
      <c r="A23" s="15" t="s">
        <v>282</v>
      </c>
      <c r="B23" s="2"/>
      <c r="C23" t="s">
        <v>233</v>
      </c>
      <c r="E23" t="s">
        <v>311</v>
      </c>
      <c r="F23" t="s">
        <v>312</v>
      </c>
      <c r="AH23" s="20"/>
    </row>
    <row r="24" spans="1:34" x14ac:dyDescent="0.25">
      <c r="A24" s="15" t="s">
        <v>236</v>
      </c>
      <c r="B24" s="2"/>
      <c r="C24" t="s">
        <v>233</v>
      </c>
      <c r="E24" t="s">
        <v>311</v>
      </c>
      <c r="F24" t="s">
        <v>312</v>
      </c>
      <c r="AH24" s="20"/>
    </row>
    <row r="25" spans="1:34" x14ac:dyDescent="0.25">
      <c r="A25" s="15" t="s">
        <v>235</v>
      </c>
      <c r="B25" s="2"/>
      <c r="C25" t="s">
        <v>233</v>
      </c>
      <c r="E25" t="s">
        <v>311</v>
      </c>
      <c r="F25" t="s">
        <v>312</v>
      </c>
      <c r="AH25" s="20"/>
    </row>
    <row r="26" spans="1:34" x14ac:dyDescent="0.25">
      <c r="A26" s="15" t="s">
        <v>209</v>
      </c>
      <c r="B26" s="2"/>
      <c r="C26" t="s">
        <v>210</v>
      </c>
      <c r="E26" t="s">
        <v>311</v>
      </c>
      <c r="F26" t="s">
        <v>312</v>
      </c>
      <c r="AH26" s="20"/>
    </row>
    <row r="27" spans="1:34" x14ac:dyDescent="0.25">
      <c r="A27" s="15" t="s">
        <v>246</v>
      </c>
      <c r="B27" s="2"/>
      <c r="C27" t="s">
        <v>247</v>
      </c>
      <c r="E27" t="s">
        <v>311</v>
      </c>
      <c r="F27" t="s">
        <v>312</v>
      </c>
      <c r="AH27" s="20"/>
    </row>
    <row r="28" spans="1:34" x14ac:dyDescent="0.25">
      <c r="A28" s="15" t="s">
        <v>246</v>
      </c>
      <c r="B28" s="2"/>
      <c r="C28" t="s">
        <v>247</v>
      </c>
      <c r="E28" t="s">
        <v>311</v>
      </c>
      <c r="F28" t="s">
        <v>312</v>
      </c>
      <c r="AH28" s="20"/>
    </row>
    <row r="29" spans="1:34" x14ac:dyDescent="0.25">
      <c r="A29" s="15" t="s">
        <v>236</v>
      </c>
      <c r="B29" s="2"/>
      <c r="C29" t="s">
        <v>233</v>
      </c>
      <c r="E29" t="s">
        <v>311</v>
      </c>
      <c r="F29" t="s">
        <v>312</v>
      </c>
      <c r="AH29" s="20"/>
    </row>
    <row r="30" spans="1:34" x14ac:dyDescent="0.25">
      <c r="A30" s="15" t="s">
        <v>243</v>
      </c>
      <c r="B30" s="2"/>
      <c r="C30" t="s">
        <v>244</v>
      </c>
      <c r="E30" t="s">
        <v>311</v>
      </c>
      <c r="F30" t="s">
        <v>312</v>
      </c>
      <c r="AH30" s="20"/>
    </row>
    <row r="31" spans="1:34" x14ac:dyDescent="0.25">
      <c r="A31" s="15" t="s">
        <v>236</v>
      </c>
      <c r="B31" s="2"/>
      <c r="C31" t="s">
        <v>233</v>
      </c>
      <c r="E31" t="s">
        <v>311</v>
      </c>
      <c r="F31" t="s">
        <v>312</v>
      </c>
      <c r="AH31" s="20"/>
    </row>
    <row r="32" spans="1:34" x14ac:dyDescent="0.25">
      <c r="A32" s="15" t="s">
        <v>246</v>
      </c>
      <c r="B32" s="2"/>
      <c r="C32" t="s">
        <v>247</v>
      </c>
      <c r="E32" t="s">
        <v>311</v>
      </c>
      <c r="F32" t="s">
        <v>312</v>
      </c>
      <c r="AH32" s="20"/>
    </row>
    <row r="33" spans="1:34" x14ac:dyDescent="0.25">
      <c r="A33" s="15" t="s">
        <v>236</v>
      </c>
      <c r="B33" s="2"/>
      <c r="C33" t="s">
        <v>233</v>
      </c>
      <c r="E33" t="s">
        <v>311</v>
      </c>
      <c r="F33" t="s">
        <v>312</v>
      </c>
      <c r="AH33" s="20"/>
    </row>
    <row r="34" spans="1:34" x14ac:dyDescent="0.25">
      <c r="A34" s="15" t="s">
        <v>236</v>
      </c>
      <c r="B34" s="2"/>
      <c r="C34" t="s">
        <v>233</v>
      </c>
      <c r="E34" t="s">
        <v>311</v>
      </c>
      <c r="F34" t="s">
        <v>312</v>
      </c>
      <c r="AH34" s="20"/>
    </row>
    <row r="35" spans="1:34" x14ac:dyDescent="0.25">
      <c r="A35" s="15" t="s">
        <v>226</v>
      </c>
      <c r="B35" s="2"/>
      <c r="C35" t="s">
        <v>220</v>
      </c>
      <c r="E35" t="s">
        <v>311</v>
      </c>
      <c r="F35" t="s">
        <v>312</v>
      </c>
      <c r="AH35" s="20"/>
    </row>
    <row r="36" spans="1:34" x14ac:dyDescent="0.25">
      <c r="A36" s="15" t="s">
        <v>209</v>
      </c>
      <c r="B36" s="2"/>
      <c r="C36" t="s">
        <v>210</v>
      </c>
      <c r="E36" t="s">
        <v>311</v>
      </c>
      <c r="F36" t="s">
        <v>312</v>
      </c>
      <c r="AH36" s="20"/>
    </row>
    <row r="37" spans="1:34" x14ac:dyDescent="0.25">
      <c r="A37" s="15" t="s">
        <v>236</v>
      </c>
      <c r="B37" s="2"/>
      <c r="C37" t="s">
        <v>233</v>
      </c>
      <c r="E37" t="s">
        <v>311</v>
      </c>
      <c r="F37" t="s">
        <v>312</v>
      </c>
      <c r="AH37" s="20"/>
    </row>
    <row r="38" spans="1:34" x14ac:dyDescent="0.25">
      <c r="A38" s="15" t="s">
        <v>223</v>
      </c>
      <c r="B38" s="2"/>
      <c r="C38" t="s">
        <v>220</v>
      </c>
      <c r="E38" t="s">
        <v>311</v>
      </c>
      <c r="F38" t="s">
        <v>312</v>
      </c>
      <c r="AH38" s="20"/>
    </row>
    <row r="39" spans="1:34" x14ac:dyDescent="0.25">
      <c r="A39" s="15" t="s">
        <v>209</v>
      </c>
      <c r="B39" s="2"/>
      <c r="C39" t="s">
        <v>210</v>
      </c>
      <c r="E39" t="s">
        <v>311</v>
      </c>
      <c r="F39" t="s">
        <v>312</v>
      </c>
      <c r="AH39" s="20"/>
    </row>
    <row r="40" spans="1:34" x14ac:dyDescent="0.25">
      <c r="A40" s="15" t="s">
        <v>223</v>
      </c>
      <c r="B40" s="2"/>
      <c r="C40" t="s">
        <v>220</v>
      </c>
      <c r="E40" t="s">
        <v>311</v>
      </c>
      <c r="F40" t="s">
        <v>312</v>
      </c>
      <c r="AH40" s="20"/>
    </row>
    <row r="41" spans="1:34" x14ac:dyDescent="0.25">
      <c r="A41" s="15" t="s">
        <v>226</v>
      </c>
      <c r="B41" s="2"/>
      <c r="C41" t="s">
        <v>220</v>
      </c>
      <c r="E41" t="s">
        <v>311</v>
      </c>
      <c r="F41" t="s">
        <v>312</v>
      </c>
      <c r="AH41" s="20"/>
    </row>
    <row r="42" spans="1:34" x14ac:dyDescent="0.25">
      <c r="A42" s="15" t="s">
        <v>226</v>
      </c>
      <c r="B42" s="2"/>
      <c r="C42" t="s">
        <v>220</v>
      </c>
      <c r="E42" t="s">
        <v>311</v>
      </c>
      <c r="F42" t="s">
        <v>312</v>
      </c>
      <c r="AH42" s="20"/>
    </row>
    <row r="43" spans="1:34" x14ac:dyDescent="0.25">
      <c r="A43" s="15" t="s">
        <v>209</v>
      </c>
      <c r="B43" s="2"/>
      <c r="C43" t="s">
        <v>210</v>
      </c>
      <c r="E43" t="s">
        <v>311</v>
      </c>
      <c r="F43" t="s">
        <v>312</v>
      </c>
      <c r="AH43" s="20"/>
    </row>
    <row r="44" spans="1:34" x14ac:dyDescent="0.25">
      <c r="A44" s="15" t="s">
        <v>224</v>
      </c>
      <c r="B44" s="2"/>
      <c r="C44" t="s">
        <v>220</v>
      </c>
      <c r="E44" t="s">
        <v>311</v>
      </c>
      <c r="F44" t="s">
        <v>312</v>
      </c>
      <c r="AH44" s="20"/>
    </row>
    <row r="45" spans="1:34" x14ac:dyDescent="0.25">
      <c r="A45" s="15" t="s">
        <v>226</v>
      </c>
      <c r="B45" s="2"/>
      <c r="C45" t="s">
        <v>220</v>
      </c>
      <c r="E45" t="s">
        <v>311</v>
      </c>
      <c r="F45" t="s">
        <v>312</v>
      </c>
      <c r="AH45" s="20"/>
    </row>
    <row r="46" spans="1:34" x14ac:dyDescent="0.25">
      <c r="A46" s="15" t="s">
        <v>209</v>
      </c>
      <c r="B46" s="2"/>
      <c r="C46" t="s">
        <v>210</v>
      </c>
      <c r="E46" t="s">
        <v>311</v>
      </c>
      <c r="F46" t="s">
        <v>312</v>
      </c>
      <c r="AH46" s="20"/>
    </row>
    <row r="47" spans="1:34" x14ac:dyDescent="0.25">
      <c r="A47" s="15" t="s">
        <v>223</v>
      </c>
      <c r="B47" s="2"/>
      <c r="C47" t="s">
        <v>220</v>
      </c>
      <c r="E47" t="s">
        <v>311</v>
      </c>
      <c r="F47" t="s">
        <v>312</v>
      </c>
      <c r="AH47" s="20"/>
    </row>
    <row r="48" spans="1:34" x14ac:dyDescent="0.25">
      <c r="A48" s="15" t="s">
        <v>223</v>
      </c>
      <c r="B48" s="2"/>
      <c r="C48" t="s">
        <v>220</v>
      </c>
      <c r="E48" t="s">
        <v>311</v>
      </c>
      <c r="F48" t="s">
        <v>312</v>
      </c>
      <c r="AH48" s="20"/>
    </row>
    <row r="49" spans="1:34" x14ac:dyDescent="0.25">
      <c r="A49" s="15" t="s">
        <v>223</v>
      </c>
      <c r="B49" s="2"/>
      <c r="C49" t="s">
        <v>220</v>
      </c>
      <c r="E49" t="s">
        <v>311</v>
      </c>
      <c r="F49" t="s">
        <v>312</v>
      </c>
      <c r="AH49" s="20"/>
    </row>
    <row r="50" spans="1:34" x14ac:dyDescent="0.25">
      <c r="A50" s="15" t="s">
        <v>223</v>
      </c>
      <c r="B50" s="2"/>
      <c r="C50" t="s">
        <v>220</v>
      </c>
      <c r="E50" t="s">
        <v>311</v>
      </c>
      <c r="F50" t="s">
        <v>312</v>
      </c>
      <c r="AH50" s="20"/>
    </row>
    <row r="51" spans="1:34" x14ac:dyDescent="0.25">
      <c r="A51" s="15" t="s">
        <v>223</v>
      </c>
      <c r="B51" s="2"/>
      <c r="C51" t="s">
        <v>220</v>
      </c>
      <c r="E51" t="s">
        <v>311</v>
      </c>
      <c r="F51" t="s">
        <v>312</v>
      </c>
      <c r="AH51" s="20"/>
    </row>
    <row r="52" spans="1:34" x14ac:dyDescent="0.25">
      <c r="A52" s="15" t="s">
        <v>209</v>
      </c>
      <c r="B52" s="2"/>
      <c r="C52" t="s">
        <v>210</v>
      </c>
      <c r="E52" t="s">
        <v>311</v>
      </c>
      <c r="F52" t="s">
        <v>312</v>
      </c>
      <c r="AH52" s="20"/>
    </row>
    <row r="53" spans="1:34" x14ac:dyDescent="0.25">
      <c r="A53" s="15" t="s">
        <v>223</v>
      </c>
      <c r="B53" s="2"/>
      <c r="C53" t="s">
        <v>220</v>
      </c>
      <c r="E53" t="s">
        <v>311</v>
      </c>
      <c r="F53" t="s">
        <v>312</v>
      </c>
      <c r="AH53" s="20"/>
    </row>
    <row r="54" spans="1:34" x14ac:dyDescent="0.25">
      <c r="A54" s="15" t="s">
        <v>226</v>
      </c>
      <c r="B54" s="2"/>
      <c r="C54" t="s">
        <v>220</v>
      </c>
      <c r="E54" t="s">
        <v>311</v>
      </c>
      <c r="F54" t="s">
        <v>312</v>
      </c>
      <c r="AH54" s="20"/>
    </row>
    <row r="55" spans="1:34" x14ac:dyDescent="0.25">
      <c r="A55" s="15" t="s">
        <v>236</v>
      </c>
      <c r="B55" s="2"/>
      <c r="C55" t="s">
        <v>233</v>
      </c>
      <c r="E55" t="s">
        <v>311</v>
      </c>
      <c r="F55" t="s">
        <v>312</v>
      </c>
      <c r="AH55" s="20"/>
    </row>
    <row r="56" spans="1:34" x14ac:dyDescent="0.25">
      <c r="A56" s="15" t="s">
        <v>246</v>
      </c>
      <c r="B56" s="2"/>
      <c r="C56" t="s">
        <v>247</v>
      </c>
      <c r="E56" t="s">
        <v>311</v>
      </c>
      <c r="F56" t="s">
        <v>312</v>
      </c>
      <c r="AH56" s="20"/>
    </row>
    <row r="57" spans="1:34" x14ac:dyDescent="0.25">
      <c r="A57" s="15" t="s">
        <v>223</v>
      </c>
      <c r="B57" s="2"/>
      <c r="C57" t="s">
        <v>220</v>
      </c>
      <c r="E57" t="s">
        <v>311</v>
      </c>
      <c r="F57" t="s">
        <v>312</v>
      </c>
      <c r="AH57" s="20"/>
    </row>
    <row r="58" spans="1:34" x14ac:dyDescent="0.25">
      <c r="A58" s="15" t="s">
        <v>234</v>
      </c>
      <c r="B58" s="2"/>
      <c r="C58" t="s">
        <v>233</v>
      </c>
      <c r="E58" t="s">
        <v>311</v>
      </c>
      <c r="F58" t="s">
        <v>312</v>
      </c>
      <c r="AH58" s="20"/>
    </row>
    <row r="59" spans="1:34" x14ac:dyDescent="0.25">
      <c r="A59" s="15" t="s">
        <v>223</v>
      </c>
      <c r="B59" s="2"/>
      <c r="C59" t="s">
        <v>220</v>
      </c>
      <c r="E59" t="s">
        <v>311</v>
      </c>
      <c r="F59" t="s">
        <v>312</v>
      </c>
      <c r="AH59" s="20"/>
    </row>
    <row r="60" spans="1:34" x14ac:dyDescent="0.25">
      <c r="A60" s="15" t="s">
        <v>236</v>
      </c>
      <c r="B60" s="2"/>
      <c r="C60" t="s">
        <v>233</v>
      </c>
      <c r="E60" t="s">
        <v>311</v>
      </c>
      <c r="F60" t="s">
        <v>312</v>
      </c>
      <c r="AH60" s="20"/>
    </row>
    <row r="61" spans="1:34" x14ac:dyDescent="0.25">
      <c r="A61" s="15" t="s">
        <v>223</v>
      </c>
      <c r="B61" s="2"/>
      <c r="C61" t="s">
        <v>220</v>
      </c>
      <c r="E61" t="s">
        <v>311</v>
      </c>
      <c r="F61" t="s">
        <v>312</v>
      </c>
      <c r="AH61" s="20"/>
    </row>
    <row r="62" spans="1:34" x14ac:dyDescent="0.25">
      <c r="A62" s="15" t="s">
        <v>235</v>
      </c>
      <c r="B62" s="2"/>
      <c r="C62" t="s">
        <v>233</v>
      </c>
      <c r="E62" t="s">
        <v>311</v>
      </c>
      <c r="F62" t="s">
        <v>312</v>
      </c>
      <c r="AH62" s="20"/>
    </row>
    <row r="63" spans="1:34" x14ac:dyDescent="0.25">
      <c r="A63" s="15" t="s">
        <v>223</v>
      </c>
      <c r="B63" s="2"/>
      <c r="C63" t="s">
        <v>220</v>
      </c>
      <c r="E63" t="s">
        <v>311</v>
      </c>
      <c r="F63" t="s">
        <v>312</v>
      </c>
      <c r="AH63" s="20"/>
    </row>
    <row r="64" spans="1:34" x14ac:dyDescent="0.25">
      <c r="A64" s="15" t="s">
        <v>223</v>
      </c>
      <c r="B64" s="2"/>
      <c r="C64" t="s">
        <v>220</v>
      </c>
      <c r="E64" t="s">
        <v>311</v>
      </c>
      <c r="F64" t="s">
        <v>312</v>
      </c>
      <c r="AH64" s="20"/>
    </row>
    <row r="65" spans="1:34" x14ac:dyDescent="0.25">
      <c r="A65" s="15" t="s">
        <v>223</v>
      </c>
      <c r="B65" s="2"/>
      <c r="C65" t="s">
        <v>220</v>
      </c>
      <c r="E65" t="s">
        <v>311</v>
      </c>
      <c r="F65" t="s">
        <v>312</v>
      </c>
      <c r="AH65" s="20"/>
    </row>
    <row r="66" spans="1:34" x14ac:dyDescent="0.25">
      <c r="A66" s="15" t="s">
        <v>240</v>
      </c>
      <c r="B66" s="2"/>
      <c r="C66" t="s">
        <v>241</v>
      </c>
      <c r="E66" t="s">
        <v>311</v>
      </c>
      <c r="F66" t="s">
        <v>312</v>
      </c>
      <c r="AH66" s="20"/>
    </row>
    <row r="67" spans="1:34" x14ac:dyDescent="0.25">
      <c r="A67" s="15" t="s">
        <v>243</v>
      </c>
      <c r="B67" s="2"/>
      <c r="C67" t="s">
        <v>244</v>
      </c>
      <c r="E67" t="s">
        <v>311</v>
      </c>
      <c r="F67" t="s">
        <v>312</v>
      </c>
      <c r="AH67" s="20"/>
    </row>
    <row r="68" spans="1:34" x14ac:dyDescent="0.25">
      <c r="A68" s="15" t="s">
        <v>223</v>
      </c>
      <c r="B68" s="2"/>
      <c r="C68" t="s">
        <v>220</v>
      </c>
      <c r="E68" t="s">
        <v>311</v>
      </c>
      <c r="F68" t="s">
        <v>312</v>
      </c>
      <c r="AH68" s="20"/>
    </row>
    <row r="69" spans="1:34" x14ac:dyDescent="0.25">
      <c r="A69" s="15" t="s">
        <v>237</v>
      </c>
      <c r="B69" s="2"/>
      <c r="C69" t="s">
        <v>238</v>
      </c>
      <c r="E69" t="s">
        <v>311</v>
      </c>
      <c r="F69" t="s">
        <v>312</v>
      </c>
      <c r="AH69" s="20"/>
    </row>
    <row r="70" spans="1:34" x14ac:dyDescent="0.25">
      <c r="A70" s="15" t="s">
        <v>226</v>
      </c>
      <c r="B70" s="2"/>
      <c r="C70" t="s">
        <v>220</v>
      </c>
      <c r="E70" t="s">
        <v>311</v>
      </c>
      <c r="F70" t="s">
        <v>312</v>
      </c>
      <c r="AH70" s="20"/>
    </row>
    <row r="71" spans="1:34" x14ac:dyDescent="0.25">
      <c r="A71" s="15" t="s">
        <v>223</v>
      </c>
      <c r="B71" s="2"/>
      <c r="C71" t="s">
        <v>220</v>
      </c>
      <c r="E71" t="s">
        <v>311</v>
      </c>
      <c r="F71" t="s">
        <v>312</v>
      </c>
      <c r="AH71" s="20"/>
    </row>
    <row r="72" spans="1:34" x14ac:dyDescent="0.25">
      <c r="A72" s="15" t="s">
        <v>243</v>
      </c>
      <c r="B72" s="2"/>
      <c r="C72" t="s">
        <v>244</v>
      </c>
      <c r="E72" t="s">
        <v>311</v>
      </c>
      <c r="F72" t="s">
        <v>312</v>
      </c>
      <c r="AH72" s="20"/>
    </row>
    <row r="73" spans="1:34" x14ac:dyDescent="0.25">
      <c r="A73" s="15" t="s">
        <v>223</v>
      </c>
      <c r="B73" s="2"/>
      <c r="C73" t="s">
        <v>220</v>
      </c>
      <c r="E73" t="s">
        <v>311</v>
      </c>
      <c r="F73" t="s">
        <v>312</v>
      </c>
      <c r="AH73" s="20"/>
    </row>
    <row r="74" spans="1:34" x14ac:dyDescent="0.25">
      <c r="A74" s="15" t="s">
        <v>223</v>
      </c>
      <c r="B74" s="2"/>
      <c r="C74" t="s">
        <v>220</v>
      </c>
      <c r="E74" t="s">
        <v>311</v>
      </c>
      <c r="F74" t="s">
        <v>312</v>
      </c>
      <c r="AH74" s="20"/>
    </row>
    <row r="75" spans="1:34" x14ac:dyDescent="0.25">
      <c r="A75" s="15" t="s">
        <v>243</v>
      </c>
      <c r="B75" s="2"/>
      <c r="C75" t="s">
        <v>244</v>
      </c>
      <c r="E75" t="s">
        <v>311</v>
      </c>
      <c r="F75" t="s">
        <v>312</v>
      </c>
      <c r="AH75" s="20"/>
    </row>
    <row r="76" spans="1:34" x14ac:dyDescent="0.25">
      <c r="A76" s="15" t="s">
        <v>223</v>
      </c>
      <c r="B76" s="2"/>
      <c r="C76" t="s">
        <v>220</v>
      </c>
      <c r="E76" t="s">
        <v>311</v>
      </c>
      <c r="F76" t="s">
        <v>312</v>
      </c>
      <c r="AH76" s="20"/>
    </row>
    <row r="77" spans="1:34" x14ac:dyDescent="0.25">
      <c r="A77" s="15" t="s">
        <v>223</v>
      </c>
      <c r="B77" s="2"/>
      <c r="C77" t="s">
        <v>220</v>
      </c>
      <c r="E77" t="s">
        <v>311</v>
      </c>
      <c r="F77" t="s">
        <v>312</v>
      </c>
      <c r="AH77" s="20"/>
    </row>
    <row r="78" spans="1:34" x14ac:dyDescent="0.25">
      <c r="A78" s="15" t="s">
        <v>223</v>
      </c>
      <c r="B78" s="2"/>
      <c r="C78" t="s">
        <v>220</v>
      </c>
      <c r="E78" t="s">
        <v>311</v>
      </c>
      <c r="F78" t="s">
        <v>312</v>
      </c>
      <c r="AH78" s="20"/>
    </row>
    <row r="79" spans="1:34" x14ac:dyDescent="0.25">
      <c r="A79" s="15" t="s">
        <v>223</v>
      </c>
      <c r="B79" s="2"/>
      <c r="C79" t="s">
        <v>220</v>
      </c>
      <c r="E79" t="s">
        <v>311</v>
      </c>
      <c r="F79" t="s">
        <v>312</v>
      </c>
      <c r="AH79" s="20"/>
    </row>
    <row r="80" spans="1:34" x14ac:dyDescent="0.25">
      <c r="A80" s="15" t="s">
        <v>223</v>
      </c>
      <c r="B80" s="2"/>
      <c r="C80" t="s">
        <v>220</v>
      </c>
      <c r="E80" t="s">
        <v>311</v>
      </c>
      <c r="F80" t="s">
        <v>312</v>
      </c>
      <c r="AH80" s="20"/>
    </row>
    <row r="81" spans="1:34" x14ac:dyDescent="0.25">
      <c r="A81" s="15" t="s">
        <v>223</v>
      </c>
      <c r="B81" s="2"/>
      <c r="C81" t="s">
        <v>220</v>
      </c>
      <c r="E81" t="s">
        <v>311</v>
      </c>
      <c r="F81" t="s">
        <v>312</v>
      </c>
      <c r="AH81" s="20"/>
    </row>
    <row r="82" spans="1:34" x14ac:dyDescent="0.25">
      <c r="A82" s="15" t="s">
        <v>242</v>
      </c>
      <c r="B82" s="2"/>
      <c r="C82" t="s">
        <v>241</v>
      </c>
      <c r="E82" t="s">
        <v>311</v>
      </c>
      <c r="F82" t="s">
        <v>312</v>
      </c>
      <c r="AH82" s="20"/>
    </row>
    <row r="83" spans="1:34" x14ac:dyDescent="0.25">
      <c r="A83" s="15" t="s">
        <v>223</v>
      </c>
      <c r="B83" s="2"/>
      <c r="C83" t="s">
        <v>220</v>
      </c>
      <c r="E83" t="s">
        <v>311</v>
      </c>
      <c r="F83" t="s">
        <v>312</v>
      </c>
      <c r="AH83" s="20"/>
    </row>
    <row r="84" spans="1:34" x14ac:dyDescent="0.25">
      <c r="A84" s="15" t="s">
        <v>224</v>
      </c>
      <c r="B84" s="2"/>
      <c r="C84" t="s">
        <v>220</v>
      </c>
      <c r="E84" t="s">
        <v>311</v>
      </c>
      <c r="F84" t="s">
        <v>312</v>
      </c>
      <c r="AH84" s="20"/>
    </row>
    <row r="85" spans="1:34" x14ac:dyDescent="0.25">
      <c r="A85" s="15" t="s">
        <v>223</v>
      </c>
      <c r="B85" s="2"/>
      <c r="C85" t="s">
        <v>220</v>
      </c>
      <c r="E85" t="s">
        <v>311</v>
      </c>
      <c r="F85" t="s">
        <v>312</v>
      </c>
      <c r="AH85" s="20"/>
    </row>
    <row r="86" spans="1:34" x14ac:dyDescent="0.25">
      <c r="A86" s="15" t="s">
        <v>223</v>
      </c>
      <c r="B86" s="2"/>
      <c r="C86" t="s">
        <v>220</v>
      </c>
      <c r="E86" t="s">
        <v>311</v>
      </c>
      <c r="F86" t="s">
        <v>312</v>
      </c>
      <c r="AH86" s="20"/>
    </row>
    <row r="87" spans="1:34" x14ac:dyDescent="0.25">
      <c r="A87" s="15" t="s">
        <v>223</v>
      </c>
      <c r="B87" s="2"/>
      <c r="C87" t="s">
        <v>220</v>
      </c>
      <c r="E87" t="s">
        <v>311</v>
      </c>
      <c r="F87" t="s">
        <v>312</v>
      </c>
      <c r="AH87" s="20"/>
    </row>
    <row r="88" spans="1:34" x14ac:dyDescent="0.25">
      <c r="A88" s="15" t="s">
        <v>223</v>
      </c>
      <c r="B88" s="2"/>
      <c r="C88" t="s">
        <v>220</v>
      </c>
      <c r="E88" t="s">
        <v>311</v>
      </c>
      <c r="F88" t="s">
        <v>312</v>
      </c>
      <c r="AH88" s="20"/>
    </row>
    <row r="89" spans="1:34" x14ac:dyDescent="0.25">
      <c r="A89" s="15" t="s">
        <v>223</v>
      </c>
      <c r="B89" s="2"/>
      <c r="C89" t="s">
        <v>220</v>
      </c>
      <c r="E89" t="s">
        <v>311</v>
      </c>
      <c r="F89" t="s">
        <v>312</v>
      </c>
      <c r="AH89" s="20"/>
    </row>
    <row r="90" spans="1:34" x14ac:dyDescent="0.25">
      <c r="A90" s="15" t="s">
        <v>235</v>
      </c>
      <c r="B90" s="2"/>
      <c r="C90" t="s">
        <v>233</v>
      </c>
      <c r="E90" t="s">
        <v>311</v>
      </c>
      <c r="F90" t="s">
        <v>312</v>
      </c>
      <c r="AH90" s="20"/>
    </row>
    <row r="91" spans="1:34" x14ac:dyDescent="0.25">
      <c r="A91" s="15" t="s">
        <v>236</v>
      </c>
      <c r="B91" s="2"/>
      <c r="C91" t="s">
        <v>233</v>
      </c>
      <c r="E91" t="s">
        <v>311</v>
      </c>
      <c r="F91" t="s">
        <v>312</v>
      </c>
      <c r="AH91" s="20"/>
    </row>
    <row r="92" spans="1:34" x14ac:dyDescent="0.25">
      <c r="A92" s="15" t="s">
        <v>246</v>
      </c>
      <c r="B92" s="2"/>
      <c r="C92" t="s">
        <v>247</v>
      </c>
      <c r="E92" t="s">
        <v>311</v>
      </c>
      <c r="F92" t="s">
        <v>312</v>
      </c>
      <c r="AH92" s="20"/>
    </row>
    <row r="93" spans="1:34" x14ac:dyDescent="0.25">
      <c r="A93" s="15" t="s">
        <v>237</v>
      </c>
      <c r="B93" s="2"/>
      <c r="C93" t="s">
        <v>238</v>
      </c>
      <c r="E93" t="s">
        <v>311</v>
      </c>
      <c r="F93" t="s">
        <v>312</v>
      </c>
      <c r="AH93" s="20"/>
    </row>
    <row r="94" spans="1:34" x14ac:dyDescent="0.25">
      <c r="A94" s="15" t="s">
        <v>223</v>
      </c>
      <c r="B94" s="2"/>
      <c r="C94" t="s">
        <v>220</v>
      </c>
      <c r="E94" t="s">
        <v>311</v>
      </c>
      <c r="F94" t="s">
        <v>312</v>
      </c>
      <c r="AH94" s="20"/>
    </row>
    <row r="95" spans="1:34" x14ac:dyDescent="0.25">
      <c r="A95" s="15" t="s">
        <v>279</v>
      </c>
      <c r="B95" s="2"/>
      <c r="C95" t="s">
        <v>233</v>
      </c>
      <c r="E95" t="s">
        <v>311</v>
      </c>
      <c r="F95" t="s">
        <v>312</v>
      </c>
      <c r="AH95" s="20"/>
    </row>
    <row r="96" spans="1:34" x14ac:dyDescent="0.25">
      <c r="A96" s="15" t="s">
        <v>209</v>
      </c>
      <c r="B96" s="2"/>
      <c r="C96" t="s">
        <v>210</v>
      </c>
      <c r="E96" t="s">
        <v>311</v>
      </c>
      <c r="F96" t="s">
        <v>312</v>
      </c>
      <c r="AH96" s="20"/>
    </row>
    <row r="97" spans="1:34" x14ac:dyDescent="0.25">
      <c r="A97" s="15" t="s">
        <v>223</v>
      </c>
      <c r="B97" s="2"/>
      <c r="C97" t="s">
        <v>220</v>
      </c>
      <c r="E97" t="s">
        <v>311</v>
      </c>
      <c r="F97" t="s">
        <v>312</v>
      </c>
      <c r="AH97" s="20"/>
    </row>
    <row r="98" spans="1:34" x14ac:dyDescent="0.25">
      <c r="A98" s="15" t="s">
        <v>223</v>
      </c>
      <c r="B98" s="2"/>
      <c r="C98" t="s">
        <v>220</v>
      </c>
      <c r="E98" t="s">
        <v>311</v>
      </c>
      <c r="F98" t="s">
        <v>312</v>
      </c>
      <c r="AH98" s="20"/>
    </row>
    <row r="99" spans="1:34" x14ac:dyDescent="0.25">
      <c r="A99" s="15" t="s">
        <v>236</v>
      </c>
      <c r="B99" s="2"/>
      <c r="C99" t="s">
        <v>233</v>
      </c>
      <c r="E99" t="s">
        <v>311</v>
      </c>
      <c r="F99" t="s">
        <v>312</v>
      </c>
      <c r="AH99" s="20"/>
    </row>
    <row r="100" spans="1:34" ht="15.75" thickBot="1" x14ac:dyDescent="0.3">
      <c r="A100" s="29" t="s">
        <v>226</v>
      </c>
      <c r="B100" s="28"/>
      <c r="C100" s="23" t="s">
        <v>220</v>
      </c>
      <c r="D100" s="23" t="s">
        <v>249</v>
      </c>
      <c r="E100" s="23" t="s">
        <v>311</v>
      </c>
      <c r="F100" s="23" t="s">
        <v>312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1B2C-E3C5-4335-BA9A-CF3968FDEF6E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39.140625" bestFit="1" customWidth="1"/>
    <col min="6" max="6" width="81.28515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209</v>
      </c>
      <c r="B2" s="9"/>
      <c r="C2" s="27" t="s">
        <v>210</v>
      </c>
      <c r="D2" s="27" t="s">
        <v>248</v>
      </c>
      <c r="E2" s="27" t="s">
        <v>314</v>
      </c>
      <c r="F2" s="27" t="s">
        <v>315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217</v>
      </c>
      <c r="B3" s="2"/>
      <c r="C3" t="s">
        <v>216</v>
      </c>
      <c r="E3" t="s">
        <v>314</v>
      </c>
      <c r="F3" t="s">
        <v>315</v>
      </c>
      <c r="AH3" s="20"/>
    </row>
    <row r="4" spans="1:34" x14ac:dyDescent="0.25">
      <c r="A4" s="15" t="s">
        <v>221</v>
      </c>
      <c r="B4" s="2"/>
      <c r="C4" t="s">
        <v>220</v>
      </c>
      <c r="E4" t="s">
        <v>314</v>
      </c>
      <c r="F4" t="s">
        <v>315</v>
      </c>
      <c r="AH4" s="20"/>
    </row>
    <row r="5" spans="1:34" x14ac:dyDescent="0.25">
      <c r="A5" s="15" t="s">
        <v>223</v>
      </c>
      <c r="B5" s="2"/>
      <c r="C5" t="s">
        <v>220</v>
      </c>
      <c r="E5" t="s">
        <v>314</v>
      </c>
      <c r="F5" t="s">
        <v>315</v>
      </c>
      <c r="AH5" s="20"/>
    </row>
    <row r="6" spans="1:34" x14ac:dyDescent="0.25">
      <c r="A6" s="15" t="s">
        <v>224</v>
      </c>
      <c r="B6" s="2"/>
      <c r="C6" t="s">
        <v>220</v>
      </c>
      <c r="E6" t="s">
        <v>314</v>
      </c>
      <c r="F6" t="s">
        <v>315</v>
      </c>
      <c r="AH6" s="20"/>
    </row>
    <row r="7" spans="1:34" x14ac:dyDescent="0.25">
      <c r="A7" s="15" t="s">
        <v>226</v>
      </c>
      <c r="B7" s="2"/>
      <c r="C7" t="s">
        <v>220</v>
      </c>
      <c r="E7" t="s">
        <v>314</v>
      </c>
      <c r="F7" t="s">
        <v>315</v>
      </c>
      <c r="AH7" s="20"/>
    </row>
    <row r="8" spans="1:34" x14ac:dyDescent="0.25">
      <c r="A8" s="15" t="s">
        <v>236</v>
      </c>
      <c r="B8" s="2"/>
      <c r="C8" t="s">
        <v>233</v>
      </c>
      <c r="E8" t="s">
        <v>314</v>
      </c>
      <c r="F8" t="s">
        <v>315</v>
      </c>
      <c r="AH8" s="20"/>
    </row>
    <row r="9" spans="1:34" x14ac:dyDescent="0.25">
      <c r="A9" s="15" t="s">
        <v>279</v>
      </c>
      <c r="B9" s="2"/>
      <c r="C9" t="s">
        <v>233</v>
      </c>
      <c r="E9" t="s">
        <v>314</v>
      </c>
      <c r="F9" t="s">
        <v>315</v>
      </c>
      <c r="AH9" s="20"/>
    </row>
    <row r="10" spans="1:34" x14ac:dyDescent="0.25">
      <c r="A10" s="15" t="s">
        <v>234</v>
      </c>
      <c r="B10" s="2"/>
      <c r="C10" t="s">
        <v>233</v>
      </c>
      <c r="E10" t="s">
        <v>314</v>
      </c>
      <c r="F10" t="s">
        <v>315</v>
      </c>
      <c r="AH10" s="20"/>
    </row>
    <row r="11" spans="1:34" x14ac:dyDescent="0.25">
      <c r="A11" s="15" t="s">
        <v>279</v>
      </c>
      <c r="B11" s="2"/>
      <c r="C11" t="s">
        <v>233</v>
      </c>
      <c r="E11" t="s">
        <v>314</v>
      </c>
      <c r="F11" t="s">
        <v>315</v>
      </c>
      <c r="AH11" s="20"/>
    </row>
    <row r="12" spans="1:34" x14ac:dyDescent="0.25">
      <c r="A12" s="15" t="s">
        <v>240</v>
      </c>
      <c r="B12" s="2"/>
      <c r="C12" t="s">
        <v>241</v>
      </c>
      <c r="E12" t="s">
        <v>314</v>
      </c>
      <c r="F12" t="s">
        <v>315</v>
      </c>
      <c r="AH12" s="20"/>
    </row>
    <row r="13" spans="1:34" x14ac:dyDescent="0.25">
      <c r="A13" s="15" t="s">
        <v>242</v>
      </c>
      <c r="B13" s="2"/>
      <c r="C13" t="s">
        <v>241</v>
      </c>
      <c r="E13" t="s">
        <v>314</v>
      </c>
      <c r="F13" t="s">
        <v>315</v>
      </c>
      <c r="AH13" s="20"/>
    </row>
    <row r="14" spans="1:34" x14ac:dyDescent="0.25">
      <c r="A14" s="15" t="s">
        <v>273</v>
      </c>
      <c r="B14" s="2"/>
      <c r="C14" t="s">
        <v>274</v>
      </c>
      <c r="E14" t="s">
        <v>314</v>
      </c>
      <c r="F14" t="s">
        <v>315</v>
      </c>
      <c r="AH14" s="20"/>
    </row>
    <row r="15" spans="1:34" x14ac:dyDescent="0.25">
      <c r="A15" s="15" t="s">
        <v>246</v>
      </c>
      <c r="B15" s="2"/>
      <c r="C15" t="s">
        <v>247</v>
      </c>
      <c r="E15" t="s">
        <v>314</v>
      </c>
      <c r="F15" t="s">
        <v>315</v>
      </c>
      <c r="AH15" s="20"/>
    </row>
    <row r="16" spans="1:34" x14ac:dyDescent="0.25">
      <c r="A16" s="15" t="s">
        <v>236</v>
      </c>
      <c r="B16" s="2"/>
      <c r="C16" t="s">
        <v>233</v>
      </c>
      <c r="E16" t="s">
        <v>314</v>
      </c>
      <c r="F16" t="s">
        <v>315</v>
      </c>
      <c r="AH16" s="20"/>
    </row>
    <row r="17" spans="1:34" x14ac:dyDescent="0.25">
      <c r="A17" s="15" t="s">
        <v>224</v>
      </c>
      <c r="B17" s="2"/>
      <c r="C17" t="s">
        <v>220</v>
      </c>
      <c r="E17" t="s">
        <v>314</v>
      </c>
      <c r="F17" t="s">
        <v>315</v>
      </c>
      <c r="AH17" s="20"/>
    </row>
    <row r="18" spans="1:34" x14ac:dyDescent="0.25">
      <c r="A18" s="15" t="s">
        <v>273</v>
      </c>
      <c r="B18" s="2"/>
      <c r="C18" t="s">
        <v>274</v>
      </c>
      <c r="E18" t="s">
        <v>314</v>
      </c>
      <c r="F18" t="s">
        <v>315</v>
      </c>
      <c r="AH18" s="20"/>
    </row>
    <row r="19" spans="1:34" x14ac:dyDescent="0.25">
      <c r="A19" s="15" t="s">
        <v>236</v>
      </c>
      <c r="B19" s="2"/>
      <c r="C19" t="s">
        <v>233</v>
      </c>
      <c r="E19" t="s">
        <v>314</v>
      </c>
      <c r="F19" t="s">
        <v>315</v>
      </c>
      <c r="AH19" s="20"/>
    </row>
    <row r="20" spans="1:34" x14ac:dyDescent="0.25">
      <c r="A20" s="15" t="s">
        <v>226</v>
      </c>
      <c r="B20" s="2"/>
      <c r="C20" t="s">
        <v>220</v>
      </c>
      <c r="E20" t="s">
        <v>314</v>
      </c>
      <c r="F20" t="s">
        <v>315</v>
      </c>
      <c r="AH20" s="20"/>
    </row>
    <row r="21" spans="1:34" x14ac:dyDescent="0.25">
      <c r="A21" s="15" t="s">
        <v>273</v>
      </c>
      <c r="B21" s="2"/>
      <c r="C21" t="s">
        <v>274</v>
      </c>
      <c r="E21" t="s">
        <v>314</v>
      </c>
      <c r="F21" t="s">
        <v>315</v>
      </c>
      <c r="AH21" s="20"/>
    </row>
    <row r="22" spans="1:34" x14ac:dyDescent="0.25">
      <c r="A22" s="15" t="s">
        <v>223</v>
      </c>
      <c r="B22" s="2"/>
      <c r="C22" t="s">
        <v>220</v>
      </c>
      <c r="E22" t="s">
        <v>314</v>
      </c>
      <c r="F22" t="s">
        <v>315</v>
      </c>
      <c r="AH22" s="20"/>
    </row>
    <row r="23" spans="1:34" x14ac:dyDescent="0.25">
      <c r="A23" s="15" t="s">
        <v>243</v>
      </c>
      <c r="B23" s="2"/>
      <c r="C23" t="s">
        <v>244</v>
      </c>
      <c r="E23" t="s">
        <v>314</v>
      </c>
      <c r="F23" t="s">
        <v>315</v>
      </c>
      <c r="AH23" s="20"/>
    </row>
    <row r="24" spans="1:34" x14ac:dyDescent="0.25">
      <c r="A24" s="15" t="s">
        <v>273</v>
      </c>
      <c r="B24" s="2"/>
      <c r="C24" t="s">
        <v>274</v>
      </c>
      <c r="E24" t="s">
        <v>314</v>
      </c>
      <c r="F24" t="s">
        <v>315</v>
      </c>
      <c r="AH24" s="20"/>
    </row>
    <row r="25" spans="1:34" x14ac:dyDescent="0.25">
      <c r="A25" s="15" t="s">
        <v>246</v>
      </c>
      <c r="B25" s="2"/>
      <c r="C25" t="s">
        <v>247</v>
      </c>
      <c r="E25" t="s">
        <v>314</v>
      </c>
      <c r="F25" t="s">
        <v>315</v>
      </c>
      <c r="AH25" s="20"/>
    </row>
    <row r="26" spans="1:34" x14ac:dyDescent="0.25">
      <c r="A26" s="15" t="s">
        <v>273</v>
      </c>
      <c r="B26" s="2"/>
      <c r="C26" t="s">
        <v>274</v>
      </c>
      <c r="E26" t="s">
        <v>314</v>
      </c>
      <c r="F26" t="s">
        <v>315</v>
      </c>
      <c r="AH26" s="20"/>
    </row>
    <row r="27" spans="1:34" x14ac:dyDescent="0.25">
      <c r="A27" s="15" t="s">
        <v>273</v>
      </c>
      <c r="B27" s="2"/>
      <c r="C27" t="s">
        <v>274</v>
      </c>
      <c r="E27" t="s">
        <v>314</v>
      </c>
      <c r="F27" t="s">
        <v>315</v>
      </c>
      <c r="AH27" s="20"/>
    </row>
    <row r="28" spans="1:34" x14ac:dyDescent="0.25">
      <c r="A28" s="15" t="s">
        <v>273</v>
      </c>
      <c r="B28" s="2"/>
      <c r="C28" t="s">
        <v>274</v>
      </c>
      <c r="E28" t="s">
        <v>314</v>
      </c>
      <c r="F28" t="s">
        <v>315</v>
      </c>
      <c r="AH28" s="20"/>
    </row>
    <row r="29" spans="1:34" x14ac:dyDescent="0.25">
      <c r="A29" s="15" t="s">
        <v>223</v>
      </c>
      <c r="B29" s="2"/>
      <c r="C29" t="s">
        <v>220</v>
      </c>
      <c r="E29" t="s">
        <v>314</v>
      </c>
      <c r="F29" t="s">
        <v>315</v>
      </c>
      <c r="AH29" s="20"/>
    </row>
    <row r="30" spans="1:34" x14ac:dyDescent="0.25">
      <c r="A30" s="15" t="s">
        <v>243</v>
      </c>
      <c r="B30" s="2"/>
      <c r="C30" t="s">
        <v>244</v>
      </c>
      <c r="E30" t="s">
        <v>314</v>
      </c>
      <c r="F30" t="s">
        <v>315</v>
      </c>
      <c r="AH30" s="20"/>
    </row>
    <row r="31" spans="1:34" x14ac:dyDescent="0.25">
      <c r="A31" s="15" t="s">
        <v>246</v>
      </c>
      <c r="B31" s="2"/>
      <c r="C31" t="s">
        <v>247</v>
      </c>
      <c r="E31" t="s">
        <v>314</v>
      </c>
      <c r="F31" t="s">
        <v>315</v>
      </c>
      <c r="AH31" s="20"/>
    </row>
    <row r="32" spans="1:34" x14ac:dyDescent="0.25">
      <c r="A32" s="15" t="s">
        <v>243</v>
      </c>
      <c r="B32" s="2"/>
      <c r="C32" t="s">
        <v>244</v>
      </c>
      <c r="E32" t="s">
        <v>314</v>
      </c>
      <c r="F32" t="s">
        <v>315</v>
      </c>
      <c r="AH32" s="20"/>
    </row>
    <row r="33" spans="1:34" x14ac:dyDescent="0.25">
      <c r="A33" s="15" t="s">
        <v>209</v>
      </c>
      <c r="B33" s="2"/>
      <c r="C33" t="s">
        <v>210</v>
      </c>
      <c r="E33" t="s">
        <v>314</v>
      </c>
      <c r="F33" t="s">
        <v>315</v>
      </c>
      <c r="AH33" s="20"/>
    </row>
    <row r="34" spans="1:34" x14ac:dyDescent="0.25">
      <c r="A34" s="15" t="s">
        <v>273</v>
      </c>
      <c r="B34" s="2"/>
      <c r="C34" t="s">
        <v>274</v>
      </c>
      <c r="E34" t="s">
        <v>314</v>
      </c>
      <c r="F34" t="s">
        <v>315</v>
      </c>
      <c r="AH34" s="20"/>
    </row>
    <row r="35" spans="1:34" x14ac:dyDescent="0.25">
      <c r="A35" s="15" t="s">
        <v>209</v>
      </c>
      <c r="B35" s="2"/>
      <c r="C35" t="s">
        <v>210</v>
      </c>
      <c r="E35" t="s">
        <v>314</v>
      </c>
      <c r="F35" t="s">
        <v>315</v>
      </c>
      <c r="AH35" s="20"/>
    </row>
    <row r="36" spans="1:34" x14ac:dyDescent="0.25">
      <c r="A36" s="15" t="s">
        <v>223</v>
      </c>
      <c r="B36" s="2"/>
      <c r="C36" t="s">
        <v>220</v>
      </c>
      <c r="E36" t="s">
        <v>314</v>
      </c>
      <c r="F36" t="s">
        <v>315</v>
      </c>
      <c r="AH36" s="20"/>
    </row>
    <row r="37" spans="1:34" x14ac:dyDescent="0.25">
      <c r="A37" s="15" t="s">
        <v>243</v>
      </c>
      <c r="B37" s="2"/>
      <c r="C37" t="s">
        <v>244</v>
      </c>
      <c r="E37" t="s">
        <v>314</v>
      </c>
      <c r="F37" t="s">
        <v>315</v>
      </c>
      <c r="AH37" s="20"/>
    </row>
    <row r="38" spans="1:34" x14ac:dyDescent="0.25">
      <c r="A38" s="15" t="s">
        <v>236</v>
      </c>
      <c r="B38" s="2"/>
      <c r="C38" t="s">
        <v>233</v>
      </c>
      <c r="E38" t="s">
        <v>314</v>
      </c>
      <c r="F38" t="s">
        <v>315</v>
      </c>
      <c r="AH38" s="20"/>
    </row>
    <row r="39" spans="1:34" x14ac:dyDescent="0.25">
      <c r="A39" s="15" t="s">
        <v>243</v>
      </c>
      <c r="B39" s="2"/>
      <c r="C39" t="s">
        <v>244</v>
      </c>
      <c r="E39" t="s">
        <v>314</v>
      </c>
      <c r="F39" t="s">
        <v>315</v>
      </c>
      <c r="AH39" s="20"/>
    </row>
    <row r="40" spans="1:34" x14ac:dyDescent="0.25">
      <c r="A40" s="15" t="s">
        <v>243</v>
      </c>
      <c r="B40" s="2"/>
      <c r="C40" t="s">
        <v>244</v>
      </c>
      <c r="E40" t="s">
        <v>314</v>
      </c>
      <c r="F40" t="s">
        <v>315</v>
      </c>
      <c r="AH40" s="20"/>
    </row>
    <row r="41" spans="1:34" x14ac:dyDescent="0.25">
      <c r="A41" s="15" t="s">
        <v>273</v>
      </c>
      <c r="B41" s="2"/>
      <c r="C41" t="s">
        <v>274</v>
      </c>
      <c r="E41" t="s">
        <v>314</v>
      </c>
      <c r="F41" t="s">
        <v>315</v>
      </c>
      <c r="AH41" s="20"/>
    </row>
    <row r="42" spans="1:34" x14ac:dyDescent="0.25">
      <c r="A42" s="15" t="s">
        <v>223</v>
      </c>
      <c r="B42" s="2"/>
      <c r="C42" t="s">
        <v>220</v>
      </c>
      <c r="E42" t="s">
        <v>314</v>
      </c>
      <c r="F42" t="s">
        <v>315</v>
      </c>
      <c r="AH42" s="20"/>
    </row>
    <row r="43" spans="1:34" x14ac:dyDescent="0.25">
      <c r="A43" s="15" t="s">
        <v>209</v>
      </c>
      <c r="B43" s="2"/>
      <c r="C43" t="s">
        <v>210</v>
      </c>
      <c r="E43" t="s">
        <v>314</v>
      </c>
      <c r="F43" t="s">
        <v>315</v>
      </c>
      <c r="AH43" s="20"/>
    </row>
    <row r="44" spans="1:34" x14ac:dyDescent="0.25">
      <c r="A44" s="15" t="s">
        <v>209</v>
      </c>
      <c r="B44" s="2"/>
      <c r="C44" t="s">
        <v>210</v>
      </c>
      <c r="E44" t="s">
        <v>314</v>
      </c>
      <c r="F44" t="s">
        <v>315</v>
      </c>
      <c r="AH44" s="20"/>
    </row>
    <row r="45" spans="1:34" x14ac:dyDescent="0.25">
      <c r="A45" s="15" t="s">
        <v>243</v>
      </c>
      <c r="B45" s="2"/>
      <c r="C45" t="s">
        <v>244</v>
      </c>
      <c r="E45" t="s">
        <v>314</v>
      </c>
      <c r="F45" t="s">
        <v>315</v>
      </c>
      <c r="AH45" s="20"/>
    </row>
    <row r="46" spans="1:34" x14ac:dyDescent="0.25">
      <c r="A46" s="15" t="s">
        <v>273</v>
      </c>
      <c r="B46" s="2"/>
      <c r="C46" t="s">
        <v>274</v>
      </c>
      <c r="E46" t="s">
        <v>314</v>
      </c>
      <c r="F46" t="s">
        <v>315</v>
      </c>
      <c r="AH46" s="20"/>
    </row>
    <row r="47" spans="1:34" x14ac:dyDescent="0.25">
      <c r="A47" s="15" t="s">
        <v>273</v>
      </c>
      <c r="B47" s="2"/>
      <c r="C47" t="s">
        <v>274</v>
      </c>
      <c r="E47" t="s">
        <v>314</v>
      </c>
      <c r="F47" t="s">
        <v>315</v>
      </c>
      <c r="AH47" s="20"/>
    </row>
    <row r="48" spans="1:34" x14ac:dyDescent="0.25">
      <c r="A48" s="15" t="s">
        <v>246</v>
      </c>
      <c r="B48" s="2"/>
      <c r="C48" t="s">
        <v>247</v>
      </c>
      <c r="E48" t="s">
        <v>314</v>
      </c>
      <c r="F48" t="s">
        <v>315</v>
      </c>
      <c r="AH48" s="20"/>
    </row>
    <row r="49" spans="1:34" x14ac:dyDescent="0.25">
      <c r="A49" s="15" t="s">
        <v>223</v>
      </c>
      <c r="B49" s="2"/>
      <c r="C49" t="s">
        <v>220</v>
      </c>
      <c r="E49" t="s">
        <v>314</v>
      </c>
      <c r="F49" t="s">
        <v>315</v>
      </c>
      <c r="AH49" s="20"/>
    </row>
    <row r="50" spans="1:34" x14ac:dyDescent="0.25">
      <c r="A50" s="15" t="s">
        <v>246</v>
      </c>
      <c r="B50" s="2"/>
      <c r="C50" t="s">
        <v>247</v>
      </c>
      <c r="E50" t="s">
        <v>314</v>
      </c>
      <c r="F50" t="s">
        <v>315</v>
      </c>
      <c r="AH50" s="20"/>
    </row>
    <row r="51" spans="1:34" x14ac:dyDescent="0.25">
      <c r="A51" s="15" t="s">
        <v>246</v>
      </c>
      <c r="B51" s="2"/>
      <c r="C51" t="s">
        <v>247</v>
      </c>
      <c r="E51" t="s">
        <v>314</v>
      </c>
      <c r="F51" t="s">
        <v>315</v>
      </c>
      <c r="AH51" s="20"/>
    </row>
    <row r="52" spans="1:34" x14ac:dyDescent="0.25">
      <c r="A52" s="15" t="s">
        <v>236</v>
      </c>
      <c r="B52" s="2"/>
      <c r="C52" t="s">
        <v>233</v>
      </c>
      <c r="E52" t="s">
        <v>314</v>
      </c>
      <c r="F52" t="s">
        <v>315</v>
      </c>
      <c r="AH52" s="20"/>
    </row>
    <row r="53" spans="1:34" x14ac:dyDescent="0.25">
      <c r="A53" s="15" t="s">
        <v>246</v>
      </c>
      <c r="B53" s="2"/>
      <c r="C53" t="s">
        <v>247</v>
      </c>
      <c r="E53" t="s">
        <v>314</v>
      </c>
      <c r="F53" t="s">
        <v>315</v>
      </c>
      <c r="AH53" s="20"/>
    </row>
    <row r="54" spans="1:34" x14ac:dyDescent="0.25">
      <c r="A54" s="15" t="s">
        <v>246</v>
      </c>
      <c r="B54" s="2"/>
      <c r="C54" t="s">
        <v>247</v>
      </c>
      <c r="E54" t="s">
        <v>314</v>
      </c>
      <c r="F54" t="s">
        <v>315</v>
      </c>
      <c r="AH54" s="20"/>
    </row>
    <row r="55" spans="1:34" x14ac:dyDescent="0.25">
      <c r="A55" s="15" t="s">
        <v>246</v>
      </c>
      <c r="B55" s="2"/>
      <c r="C55" t="s">
        <v>247</v>
      </c>
      <c r="E55" t="s">
        <v>314</v>
      </c>
      <c r="F55" t="s">
        <v>315</v>
      </c>
      <c r="AH55" s="20"/>
    </row>
    <row r="56" spans="1:34" x14ac:dyDescent="0.25">
      <c r="A56" s="15" t="s">
        <v>273</v>
      </c>
      <c r="B56" s="2"/>
      <c r="C56" t="s">
        <v>274</v>
      </c>
      <c r="E56" t="s">
        <v>314</v>
      </c>
      <c r="F56" t="s">
        <v>315</v>
      </c>
      <c r="AH56" s="20"/>
    </row>
    <row r="57" spans="1:34" x14ac:dyDescent="0.25">
      <c r="A57" s="15" t="s">
        <v>226</v>
      </c>
      <c r="B57" s="2"/>
      <c r="C57" t="s">
        <v>220</v>
      </c>
      <c r="E57" t="s">
        <v>314</v>
      </c>
      <c r="F57" t="s">
        <v>315</v>
      </c>
      <c r="AH57" s="20"/>
    </row>
    <row r="58" spans="1:34" x14ac:dyDescent="0.25">
      <c r="A58" s="15" t="s">
        <v>226</v>
      </c>
      <c r="B58" s="2"/>
      <c r="C58" t="s">
        <v>220</v>
      </c>
      <c r="E58" t="s">
        <v>314</v>
      </c>
      <c r="F58" t="s">
        <v>315</v>
      </c>
      <c r="AH58" s="20"/>
    </row>
    <row r="59" spans="1:34" x14ac:dyDescent="0.25">
      <c r="A59" s="15" t="s">
        <v>226</v>
      </c>
      <c r="B59" s="2"/>
      <c r="C59" t="s">
        <v>220</v>
      </c>
      <c r="E59" t="s">
        <v>314</v>
      </c>
      <c r="F59" t="s">
        <v>315</v>
      </c>
      <c r="AH59" s="20"/>
    </row>
    <row r="60" spans="1:34" x14ac:dyDescent="0.25">
      <c r="A60" s="15" t="s">
        <v>226</v>
      </c>
      <c r="B60" s="2"/>
      <c r="C60" t="s">
        <v>220</v>
      </c>
      <c r="E60" t="s">
        <v>314</v>
      </c>
      <c r="F60" t="s">
        <v>315</v>
      </c>
      <c r="AH60" s="20"/>
    </row>
    <row r="61" spans="1:34" x14ac:dyDescent="0.25">
      <c r="A61" s="15" t="s">
        <v>226</v>
      </c>
      <c r="B61" s="2"/>
      <c r="C61" t="s">
        <v>220</v>
      </c>
      <c r="E61" t="s">
        <v>314</v>
      </c>
      <c r="F61" t="s">
        <v>315</v>
      </c>
      <c r="AH61" s="20"/>
    </row>
    <row r="62" spans="1:34" x14ac:dyDescent="0.25">
      <c r="A62" s="15" t="s">
        <v>273</v>
      </c>
      <c r="B62" s="2"/>
      <c r="C62" t="s">
        <v>274</v>
      </c>
      <c r="E62" t="s">
        <v>314</v>
      </c>
      <c r="F62" t="s">
        <v>315</v>
      </c>
      <c r="AH62" s="20"/>
    </row>
    <row r="63" spans="1:34" x14ac:dyDescent="0.25">
      <c r="A63" s="15" t="s">
        <v>273</v>
      </c>
      <c r="B63" s="2"/>
      <c r="C63" t="s">
        <v>274</v>
      </c>
      <c r="E63" t="s">
        <v>314</v>
      </c>
      <c r="F63" t="s">
        <v>315</v>
      </c>
      <c r="AH63" s="20"/>
    </row>
    <row r="64" spans="1:34" x14ac:dyDescent="0.25">
      <c r="A64" s="15" t="s">
        <v>236</v>
      </c>
      <c r="B64" s="2"/>
      <c r="C64" t="s">
        <v>233</v>
      </c>
      <c r="E64" t="s">
        <v>314</v>
      </c>
      <c r="F64" t="s">
        <v>315</v>
      </c>
      <c r="AH64" s="20"/>
    </row>
    <row r="65" spans="1:34" x14ac:dyDescent="0.25">
      <c r="A65" s="15" t="s">
        <v>273</v>
      </c>
      <c r="B65" s="2"/>
      <c r="C65" t="s">
        <v>274</v>
      </c>
      <c r="E65" t="s">
        <v>314</v>
      </c>
      <c r="F65" t="s">
        <v>315</v>
      </c>
      <c r="AH65" s="20"/>
    </row>
    <row r="66" spans="1:34" x14ac:dyDescent="0.25">
      <c r="A66" s="15" t="s">
        <v>243</v>
      </c>
      <c r="B66" s="2"/>
      <c r="C66" t="s">
        <v>244</v>
      </c>
      <c r="E66" t="s">
        <v>314</v>
      </c>
      <c r="F66" t="s">
        <v>315</v>
      </c>
      <c r="AH66" s="20"/>
    </row>
    <row r="67" spans="1:34" x14ac:dyDescent="0.25">
      <c r="A67" s="15" t="s">
        <v>226</v>
      </c>
      <c r="B67" s="2"/>
      <c r="C67" t="s">
        <v>220</v>
      </c>
      <c r="E67" t="s">
        <v>314</v>
      </c>
      <c r="F67" t="s">
        <v>315</v>
      </c>
      <c r="AH67" s="20"/>
    </row>
    <row r="68" spans="1:34" x14ac:dyDescent="0.25">
      <c r="A68" s="15" t="s">
        <v>223</v>
      </c>
      <c r="B68" s="2"/>
      <c r="C68" t="s">
        <v>220</v>
      </c>
      <c r="E68" t="s">
        <v>314</v>
      </c>
      <c r="F68" t="s">
        <v>315</v>
      </c>
      <c r="AH68" s="20"/>
    </row>
    <row r="69" spans="1:34" x14ac:dyDescent="0.25">
      <c r="A69" s="15" t="s">
        <v>273</v>
      </c>
      <c r="B69" s="2"/>
      <c r="C69" t="s">
        <v>274</v>
      </c>
      <c r="E69" t="s">
        <v>314</v>
      </c>
      <c r="F69" t="s">
        <v>315</v>
      </c>
      <c r="AH69" s="20"/>
    </row>
    <row r="70" spans="1:34" x14ac:dyDescent="0.25">
      <c r="A70" s="15" t="s">
        <v>273</v>
      </c>
      <c r="B70" s="2"/>
      <c r="C70" t="s">
        <v>274</v>
      </c>
      <c r="E70" t="s">
        <v>314</v>
      </c>
      <c r="F70" t="s">
        <v>315</v>
      </c>
      <c r="AH70" s="20"/>
    </row>
    <row r="71" spans="1:34" x14ac:dyDescent="0.25">
      <c r="A71" s="15" t="s">
        <v>246</v>
      </c>
      <c r="B71" s="2"/>
      <c r="C71" t="s">
        <v>247</v>
      </c>
      <c r="E71" t="s">
        <v>314</v>
      </c>
      <c r="F71" t="s">
        <v>315</v>
      </c>
      <c r="AH71" s="20"/>
    </row>
    <row r="72" spans="1:34" x14ac:dyDescent="0.25">
      <c r="A72" s="15" t="s">
        <v>246</v>
      </c>
      <c r="B72" s="2"/>
      <c r="C72" t="s">
        <v>247</v>
      </c>
      <c r="E72" t="s">
        <v>314</v>
      </c>
      <c r="F72" t="s">
        <v>315</v>
      </c>
      <c r="AH72" s="20"/>
    </row>
    <row r="73" spans="1:34" x14ac:dyDescent="0.25">
      <c r="A73" s="15" t="s">
        <v>223</v>
      </c>
      <c r="B73" s="2"/>
      <c r="C73" t="s">
        <v>220</v>
      </c>
      <c r="E73" t="s">
        <v>314</v>
      </c>
      <c r="F73" t="s">
        <v>315</v>
      </c>
      <c r="AH73" s="20"/>
    </row>
    <row r="74" spans="1:34" x14ac:dyDescent="0.25">
      <c r="A74" s="15" t="s">
        <v>273</v>
      </c>
      <c r="B74" s="2"/>
      <c r="C74" t="s">
        <v>274</v>
      </c>
      <c r="E74" t="s">
        <v>314</v>
      </c>
      <c r="F74" t="s">
        <v>315</v>
      </c>
      <c r="AH74" s="20"/>
    </row>
    <row r="75" spans="1:34" x14ac:dyDescent="0.25">
      <c r="A75" s="15" t="s">
        <v>246</v>
      </c>
      <c r="B75" s="2"/>
      <c r="C75" t="s">
        <v>247</v>
      </c>
      <c r="E75" t="s">
        <v>314</v>
      </c>
      <c r="F75" t="s">
        <v>315</v>
      </c>
      <c r="AH75" s="20"/>
    </row>
    <row r="76" spans="1:34" x14ac:dyDescent="0.25">
      <c r="A76" s="15" t="s">
        <v>273</v>
      </c>
      <c r="B76" s="2"/>
      <c r="C76" t="s">
        <v>274</v>
      </c>
      <c r="E76" t="s">
        <v>314</v>
      </c>
      <c r="F76" t="s">
        <v>315</v>
      </c>
      <c r="AH76" s="20"/>
    </row>
    <row r="77" spans="1:34" x14ac:dyDescent="0.25">
      <c r="A77" s="15" t="s">
        <v>273</v>
      </c>
      <c r="B77" s="2"/>
      <c r="C77" t="s">
        <v>274</v>
      </c>
      <c r="E77" t="s">
        <v>314</v>
      </c>
      <c r="F77" t="s">
        <v>315</v>
      </c>
      <c r="AH77" s="20"/>
    </row>
    <row r="78" spans="1:34" x14ac:dyDescent="0.25">
      <c r="A78" s="15" t="s">
        <v>273</v>
      </c>
      <c r="B78" s="2"/>
      <c r="C78" t="s">
        <v>274</v>
      </c>
      <c r="E78" t="s">
        <v>314</v>
      </c>
      <c r="F78" t="s">
        <v>315</v>
      </c>
      <c r="AH78" s="20"/>
    </row>
    <row r="79" spans="1:34" x14ac:dyDescent="0.25">
      <c r="A79" s="15" t="s">
        <v>235</v>
      </c>
      <c r="B79" s="2"/>
      <c r="C79" t="s">
        <v>233</v>
      </c>
      <c r="E79" t="s">
        <v>314</v>
      </c>
      <c r="F79" t="s">
        <v>315</v>
      </c>
      <c r="AH79" s="20"/>
    </row>
    <row r="80" spans="1:34" x14ac:dyDescent="0.25">
      <c r="A80" s="15" t="s">
        <v>273</v>
      </c>
      <c r="B80" s="2"/>
      <c r="C80" t="s">
        <v>274</v>
      </c>
      <c r="E80" t="s">
        <v>314</v>
      </c>
      <c r="F80" t="s">
        <v>315</v>
      </c>
      <c r="AH80" s="20"/>
    </row>
    <row r="81" spans="1:34" x14ac:dyDescent="0.25">
      <c r="A81" s="15" t="s">
        <v>273</v>
      </c>
      <c r="B81" s="2"/>
      <c r="C81" t="s">
        <v>274</v>
      </c>
      <c r="E81" t="s">
        <v>314</v>
      </c>
      <c r="F81" t="s">
        <v>315</v>
      </c>
      <c r="AH81" s="20"/>
    </row>
    <row r="82" spans="1:34" x14ac:dyDescent="0.25">
      <c r="A82" s="15" t="s">
        <v>273</v>
      </c>
      <c r="B82" s="2"/>
      <c r="C82" t="s">
        <v>274</v>
      </c>
      <c r="E82" t="s">
        <v>314</v>
      </c>
      <c r="F82" t="s">
        <v>315</v>
      </c>
      <c r="AH82" s="20"/>
    </row>
    <row r="83" spans="1:34" x14ac:dyDescent="0.25">
      <c r="A83" s="15" t="s">
        <v>223</v>
      </c>
      <c r="B83" s="2"/>
      <c r="C83" t="s">
        <v>220</v>
      </c>
      <c r="E83" t="s">
        <v>314</v>
      </c>
      <c r="F83" t="s">
        <v>315</v>
      </c>
      <c r="AH83" s="20"/>
    </row>
    <row r="84" spans="1:34" x14ac:dyDescent="0.25">
      <c r="A84" s="15" t="s">
        <v>273</v>
      </c>
      <c r="B84" s="2"/>
      <c r="C84" t="s">
        <v>274</v>
      </c>
      <c r="E84" t="s">
        <v>314</v>
      </c>
      <c r="F84" t="s">
        <v>315</v>
      </c>
      <c r="AH84" s="20"/>
    </row>
    <row r="85" spans="1:34" x14ac:dyDescent="0.25">
      <c r="A85" s="15" t="s">
        <v>226</v>
      </c>
      <c r="B85" s="2"/>
      <c r="C85" t="s">
        <v>220</v>
      </c>
      <c r="E85" t="s">
        <v>314</v>
      </c>
      <c r="F85" t="s">
        <v>315</v>
      </c>
      <c r="AH85" s="20"/>
    </row>
    <row r="86" spans="1:34" x14ac:dyDescent="0.25">
      <c r="A86" s="15" t="s">
        <v>273</v>
      </c>
      <c r="B86" s="2"/>
      <c r="C86" t="s">
        <v>274</v>
      </c>
      <c r="E86" t="s">
        <v>314</v>
      </c>
      <c r="F86" t="s">
        <v>315</v>
      </c>
      <c r="AH86" s="20"/>
    </row>
    <row r="87" spans="1:34" x14ac:dyDescent="0.25">
      <c r="A87" s="15" t="s">
        <v>246</v>
      </c>
      <c r="B87" s="2"/>
      <c r="C87" t="s">
        <v>247</v>
      </c>
      <c r="E87" t="s">
        <v>314</v>
      </c>
      <c r="F87" t="s">
        <v>315</v>
      </c>
      <c r="AH87" s="20"/>
    </row>
    <row r="88" spans="1:34" x14ac:dyDescent="0.25">
      <c r="A88" s="15" t="s">
        <v>273</v>
      </c>
      <c r="B88" s="2"/>
      <c r="C88" t="s">
        <v>274</v>
      </c>
      <c r="E88" t="s">
        <v>314</v>
      </c>
      <c r="F88" t="s">
        <v>315</v>
      </c>
      <c r="AH88" s="20"/>
    </row>
    <row r="89" spans="1:34" x14ac:dyDescent="0.25">
      <c r="A89" s="15" t="s">
        <v>246</v>
      </c>
      <c r="B89" s="2"/>
      <c r="C89" t="s">
        <v>247</v>
      </c>
      <c r="E89" t="s">
        <v>314</v>
      </c>
      <c r="F89" t="s">
        <v>315</v>
      </c>
      <c r="AH89" s="20"/>
    </row>
    <row r="90" spans="1:34" x14ac:dyDescent="0.25">
      <c r="A90" s="15" t="s">
        <v>209</v>
      </c>
      <c r="B90" s="2"/>
      <c r="C90" t="s">
        <v>210</v>
      </c>
      <c r="E90" t="s">
        <v>314</v>
      </c>
      <c r="F90" t="s">
        <v>315</v>
      </c>
      <c r="AH90" s="20"/>
    </row>
    <row r="91" spans="1:34" x14ac:dyDescent="0.25">
      <c r="A91" s="15" t="s">
        <v>273</v>
      </c>
      <c r="B91" s="2"/>
      <c r="C91" t="s">
        <v>274</v>
      </c>
      <c r="E91" t="s">
        <v>314</v>
      </c>
      <c r="F91" t="s">
        <v>315</v>
      </c>
      <c r="AH91" s="20"/>
    </row>
    <row r="92" spans="1:34" x14ac:dyDescent="0.25">
      <c r="A92" s="15" t="s">
        <v>223</v>
      </c>
      <c r="B92" s="2"/>
      <c r="C92" t="s">
        <v>220</v>
      </c>
      <c r="E92" t="s">
        <v>314</v>
      </c>
      <c r="F92" t="s">
        <v>315</v>
      </c>
      <c r="AH92" s="20"/>
    </row>
    <row r="93" spans="1:34" x14ac:dyDescent="0.25">
      <c r="A93" s="15" t="s">
        <v>273</v>
      </c>
      <c r="B93" s="2"/>
      <c r="C93" t="s">
        <v>274</v>
      </c>
      <c r="E93" t="s">
        <v>314</v>
      </c>
      <c r="F93" t="s">
        <v>315</v>
      </c>
      <c r="AH93" s="20"/>
    </row>
    <row r="94" spans="1:34" x14ac:dyDescent="0.25">
      <c r="A94" s="15" t="s">
        <v>273</v>
      </c>
      <c r="B94" s="2"/>
      <c r="C94" t="s">
        <v>274</v>
      </c>
      <c r="E94" t="s">
        <v>314</v>
      </c>
      <c r="F94" t="s">
        <v>315</v>
      </c>
      <c r="AH94" s="20"/>
    </row>
    <row r="95" spans="1:34" x14ac:dyDescent="0.25">
      <c r="A95" s="15" t="s">
        <v>236</v>
      </c>
      <c r="B95" s="2"/>
      <c r="C95" t="s">
        <v>233</v>
      </c>
      <c r="E95" t="s">
        <v>314</v>
      </c>
      <c r="F95" t="s">
        <v>315</v>
      </c>
      <c r="AH95" s="20"/>
    </row>
    <row r="96" spans="1:34" x14ac:dyDescent="0.25">
      <c r="A96" s="15" t="s">
        <v>246</v>
      </c>
      <c r="B96" s="2"/>
      <c r="C96" t="s">
        <v>247</v>
      </c>
      <c r="E96" t="s">
        <v>314</v>
      </c>
      <c r="F96" t="s">
        <v>315</v>
      </c>
      <c r="AH96" s="20"/>
    </row>
    <row r="97" spans="1:34" x14ac:dyDescent="0.25">
      <c r="A97" s="15" t="s">
        <v>235</v>
      </c>
      <c r="B97" s="2"/>
      <c r="C97" t="s">
        <v>233</v>
      </c>
      <c r="E97" t="s">
        <v>314</v>
      </c>
      <c r="F97" t="s">
        <v>315</v>
      </c>
      <c r="AH97" s="20"/>
    </row>
    <row r="98" spans="1:34" x14ac:dyDescent="0.25">
      <c r="A98" s="15" t="s">
        <v>273</v>
      </c>
      <c r="B98" s="2"/>
      <c r="C98" t="s">
        <v>274</v>
      </c>
      <c r="E98" t="s">
        <v>314</v>
      </c>
      <c r="F98" t="s">
        <v>315</v>
      </c>
      <c r="AH98" s="20"/>
    </row>
    <row r="99" spans="1:34" x14ac:dyDescent="0.25">
      <c r="A99" s="15" t="s">
        <v>236</v>
      </c>
      <c r="B99" s="2"/>
      <c r="C99" t="s">
        <v>233</v>
      </c>
      <c r="E99" t="s">
        <v>314</v>
      </c>
      <c r="F99" t="s">
        <v>315</v>
      </c>
      <c r="AH99" s="20"/>
    </row>
    <row r="100" spans="1:34" ht="15.75" thickBot="1" x14ac:dyDescent="0.3">
      <c r="A100" s="29" t="s">
        <v>236</v>
      </c>
      <c r="B100" s="28"/>
      <c r="C100" s="23" t="s">
        <v>233</v>
      </c>
      <c r="D100" s="23" t="s">
        <v>249</v>
      </c>
      <c r="E100" s="23" t="s">
        <v>314</v>
      </c>
      <c r="F100" s="23" t="s">
        <v>315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EB81-BFA8-484E-A268-DB5239219479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5703125" bestFit="1" customWidth="1"/>
    <col min="6" max="6" width="76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316</v>
      </c>
      <c r="F2" s="27" t="s">
        <v>317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270</v>
      </c>
      <c r="B3" s="2"/>
      <c r="C3" t="s">
        <v>210</v>
      </c>
      <c r="E3" t="s">
        <v>316</v>
      </c>
      <c r="F3" t="s">
        <v>317</v>
      </c>
      <c r="AH3" s="20"/>
    </row>
    <row r="4" spans="1:34" x14ac:dyDescent="0.25">
      <c r="A4" s="15" t="s">
        <v>209</v>
      </c>
      <c r="B4" s="2"/>
      <c r="C4" t="s">
        <v>210</v>
      </c>
      <c r="E4" t="s">
        <v>316</v>
      </c>
      <c r="F4" t="s">
        <v>317</v>
      </c>
      <c r="AH4" s="20"/>
    </row>
    <row r="5" spans="1:34" x14ac:dyDescent="0.25">
      <c r="A5" s="15" t="s">
        <v>214</v>
      </c>
      <c r="B5" s="2"/>
      <c r="C5" t="s">
        <v>210</v>
      </c>
      <c r="E5" t="s">
        <v>316</v>
      </c>
      <c r="F5" t="s">
        <v>317</v>
      </c>
      <c r="AH5" s="20"/>
    </row>
    <row r="6" spans="1:34" x14ac:dyDescent="0.25">
      <c r="A6" s="15" t="s">
        <v>278</v>
      </c>
      <c r="B6" s="2"/>
      <c r="C6" t="s">
        <v>216</v>
      </c>
      <c r="E6" t="s">
        <v>316</v>
      </c>
      <c r="F6" t="s">
        <v>317</v>
      </c>
      <c r="AH6" s="20"/>
    </row>
    <row r="7" spans="1:34" x14ac:dyDescent="0.25">
      <c r="A7" s="15" t="s">
        <v>218</v>
      </c>
      <c r="B7" s="2"/>
      <c r="C7" t="s">
        <v>216</v>
      </c>
      <c r="E7" t="s">
        <v>316</v>
      </c>
      <c r="F7" t="s">
        <v>317</v>
      </c>
      <c r="AH7" s="20"/>
    </row>
    <row r="8" spans="1:34" x14ac:dyDescent="0.25">
      <c r="A8" s="15" t="s">
        <v>221</v>
      </c>
      <c r="B8" s="2"/>
      <c r="C8" t="s">
        <v>220</v>
      </c>
      <c r="E8" t="s">
        <v>316</v>
      </c>
      <c r="F8" t="s">
        <v>317</v>
      </c>
      <c r="AH8" s="20"/>
    </row>
    <row r="9" spans="1:34" x14ac:dyDescent="0.25">
      <c r="A9" s="15" t="s">
        <v>223</v>
      </c>
      <c r="B9" s="2"/>
      <c r="C9" t="s">
        <v>220</v>
      </c>
      <c r="E9" t="s">
        <v>316</v>
      </c>
      <c r="F9" t="s">
        <v>317</v>
      </c>
      <c r="AH9" s="20"/>
    </row>
    <row r="10" spans="1:34" x14ac:dyDescent="0.25">
      <c r="A10" s="15" t="s">
        <v>224</v>
      </c>
      <c r="B10" s="2"/>
      <c r="C10" t="s">
        <v>220</v>
      </c>
      <c r="E10" t="s">
        <v>316</v>
      </c>
      <c r="F10" t="s">
        <v>317</v>
      </c>
      <c r="AH10" s="20"/>
    </row>
    <row r="11" spans="1:34" x14ac:dyDescent="0.25">
      <c r="A11" s="15" t="s">
        <v>226</v>
      </c>
      <c r="B11" s="2"/>
      <c r="C11" t="s">
        <v>220</v>
      </c>
      <c r="E11" t="s">
        <v>316</v>
      </c>
      <c r="F11" t="s">
        <v>317</v>
      </c>
      <c r="AH11" s="20"/>
    </row>
    <row r="12" spans="1:34" x14ac:dyDescent="0.25">
      <c r="A12" s="15" t="s">
        <v>232</v>
      </c>
      <c r="B12" s="2"/>
      <c r="C12" t="s">
        <v>233</v>
      </c>
      <c r="E12" t="s">
        <v>316</v>
      </c>
      <c r="F12" t="s">
        <v>317</v>
      </c>
      <c r="AH12" s="20"/>
    </row>
    <row r="13" spans="1:34" x14ac:dyDescent="0.25">
      <c r="A13" s="15" t="s">
        <v>279</v>
      </c>
      <c r="B13" s="2"/>
      <c r="C13" t="s">
        <v>233</v>
      </c>
      <c r="E13" t="s">
        <v>316</v>
      </c>
      <c r="F13" t="s">
        <v>317</v>
      </c>
      <c r="AH13" s="20"/>
    </row>
    <row r="14" spans="1:34" x14ac:dyDescent="0.25">
      <c r="A14" s="15" t="s">
        <v>236</v>
      </c>
      <c r="B14" s="2"/>
      <c r="C14" t="s">
        <v>233</v>
      </c>
      <c r="E14" t="s">
        <v>316</v>
      </c>
      <c r="F14" t="s">
        <v>317</v>
      </c>
      <c r="AH14" s="20"/>
    </row>
    <row r="15" spans="1:34" x14ac:dyDescent="0.25">
      <c r="A15" s="15" t="s">
        <v>235</v>
      </c>
      <c r="B15" s="2"/>
      <c r="C15" t="s">
        <v>233</v>
      </c>
      <c r="E15" t="s">
        <v>316</v>
      </c>
      <c r="F15" t="s">
        <v>317</v>
      </c>
      <c r="AH15" s="20"/>
    </row>
    <row r="16" spans="1:34" x14ac:dyDescent="0.25">
      <c r="A16" s="15" t="s">
        <v>237</v>
      </c>
      <c r="B16" s="2"/>
      <c r="C16" t="s">
        <v>238</v>
      </c>
      <c r="E16" t="s">
        <v>316</v>
      </c>
      <c r="F16" t="s">
        <v>317</v>
      </c>
      <c r="AH16" s="20"/>
    </row>
    <row r="17" spans="1:34" x14ac:dyDescent="0.25">
      <c r="A17" s="15" t="s">
        <v>269</v>
      </c>
      <c r="B17" s="2"/>
      <c r="C17" t="s">
        <v>238</v>
      </c>
      <c r="E17" t="s">
        <v>316</v>
      </c>
      <c r="F17" t="s">
        <v>317</v>
      </c>
      <c r="AH17" s="20"/>
    </row>
    <row r="18" spans="1:34" x14ac:dyDescent="0.25">
      <c r="A18" s="15" t="s">
        <v>240</v>
      </c>
      <c r="B18" s="2"/>
      <c r="C18" t="s">
        <v>241</v>
      </c>
      <c r="E18" t="s">
        <v>316</v>
      </c>
      <c r="F18" t="s">
        <v>317</v>
      </c>
      <c r="AH18" s="20"/>
    </row>
    <row r="19" spans="1:34" x14ac:dyDescent="0.25">
      <c r="A19" s="15" t="s">
        <v>223</v>
      </c>
      <c r="B19" s="2"/>
      <c r="C19" t="s">
        <v>220</v>
      </c>
      <c r="E19" t="s">
        <v>316</v>
      </c>
      <c r="F19" t="s">
        <v>317</v>
      </c>
      <c r="AH19" s="20"/>
    </row>
    <row r="20" spans="1:34" x14ac:dyDescent="0.25">
      <c r="A20" s="15" t="s">
        <v>237</v>
      </c>
      <c r="B20" s="2"/>
      <c r="C20" t="s">
        <v>238</v>
      </c>
      <c r="E20" t="s">
        <v>316</v>
      </c>
      <c r="F20" t="s">
        <v>317</v>
      </c>
      <c r="AH20" s="20"/>
    </row>
    <row r="21" spans="1:34" x14ac:dyDescent="0.25">
      <c r="A21" s="15" t="s">
        <v>223</v>
      </c>
      <c r="B21" s="2"/>
      <c r="C21" t="s">
        <v>220</v>
      </c>
      <c r="E21" t="s">
        <v>316</v>
      </c>
      <c r="F21" t="s">
        <v>317</v>
      </c>
      <c r="AH21" s="20"/>
    </row>
    <row r="22" spans="1:34" x14ac:dyDescent="0.25">
      <c r="A22" s="15" t="s">
        <v>224</v>
      </c>
      <c r="B22" s="2"/>
      <c r="C22" t="s">
        <v>220</v>
      </c>
      <c r="E22" t="s">
        <v>316</v>
      </c>
      <c r="F22" t="s">
        <v>317</v>
      </c>
      <c r="AH22" s="20"/>
    </row>
    <row r="23" spans="1:34" x14ac:dyDescent="0.25">
      <c r="A23" s="15" t="s">
        <v>278</v>
      </c>
      <c r="B23" s="2"/>
      <c r="C23" t="s">
        <v>216</v>
      </c>
      <c r="E23" t="s">
        <v>316</v>
      </c>
      <c r="F23" t="s">
        <v>317</v>
      </c>
      <c r="AH23" s="20"/>
    </row>
    <row r="24" spans="1:34" x14ac:dyDescent="0.25">
      <c r="A24" s="15" t="s">
        <v>223</v>
      </c>
      <c r="B24" s="2"/>
      <c r="C24" t="s">
        <v>220</v>
      </c>
      <c r="E24" t="s">
        <v>316</v>
      </c>
      <c r="F24" t="s">
        <v>317</v>
      </c>
      <c r="AH24" s="20"/>
    </row>
    <row r="25" spans="1:34" x14ac:dyDescent="0.25">
      <c r="A25" s="15" t="s">
        <v>236</v>
      </c>
      <c r="B25" s="2"/>
      <c r="C25" t="s">
        <v>233</v>
      </c>
      <c r="E25" t="s">
        <v>316</v>
      </c>
      <c r="F25" t="s">
        <v>317</v>
      </c>
      <c r="AH25" s="20"/>
    </row>
    <row r="26" spans="1:34" x14ac:dyDescent="0.25">
      <c r="A26" s="15" t="s">
        <v>223</v>
      </c>
      <c r="B26" s="2"/>
      <c r="C26" t="s">
        <v>220</v>
      </c>
      <c r="E26" t="s">
        <v>316</v>
      </c>
      <c r="F26" t="s">
        <v>317</v>
      </c>
      <c r="AH26" s="20"/>
    </row>
    <row r="27" spans="1:34" x14ac:dyDescent="0.25">
      <c r="A27" s="15" t="s">
        <v>223</v>
      </c>
      <c r="B27" s="2"/>
      <c r="C27" t="s">
        <v>220</v>
      </c>
      <c r="E27" t="s">
        <v>316</v>
      </c>
      <c r="F27" t="s">
        <v>317</v>
      </c>
      <c r="AH27" s="20"/>
    </row>
    <row r="28" spans="1:34" x14ac:dyDescent="0.25">
      <c r="A28" s="15" t="s">
        <v>232</v>
      </c>
      <c r="B28" s="2"/>
      <c r="C28" t="s">
        <v>233</v>
      </c>
      <c r="E28" t="s">
        <v>316</v>
      </c>
      <c r="F28" t="s">
        <v>317</v>
      </c>
      <c r="AH28" s="20"/>
    </row>
    <row r="29" spans="1:34" x14ac:dyDescent="0.25">
      <c r="A29" s="15" t="s">
        <v>236</v>
      </c>
      <c r="B29" s="2"/>
      <c r="C29" t="s">
        <v>233</v>
      </c>
      <c r="E29" t="s">
        <v>316</v>
      </c>
      <c r="F29" t="s">
        <v>317</v>
      </c>
      <c r="AH29" s="20"/>
    </row>
    <row r="30" spans="1:34" x14ac:dyDescent="0.25">
      <c r="A30" s="15" t="s">
        <v>236</v>
      </c>
      <c r="B30" s="2"/>
      <c r="C30" t="s">
        <v>233</v>
      </c>
      <c r="E30" t="s">
        <v>316</v>
      </c>
      <c r="F30" t="s">
        <v>317</v>
      </c>
      <c r="AH30" s="20"/>
    </row>
    <row r="31" spans="1:34" x14ac:dyDescent="0.25">
      <c r="A31" s="15" t="s">
        <v>209</v>
      </c>
      <c r="B31" s="2"/>
      <c r="C31" t="s">
        <v>210</v>
      </c>
      <c r="E31" t="s">
        <v>316</v>
      </c>
      <c r="F31" t="s">
        <v>317</v>
      </c>
      <c r="AH31" s="20"/>
    </row>
    <row r="32" spans="1:34" x14ac:dyDescent="0.25">
      <c r="A32" s="15" t="s">
        <v>236</v>
      </c>
      <c r="B32" s="2"/>
      <c r="C32" t="s">
        <v>233</v>
      </c>
      <c r="E32" t="s">
        <v>316</v>
      </c>
      <c r="F32" t="s">
        <v>317</v>
      </c>
      <c r="AH32" s="20"/>
    </row>
    <row r="33" spans="1:34" x14ac:dyDescent="0.25">
      <c r="A33" s="15" t="s">
        <v>223</v>
      </c>
      <c r="B33" s="2"/>
      <c r="C33" t="s">
        <v>220</v>
      </c>
      <c r="E33" t="s">
        <v>316</v>
      </c>
      <c r="F33" t="s">
        <v>317</v>
      </c>
      <c r="AH33" s="20"/>
    </row>
    <row r="34" spans="1:34" x14ac:dyDescent="0.25">
      <c r="A34" s="15" t="s">
        <v>236</v>
      </c>
      <c r="B34" s="2"/>
      <c r="C34" t="s">
        <v>233</v>
      </c>
      <c r="E34" t="s">
        <v>316</v>
      </c>
      <c r="F34" t="s">
        <v>317</v>
      </c>
      <c r="AH34" s="20"/>
    </row>
    <row r="35" spans="1:34" x14ac:dyDescent="0.25">
      <c r="A35" s="15" t="s">
        <v>226</v>
      </c>
      <c r="B35" s="2"/>
      <c r="C35" t="s">
        <v>220</v>
      </c>
      <c r="E35" t="s">
        <v>316</v>
      </c>
      <c r="F35" t="s">
        <v>317</v>
      </c>
      <c r="AH35" s="20"/>
    </row>
    <row r="36" spans="1:34" x14ac:dyDescent="0.25">
      <c r="A36" s="15" t="s">
        <v>224</v>
      </c>
      <c r="B36" s="2"/>
      <c r="C36" t="s">
        <v>220</v>
      </c>
      <c r="E36" t="s">
        <v>316</v>
      </c>
      <c r="F36" t="s">
        <v>317</v>
      </c>
      <c r="AH36" s="20"/>
    </row>
    <row r="37" spans="1:34" x14ac:dyDescent="0.25">
      <c r="A37" s="15" t="s">
        <v>235</v>
      </c>
      <c r="B37" s="2"/>
      <c r="C37" t="s">
        <v>233</v>
      </c>
      <c r="E37" t="s">
        <v>316</v>
      </c>
      <c r="F37" t="s">
        <v>317</v>
      </c>
      <c r="AH37" s="20"/>
    </row>
    <row r="38" spans="1:34" x14ac:dyDescent="0.25">
      <c r="A38" s="15" t="s">
        <v>223</v>
      </c>
      <c r="B38" s="2"/>
      <c r="C38" t="s">
        <v>220</v>
      </c>
      <c r="E38" t="s">
        <v>316</v>
      </c>
      <c r="F38" t="s">
        <v>317</v>
      </c>
      <c r="AH38" s="20"/>
    </row>
    <row r="39" spans="1:34" x14ac:dyDescent="0.25">
      <c r="A39" s="15" t="s">
        <v>223</v>
      </c>
      <c r="B39" s="2"/>
      <c r="C39" t="s">
        <v>220</v>
      </c>
      <c r="E39" t="s">
        <v>316</v>
      </c>
      <c r="F39" t="s">
        <v>317</v>
      </c>
      <c r="AH39" s="20"/>
    </row>
    <row r="40" spans="1:34" x14ac:dyDescent="0.25">
      <c r="A40" s="15" t="s">
        <v>263</v>
      </c>
      <c r="B40" s="2"/>
      <c r="C40" t="s">
        <v>210</v>
      </c>
      <c r="E40" t="s">
        <v>316</v>
      </c>
      <c r="F40" t="s">
        <v>317</v>
      </c>
      <c r="AH40" s="20"/>
    </row>
    <row r="41" spans="1:34" x14ac:dyDescent="0.25">
      <c r="A41" s="15" t="s">
        <v>282</v>
      </c>
      <c r="B41" s="2"/>
      <c r="C41" t="s">
        <v>233</v>
      </c>
      <c r="E41" t="s">
        <v>316</v>
      </c>
      <c r="F41" t="s">
        <v>317</v>
      </c>
      <c r="AH41" s="20"/>
    </row>
    <row r="42" spans="1:34" x14ac:dyDescent="0.25">
      <c r="A42" s="15" t="s">
        <v>214</v>
      </c>
      <c r="B42" s="2"/>
      <c r="C42" t="s">
        <v>210</v>
      </c>
      <c r="E42" t="s">
        <v>316</v>
      </c>
      <c r="F42" t="s">
        <v>317</v>
      </c>
      <c r="AH42" s="20"/>
    </row>
    <row r="43" spans="1:34" x14ac:dyDescent="0.25">
      <c r="A43" s="15" t="s">
        <v>224</v>
      </c>
      <c r="B43" s="2"/>
      <c r="C43" t="s">
        <v>220</v>
      </c>
      <c r="E43" t="s">
        <v>316</v>
      </c>
      <c r="F43" t="s">
        <v>317</v>
      </c>
      <c r="AH43" s="20"/>
    </row>
    <row r="44" spans="1:34" x14ac:dyDescent="0.25">
      <c r="A44" s="15" t="s">
        <v>223</v>
      </c>
      <c r="B44" s="2"/>
      <c r="C44" t="s">
        <v>220</v>
      </c>
      <c r="E44" t="s">
        <v>316</v>
      </c>
      <c r="F44" t="s">
        <v>317</v>
      </c>
      <c r="AH44" s="20"/>
    </row>
    <row r="45" spans="1:34" x14ac:dyDescent="0.25">
      <c r="A45" s="15" t="s">
        <v>223</v>
      </c>
      <c r="B45" s="2"/>
      <c r="C45" t="s">
        <v>220</v>
      </c>
      <c r="E45" t="s">
        <v>316</v>
      </c>
      <c r="F45" t="s">
        <v>317</v>
      </c>
      <c r="AH45" s="20"/>
    </row>
    <row r="46" spans="1:34" x14ac:dyDescent="0.25">
      <c r="A46" s="15" t="s">
        <v>226</v>
      </c>
      <c r="B46" s="2"/>
      <c r="C46" t="s">
        <v>220</v>
      </c>
      <c r="E46" t="s">
        <v>316</v>
      </c>
      <c r="F46" t="s">
        <v>317</v>
      </c>
      <c r="AH46" s="20"/>
    </row>
    <row r="47" spans="1:34" x14ac:dyDescent="0.25">
      <c r="A47" s="15" t="s">
        <v>226</v>
      </c>
      <c r="B47" s="2"/>
      <c r="C47" t="s">
        <v>220</v>
      </c>
      <c r="E47" t="s">
        <v>316</v>
      </c>
      <c r="F47" t="s">
        <v>317</v>
      </c>
      <c r="AH47" s="20"/>
    </row>
    <row r="48" spans="1:34" x14ac:dyDescent="0.25">
      <c r="A48" s="15" t="s">
        <v>226</v>
      </c>
      <c r="B48" s="2"/>
      <c r="C48" t="s">
        <v>220</v>
      </c>
      <c r="E48" t="s">
        <v>316</v>
      </c>
      <c r="F48" t="s">
        <v>317</v>
      </c>
      <c r="AH48" s="20"/>
    </row>
    <row r="49" spans="1:34" x14ac:dyDescent="0.25">
      <c r="A49" s="15" t="s">
        <v>226</v>
      </c>
      <c r="B49" s="2"/>
      <c r="C49" t="s">
        <v>220</v>
      </c>
      <c r="E49" t="s">
        <v>316</v>
      </c>
      <c r="F49" t="s">
        <v>317</v>
      </c>
      <c r="AH49" s="20"/>
    </row>
    <row r="50" spans="1:34" x14ac:dyDescent="0.25">
      <c r="A50" s="15" t="s">
        <v>278</v>
      </c>
      <c r="B50" s="2"/>
      <c r="C50" t="s">
        <v>216</v>
      </c>
      <c r="E50" t="s">
        <v>316</v>
      </c>
      <c r="F50" t="s">
        <v>317</v>
      </c>
      <c r="AH50" s="20"/>
    </row>
    <row r="51" spans="1:34" x14ac:dyDescent="0.25">
      <c r="A51" s="15" t="s">
        <v>278</v>
      </c>
      <c r="B51" s="2"/>
      <c r="C51" t="s">
        <v>216</v>
      </c>
      <c r="E51" t="s">
        <v>316</v>
      </c>
      <c r="F51" t="s">
        <v>317</v>
      </c>
      <c r="AH51" s="20"/>
    </row>
    <row r="52" spans="1:34" x14ac:dyDescent="0.25">
      <c r="A52" s="15" t="s">
        <v>278</v>
      </c>
      <c r="B52" s="2"/>
      <c r="C52" t="s">
        <v>216</v>
      </c>
      <c r="E52" t="s">
        <v>316</v>
      </c>
      <c r="F52" t="s">
        <v>317</v>
      </c>
      <c r="AH52" s="20"/>
    </row>
    <row r="53" spans="1:34" x14ac:dyDescent="0.25">
      <c r="A53" s="15" t="s">
        <v>226</v>
      </c>
      <c r="B53" s="2"/>
      <c r="C53" t="s">
        <v>220</v>
      </c>
      <c r="E53" t="s">
        <v>316</v>
      </c>
      <c r="F53" t="s">
        <v>317</v>
      </c>
      <c r="AH53" s="20"/>
    </row>
    <row r="54" spans="1:34" x14ac:dyDescent="0.25">
      <c r="A54" s="15" t="s">
        <v>223</v>
      </c>
      <c r="B54" s="2"/>
      <c r="C54" t="s">
        <v>220</v>
      </c>
      <c r="E54" t="s">
        <v>316</v>
      </c>
      <c r="F54" t="s">
        <v>317</v>
      </c>
      <c r="AH54" s="20"/>
    </row>
    <row r="55" spans="1:34" x14ac:dyDescent="0.25">
      <c r="A55" s="15" t="s">
        <v>223</v>
      </c>
      <c r="B55" s="2"/>
      <c r="C55" t="s">
        <v>220</v>
      </c>
      <c r="E55" t="s">
        <v>316</v>
      </c>
      <c r="F55" t="s">
        <v>317</v>
      </c>
      <c r="AH55" s="20"/>
    </row>
    <row r="56" spans="1:34" x14ac:dyDescent="0.25">
      <c r="A56" s="15" t="s">
        <v>226</v>
      </c>
      <c r="B56" s="2"/>
      <c r="C56" t="s">
        <v>220</v>
      </c>
      <c r="E56" t="s">
        <v>316</v>
      </c>
      <c r="F56" t="s">
        <v>317</v>
      </c>
      <c r="AH56" s="20"/>
    </row>
    <row r="57" spans="1:34" x14ac:dyDescent="0.25">
      <c r="A57" s="15" t="s">
        <v>224</v>
      </c>
      <c r="B57" s="2"/>
      <c r="C57" t="s">
        <v>220</v>
      </c>
      <c r="E57" t="s">
        <v>316</v>
      </c>
      <c r="F57" t="s">
        <v>317</v>
      </c>
      <c r="AH57" s="20"/>
    </row>
    <row r="58" spans="1:34" x14ac:dyDescent="0.25">
      <c r="A58" s="15" t="s">
        <v>318</v>
      </c>
      <c r="B58" s="2"/>
      <c r="C58" t="s">
        <v>319</v>
      </c>
      <c r="E58" t="s">
        <v>316</v>
      </c>
      <c r="F58" t="s">
        <v>317</v>
      </c>
      <c r="AH58" s="20"/>
    </row>
    <row r="59" spans="1:34" x14ac:dyDescent="0.25">
      <c r="A59" s="15" t="s">
        <v>223</v>
      </c>
      <c r="B59" s="2"/>
      <c r="C59" t="s">
        <v>220</v>
      </c>
      <c r="E59" t="s">
        <v>316</v>
      </c>
      <c r="F59" t="s">
        <v>317</v>
      </c>
      <c r="AH59" s="20"/>
    </row>
    <row r="60" spans="1:34" x14ac:dyDescent="0.25">
      <c r="A60" s="15" t="s">
        <v>278</v>
      </c>
      <c r="B60" s="2"/>
      <c r="C60" t="s">
        <v>216</v>
      </c>
      <c r="E60" t="s">
        <v>316</v>
      </c>
      <c r="F60" t="s">
        <v>317</v>
      </c>
      <c r="AH60" s="20"/>
    </row>
    <row r="61" spans="1:34" x14ac:dyDescent="0.25">
      <c r="A61" s="15" t="s">
        <v>214</v>
      </c>
      <c r="B61" s="2"/>
      <c r="C61" t="s">
        <v>210</v>
      </c>
      <c r="E61" t="s">
        <v>316</v>
      </c>
      <c r="F61" t="s">
        <v>317</v>
      </c>
      <c r="AH61" s="20"/>
    </row>
    <row r="62" spans="1:34" x14ac:dyDescent="0.25">
      <c r="A62" s="15" t="s">
        <v>223</v>
      </c>
      <c r="B62" s="2"/>
      <c r="C62" t="s">
        <v>220</v>
      </c>
      <c r="E62" t="s">
        <v>316</v>
      </c>
      <c r="F62" t="s">
        <v>317</v>
      </c>
      <c r="AH62" s="20"/>
    </row>
    <row r="63" spans="1:34" x14ac:dyDescent="0.25">
      <c r="A63" s="15" t="s">
        <v>235</v>
      </c>
      <c r="B63" s="2"/>
      <c r="C63" t="s">
        <v>233</v>
      </c>
      <c r="E63" t="s">
        <v>316</v>
      </c>
      <c r="F63" t="s">
        <v>317</v>
      </c>
      <c r="AH63" s="20"/>
    </row>
    <row r="64" spans="1:34" x14ac:dyDescent="0.25">
      <c r="A64" s="15" t="s">
        <v>278</v>
      </c>
      <c r="B64" s="2"/>
      <c r="C64" t="s">
        <v>216</v>
      </c>
      <c r="E64" t="s">
        <v>316</v>
      </c>
      <c r="F64" t="s">
        <v>317</v>
      </c>
      <c r="AH64" s="20"/>
    </row>
    <row r="65" spans="1:34" x14ac:dyDescent="0.25">
      <c r="A65" s="15" t="s">
        <v>246</v>
      </c>
      <c r="B65" s="2"/>
      <c r="C65" t="s">
        <v>247</v>
      </c>
      <c r="E65" t="s">
        <v>316</v>
      </c>
      <c r="F65" t="s">
        <v>317</v>
      </c>
      <c r="AH65" s="20"/>
    </row>
    <row r="66" spans="1:34" x14ac:dyDescent="0.25">
      <c r="A66" s="15" t="s">
        <v>223</v>
      </c>
      <c r="B66" s="2"/>
      <c r="C66" t="s">
        <v>220</v>
      </c>
      <c r="E66" t="s">
        <v>316</v>
      </c>
      <c r="F66" t="s">
        <v>317</v>
      </c>
      <c r="AH66" s="20"/>
    </row>
    <row r="67" spans="1:34" x14ac:dyDescent="0.25">
      <c r="A67" s="15" t="s">
        <v>278</v>
      </c>
      <c r="B67" s="2"/>
      <c r="C67" t="s">
        <v>216</v>
      </c>
      <c r="E67" t="s">
        <v>316</v>
      </c>
      <c r="F67" t="s">
        <v>317</v>
      </c>
      <c r="AH67" s="20"/>
    </row>
    <row r="68" spans="1:34" x14ac:dyDescent="0.25">
      <c r="A68" s="15" t="s">
        <v>223</v>
      </c>
      <c r="B68" s="2"/>
      <c r="C68" t="s">
        <v>220</v>
      </c>
      <c r="E68" t="s">
        <v>316</v>
      </c>
      <c r="F68" t="s">
        <v>317</v>
      </c>
      <c r="AH68" s="20"/>
    </row>
    <row r="69" spans="1:34" x14ac:dyDescent="0.25">
      <c r="A69" s="15" t="s">
        <v>263</v>
      </c>
      <c r="B69" s="2"/>
      <c r="C69" t="s">
        <v>210</v>
      </c>
      <c r="E69" t="s">
        <v>316</v>
      </c>
      <c r="F69" t="s">
        <v>317</v>
      </c>
      <c r="AH69" s="20"/>
    </row>
    <row r="70" spans="1:34" x14ac:dyDescent="0.25">
      <c r="A70" s="15" t="s">
        <v>224</v>
      </c>
      <c r="B70" s="2"/>
      <c r="C70" t="s">
        <v>220</v>
      </c>
      <c r="E70" t="s">
        <v>316</v>
      </c>
      <c r="F70" t="s">
        <v>317</v>
      </c>
      <c r="AH70" s="20"/>
    </row>
    <row r="71" spans="1:34" x14ac:dyDescent="0.25">
      <c r="A71" s="15" t="s">
        <v>236</v>
      </c>
      <c r="B71" s="2"/>
      <c r="C71" t="s">
        <v>233</v>
      </c>
      <c r="E71" t="s">
        <v>316</v>
      </c>
      <c r="F71" t="s">
        <v>317</v>
      </c>
      <c r="AH71" s="20"/>
    </row>
    <row r="72" spans="1:34" x14ac:dyDescent="0.25">
      <c r="A72" s="15" t="s">
        <v>235</v>
      </c>
      <c r="B72" s="2"/>
      <c r="C72" t="s">
        <v>233</v>
      </c>
      <c r="E72" t="s">
        <v>316</v>
      </c>
      <c r="F72" t="s">
        <v>317</v>
      </c>
      <c r="AH72" s="20"/>
    </row>
    <row r="73" spans="1:34" x14ac:dyDescent="0.25">
      <c r="A73" s="15" t="s">
        <v>223</v>
      </c>
      <c r="B73" s="2"/>
      <c r="C73" t="s">
        <v>220</v>
      </c>
      <c r="E73" t="s">
        <v>316</v>
      </c>
      <c r="F73" t="s">
        <v>317</v>
      </c>
      <c r="AH73" s="20"/>
    </row>
    <row r="74" spans="1:34" x14ac:dyDescent="0.25">
      <c r="A74" s="15" t="s">
        <v>223</v>
      </c>
      <c r="B74" s="2"/>
      <c r="C74" t="s">
        <v>220</v>
      </c>
      <c r="E74" t="s">
        <v>316</v>
      </c>
      <c r="F74" t="s">
        <v>317</v>
      </c>
      <c r="AH74" s="20"/>
    </row>
    <row r="75" spans="1:34" x14ac:dyDescent="0.25">
      <c r="A75" s="15" t="s">
        <v>263</v>
      </c>
      <c r="B75" s="2"/>
      <c r="C75" t="s">
        <v>210</v>
      </c>
      <c r="E75" t="s">
        <v>316</v>
      </c>
      <c r="F75" t="s">
        <v>317</v>
      </c>
      <c r="AH75" s="20"/>
    </row>
    <row r="76" spans="1:34" x14ac:dyDescent="0.25">
      <c r="A76" s="15" t="s">
        <v>223</v>
      </c>
      <c r="B76" s="2"/>
      <c r="C76" t="s">
        <v>220</v>
      </c>
      <c r="E76" t="s">
        <v>316</v>
      </c>
      <c r="F76" t="s">
        <v>317</v>
      </c>
      <c r="AH76" s="20"/>
    </row>
    <row r="77" spans="1:34" x14ac:dyDescent="0.25">
      <c r="A77" s="15" t="s">
        <v>263</v>
      </c>
      <c r="B77" s="2"/>
      <c r="C77" t="s">
        <v>210</v>
      </c>
      <c r="E77" t="s">
        <v>316</v>
      </c>
      <c r="F77" t="s">
        <v>317</v>
      </c>
      <c r="AH77" s="20"/>
    </row>
    <row r="78" spans="1:34" x14ac:dyDescent="0.25">
      <c r="A78" s="15" t="s">
        <v>226</v>
      </c>
      <c r="B78" s="2"/>
      <c r="C78" t="s">
        <v>220</v>
      </c>
      <c r="E78" t="s">
        <v>316</v>
      </c>
      <c r="F78" t="s">
        <v>317</v>
      </c>
      <c r="AH78" s="20"/>
    </row>
    <row r="79" spans="1:34" x14ac:dyDescent="0.25">
      <c r="A79" s="15" t="s">
        <v>209</v>
      </c>
      <c r="B79" s="2"/>
      <c r="C79" t="s">
        <v>210</v>
      </c>
      <c r="E79" t="s">
        <v>316</v>
      </c>
      <c r="F79" t="s">
        <v>317</v>
      </c>
      <c r="AH79" s="20"/>
    </row>
    <row r="80" spans="1:34" x14ac:dyDescent="0.25">
      <c r="A80" s="15" t="s">
        <v>214</v>
      </c>
      <c r="B80" s="2"/>
      <c r="C80" t="s">
        <v>210</v>
      </c>
      <c r="E80" t="s">
        <v>316</v>
      </c>
      <c r="F80" t="s">
        <v>317</v>
      </c>
      <c r="AH80" s="20"/>
    </row>
    <row r="81" spans="1:34" x14ac:dyDescent="0.25">
      <c r="A81" s="15" t="s">
        <v>226</v>
      </c>
      <c r="B81" s="2"/>
      <c r="C81" t="s">
        <v>220</v>
      </c>
      <c r="E81" t="s">
        <v>316</v>
      </c>
      <c r="F81" t="s">
        <v>317</v>
      </c>
      <c r="AH81" s="20"/>
    </row>
    <row r="82" spans="1:34" x14ac:dyDescent="0.25">
      <c r="A82" s="15" t="s">
        <v>223</v>
      </c>
      <c r="B82" s="2"/>
      <c r="C82" t="s">
        <v>220</v>
      </c>
      <c r="E82" t="s">
        <v>316</v>
      </c>
      <c r="F82" t="s">
        <v>317</v>
      </c>
      <c r="AH82" s="20"/>
    </row>
    <row r="83" spans="1:34" x14ac:dyDescent="0.25">
      <c r="A83" s="15" t="s">
        <v>226</v>
      </c>
      <c r="B83" s="2"/>
      <c r="C83" t="s">
        <v>220</v>
      </c>
      <c r="E83" t="s">
        <v>316</v>
      </c>
      <c r="F83" t="s">
        <v>317</v>
      </c>
      <c r="AH83" s="20"/>
    </row>
    <row r="84" spans="1:34" x14ac:dyDescent="0.25">
      <c r="A84" s="15" t="s">
        <v>209</v>
      </c>
      <c r="B84" s="2"/>
      <c r="C84" t="s">
        <v>210</v>
      </c>
      <c r="E84" t="s">
        <v>316</v>
      </c>
      <c r="F84" t="s">
        <v>317</v>
      </c>
      <c r="AH84" s="20"/>
    </row>
    <row r="85" spans="1:34" x14ac:dyDescent="0.25">
      <c r="A85" s="15" t="s">
        <v>224</v>
      </c>
      <c r="B85" s="2"/>
      <c r="C85" t="s">
        <v>220</v>
      </c>
      <c r="E85" t="s">
        <v>316</v>
      </c>
      <c r="F85" t="s">
        <v>317</v>
      </c>
      <c r="AH85" s="20"/>
    </row>
    <row r="86" spans="1:34" x14ac:dyDescent="0.25">
      <c r="A86" s="15" t="s">
        <v>236</v>
      </c>
      <c r="B86" s="2"/>
      <c r="C86" t="s">
        <v>233</v>
      </c>
      <c r="E86" t="s">
        <v>316</v>
      </c>
      <c r="F86" t="s">
        <v>317</v>
      </c>
      <c r="AH86" s="20"/>
    </row>
    <row r="87" spans="1:34" x14ac:dyDescent="0.25">
      <c r="A87" s="15" t="s">
        <v>218</v>
      </c>
      <c r="B87" s="2"/>
      <c r="C87" t="s">
        <v>216</v>
      </c>
      <c r="E87" t="s">
        <v>316</v>
      </c>
      <c r="F87" t="s">
        <v>317</v>
      </c>
      <c r="AH87" s="20"/>
    </row>
    <row r="88" spans="1:34" x14ac:dyDescent="0.25">
      <c r="A88" s="15" t="s">
        <v>278</v>
      </c>
      <c r="B88" s="2"/>
      <c r="C88" t="s">
        <v>216</v>
      </c>
      <c r="E88" t="s">
        <v>316</v>
      </c>
      <c r="F88" t="s">
        <v>317</v>
      </c>
      <c r="AH88" s="20"/>
    </row>
    <row r="89" spans="1:34" x14ac:dyDescent="0.25">
      <c r="A89" s="15" t="s">
        <v>246</v>
      </c>
      <c r="B89" s="2"/>
      <c r="C89" t="s">
        <v>247</v>
      </c>
      <c r="E89" t="s">
        <v>316</v>
      </c>
      <c r="F89" t="s">
        <v>317</v>
      </c>
      <c r="AH89" s="20"/>
    </row>
    <row r="90" spans="1:34" x14ac:dyDescent="0.25">
      <c r="A90" s="15" t="s">
        <v>223</v>
      </c>
      <c r="B90" s="2"/>
      <c r="C90" t="s">
        <v>220</v>
      </c>
      <c r="E90" t="s">
        <v>316</v>
      </c>
      <c r="F90" t="s">
        <v>317</v>
      </c>
      <c r="AH90" s="20"/>
    </row>
    <row r="91" spans="1:34" x14ac:dyDescent="0.25">
      <c r="A91" s="15" t="s">
        <v>270</v>
      </c>
      <c r="B91" s="2"/>
      <c r="C91" t="s">
        <v>210</v>
      </c>
      <c r="E91" t="s">
        <v>316</v>
      </c>
      <c r="F91" t="s">
        <v>317</v>
      </c>
      <c r="AH91" s="20"/>
    </row>
    <row r="92" spans="1:34" x14ac:dyDescent="0.25">
      <c r="A92" s="15" t="s">
        <v>223</v>
      </c>
      <c r="B92" s="2"/>
      <c r="C92" t="s">
        <v>220</v>
      </c>
      <c r="E92" t="s">
        <v>316</v>
      </c>
      <c r="F92" t="s">
        <v>317</v>
      </c>
      <c r="AH92" s="20"/>
    </row>
    <row r="93" spans="1:34" x14ac:dyDescent="0.25">
      <c r="A93" s="15" t="s">
        <v>209</v>
      </c>
      <c r="B93" s="2"/>
      <c r="C93" t="s">
        <v>210</v>
      </c>
      <c r="E93" t="s">
        <v>316</v>
      </c>
      <c r="F93" t="s">
        <v>317</v>
      </c>
      <c r="AH93" s="20"/>
    </row>
    <row r="94" spans="1:34" x14ac:dyDescent="0.25">
      <c r="A94" s="15" t="s">
        <v>223</v>
      </c>
      <c r="B94" s="2"/>
      <c r="C94" t="s">
        <v>220</v>
      </c>
      <c r="E94" t="s">
        <v>316</v>
      </c>
      <c r="F94" t="s">
        <v>317</v>
      </c>
      <c r="AH94" s="20"/>
    </row>
    <row r="95" spans="1:34" x14ac:dyDescent="0.25">
      <c r="A95" s="15" t="s">
        <v>224</v>
      </c>
      <c r="B95" s="2"/>
      <c r="C95" t="s">
        <v>220</v>
      </c>
      <c r="E95" t="s">
        <v>316</v>
      </c>
      <c r="F95" t="s">
        <v>317</v>
      </c>
      <c r="AH95" s="20"/>
    </row>
    <row r="96" spans="1:34" x14ac:dyDescent="0.25">
      <c r="A96" s="15" t="s">
        <v>223</v>
      </c>
      <c r="B96" s="2"/>
      <c r="C96" t="s">
        <v>220</v>
      </c>
      <c r="E96" t="s">
        <v>316</v>
      </c>
      <c r="F96" t="s">
        <v>317</v>
      </c>
      <c r="AH96" s="20"/>
    </row>
    <row r="97" spans="1:34" x14ac:dyDescent="0.25">
      <c r="A97" s="15" t="s">
        <v>209</v>
      </c>
      <c r="B97" s="2"/>
      <c r="C97" t="s">
        <v>210</v>
      </c>
      <c r="E97" t="s">
        <v>316</v>
      </c>
      <c r="F97" t="s">
        <v>317</v>
      </c>
      <c r="AH97" s="20"/>
    </row>
    <row r="98" spans="1:34" x14ac:dyDescent="0.25">
      <c r="A98" s="15" t="s">
        <v>263</v>
      </c>
      <c r="B98" s="2"/>
      <c r="C98" t="s">
        <v>210</v>
      </c>
      <c r="E98" t="s">
        <v>316</v>
      </c>
      <c r="F98" t="s">
        <v>317</v>
      </c>
      <c r="AH98" s="20"/>
    </row>
    <row r="99" spans="1:34" x14ac:dyDescent="0.25">
      <c r="A99" s="15" t="s">
        <v>209</v>
      </c>
      <c r="B99" s="2"/>
      <c r="C99" t="s">
        <v>210</v>
      </c>
      <c r="E99" t="s">
        <v>316</v>
      </c>
      <c r="F99" t="s">
        <v>317</v>
      </c>
      <c r="AH99" s="20"/>
    </row>
    <row r="100" spans="1:34" ht="15.75" thickBot="1" x14ac:dyDescent="0.3">
      <c r="A100" s="29" t="s">
        <v>223</v>
      </c>
      <c r="B100" s="28"/>
      <c r="C100" s="23" t="s">
        <v>220</v>
      </c>
      <c r="D100" s="23" t="s">
        <v>249</v>
      </c>
      <c r="E100" s="23" t="s">
        <v>316</v>
      </c>
      <c r="F100" s="23" t="s">
        <v>317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9CE5-8131-4756-9764-A47D8CB483DB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39.140625" bestFit="1" customWidth="1"/>
    <col min="6" max="6" width="81.28515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320</v>
      </c>
      <c r="F2" s="27" t="s">
        <v>321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270</v>
      </c>
      <c r="B3" s="2"/>
      <c r="C3" t="s">
        <v>210</v>
      </c>
      <c r="E3" t="s">
        <v>320</v>
      </c>
      <c r="F3" t="s">
        <v>321</v>
      </c>
      <c r="AH3" s="20"/>
    </row>
    <row r="4" spans="1:34" x14ac:dyDescent="0.25">
      <c r="A4" s="15" t="s">
        <v>209</v>
      </c>
      <c r="B4" s="2"/>
      <c r="C4" t="s">
        <v>210</v>
      </c>
      <c r="E4" t="s">
        <v>320</v>
      </c>
      <c r="F4" t="s">
        <v>321</v>
      </c>
      <c r="AH4" s="20"/>
    </row>
    <row r="5" spans="1:34" x14ac:dyDescent="0.25">
      <c r="A5" s="15" t="s">
        <v>214</v>
      </c>
      <c r="B5" s="2"/>
      <c r="C5" t="s">
        <v>210</v>
      </c>
      <c r="E5" t="s">
        <v>320</v>
      </c>
      <c r="F5" t="s">
        <v>321</v>
      </c>
      <c r="AH5" s="20"/>
    </row>
    <row r="6" spans="1:34" x14ac:dyDescent="0.25">
      <c r="A6" s="15" t="s">
        <v>218</v>
      </c>
      <c r="B6" s="2"/>
      <c r="C6" t="s">
        <v>216</v>
      </c>
      <c r="E6" t="s">
        <v>320</v>
      </c>
      <c r="F6" t="s">
        <v>321</v>
      </c>
      <c r="AH6" s="20"/>
    </row>
    <row r="7" spans="1:34" x14ac:dyDescent="0.25">
      <c r="A7" s="15" t="s">
        <v>223</v>
      </c>
      <c r="B7" s="2"/>
      <c r="C7" t="s">
        <v>220</v>
      </c>
      <c r="E7" t="s">
        <v>320</v>
      </c>
      <c r="F7" t="s">
        <v>321</v>
      </c>
      <c r="AH7" s="20"/>
    </row>
    <row r="8" spans="1:34" x14ac:dyDescent="0.25">
      <c r="A8" s="15" t="s">
        <v>224</v>
      </c>
      <c r="B8" s="2"/>
      <c r="C8" t="s">
        <v>220</v>
      </c>
      <c r="E8" t="s">
        <v>320</v>
      </c>
      <c r="F8" t="s">
        <v>321</v>
      </c>
      <c r="AH8" s="20"/>
    </row>
    <row r="9" spans="1:34" x14ac:dyDescent="0.25">
      <c r="A9" s="15" t="s">
        <v>226</v>
      </c>
      <c r="B9" s="2"/>
      <c r="C9" t="s">
        <v>220</v>
      </c>
      <c r="E9" t="s">
        <v>320</v>
      </c>
      <c r="F9" t="s">
        <v>321</v>
      </c>
      <c r="AH9" s="20"/>
    </row>
    <row r="10" spans="1:34" x14ac:dyDescent="0.25">
      <c r="A10" s="15" t="s">
        <v>236</v>
      </c>
      <c r="B10" s="2"/>
      <c r="C10" t="s">
        <v>233</v>
      </c>
      <c r="E10" t="s">
        <v>320</v>
      </c>
      <c r="F10" t="s">
        <v>321</v>
      </c>
      <c r="AH10" s="20"/>
    </row>
    <row r="11" spans="1:34" x14ac:dyDescent="0.25">
      <c r="A11" s="15" t="s">
        <v>235</v>
      </c>
      <c r="B11" s="2"/>
      <c r="C11" t="s">
        <v>233</v>
      </c>
      <c r="E11" t="s">
        <v>320</v>
      </c>
      <c r="F11" t="s">
        <v>321</v>
      </c>
      <c r="AH11" s="20"/>
    </row>
    <row r="12" spans="1:34" x14ac:dyDescent="0.25">
      <c r="A12" s="15" t="s">
        <v>237</v>
      </c>
      <c r="B12" s="2"/>
      <c r="C12" t="s">
        <v>238</v>
      </c>
      <c r="E12" t="s">
        <v>320</v>
      </c>
      <c r="F12" t="s">
        <v>321</v>
      </c>
      <c r="AH12" s="20"/>
    </row>
    <row r="13" spans="1:34" x14ac:dyDescent="0.25">
      <c r="A13" s="15" t="s">
        <v>240</v>
      </c>
      <c r="B13" s="2"/>
      <c r="C13" t="s">
        <v>241</v>
      </c>
      <c r="E13" t="s">
        <v>320</v>
      </c>
      <c r="F13" t="s">
        <v>321</v>
      </c>
      <c r="AH13" s="20"/>
    </row>
    <row r="14" spans="1:34" x14ac:dyDescent="0.25">
      <c r="A14" s="15" t="s">
        <v>243</v>
      </c>
      <c r="B14" s="2"/>
      <c r="C14" t="s">
        <v>244</v>
      </c>
      <c r="E14" t="s">
        <v>320</v>
      </c>
      <c r="F14" t="s">
        <v>321</v>
      </c>
      <c r="AH14" s="20"/>
    </row>
    <row r="15" spans="1:34" x14ac:dyDescent="0.25">
      <c r="A15" s="15" t="s">
        <v>273</v>
      </c>
      <c r="B15" s="2"/>
      <c r="C15" t="s">
        <v>274</v>
      </c>
      <c r="E15" t="s">
        <v>320</v>
      </c>
      <c r="F15" t="s">
        <v>321</v>
      </c>
      <c r="AH15" s="20"/>
    </row>
    <row r="16" spans="1:34" x14ac:dyDescent="0.25">
      <c r="A16" s="15" t="s">
        <v>246</v>
      </c>
      <c r="B16" s="2"/>
      <c r="C16" t="s">
        <v>247</v>
      </c>
      <c r="E16" t="s">
        <v>320</v>
      </c>
      <c r="F16" t="s">
        <v>321</v>
      </c>
      <c r="AH16" s="20"/>
    </row>
    <row r="17" spans="1:34" x14ac:dyDescent="0.25">
      <c r="A17" s="15" t="s">
        <v>226</v>
      </c>
      <c r="B17" s="2"/>
      <c r="C17" t="s">
        <v>220</v>
      </c>
      <c r="E17" t="s">
        <v>320</v>
      </c>
      <c r="F17" t="s">
        <v>321</v>
      </c>
      <c r="AH17" s="20"/>
    </row>
    <row r="18" spans="1:34" x14ac:dyDescent="0.25">
      <c r="A18" s="15" t="s">
        <v>226</v>
      </c>
      <c r="B18" s="2"/>
      <c r="C18" t="s">
        <v>220</v>
      </c>
      <c r="E18" t="s">
        <v>320</v>
      </c>
      <c r="F18" t="s">
        <v>321</v>
      </c>
      <c r="AH18" s="20"/>
    </row>
    <row r="19" spans="1:34" x14ac:dyDescent="0.25">
      <c r="A19" s="15" t="s">
        <v>273</v>
      </c>
      <c r="B19" s="2"/>
      <c r="C19" t="s">
        <v>274</v>
      </c>
      <c r="E19" t="s">
        <v>320</v>
      </c>
      <c r="F19" t="s">
        <v>321</v>
      </c>
      <c r="AH19" s="20"/>
    </row>
    <row r="20" spans="1:34" x14ac:dyDescent="0.25">
      <c r="A20" s="15" t="s">
        <v>243</v>
      </c>
      <c r="B20" s="2"/>
      <c r="C20" t="s">
        <v>244</v>
      </c>
      <c r="E20" t="s">
        <v>320</v>
      </c>
      <c r="F20" t="s">
        <v>321</v>
      </c>
      <c r="AH20" s="20"/>
    </row>
    <row r="21" spans="1:34" x14ac:dyDescent="0.25">
      <c r="A21" s="15" t="s">
        <v>273</v>
      </c>
      <c r="B21" s="2"/>
      <c r="C21" t="s">
        <v>274</v>
      </c>
      <c r="E21" t="s">
        <v>320</v>
      </c>
      <c r="F21" t="s">
        <v>321</v>
      </c>
      <c r="AH21" s="20"/>
    </row>
    <row r="22" spans="1:34" x14ac:dyDescent="0.25">
      <c r="A22" s="15" t="s">
        <v>226</v>
      </c>
      <c r="B22" s="2"/>
      <c r="C22" t="s">
        <v>220</v>
      </c>
      <c r="E22" t="s">
        <v>320</v>
      </c>
      <c r="F22" t="s">
        <v>321</v>
      </c>
      <c r="AH22" s="20"/>
    </row>
    <row r="23" spans="1:34" x14ac:dyDescent="0.25">
      <c r="A23" s="15" t="s">
        <v>273</v>
      </c>
      <c r="B23" s="2"/>
      <c r="C23" t="s">
        <v>274</v>
      </c>
      <c r="E23" t="s">
        <v>320</v>
      </c>
      <c r="F23" t="s">
        <v>321</v>
      </c>
      <c r="AH23" s="20"/>
    </row>
    <row r="24" spans="1:34" x14ac:dyDescent="0.25">
      <c r="A24" s="15" t="s">
        <v>209</v>
      </c>
      <c r="B24" s="2"/>
      <c r="C24" t="s">
        <v>210</v>
      </c>
      <c r="E24" t="s">
        <v>320</v>
      </c>
      <c r="F24" t="s">
        <v>321</v>
      </c>
      <c r="AH24" s="20"/>
    </row>
    <row r="25" spans="1:34" x14ac:dyDescent="0.25">
      <c r="A25" s="15" t="s">
        <v>273</v>
      </c>
      <c r="B25" s="2"/>
      <c r="C25" t="s">
        <v>274</v>
      </c>
      <c r="E25" t="s">
        <v>320</v>
      </c>
      <c r="F25" t="s">
        <v>321</v>
      </c>
      <c r="AH25" s="20"/>
    </row>
    <row r="26" spans="1:34" x14ac:dyDescent="0.25">
      <c r="A26" s="15" t="s">
        <v>235</v>
      </c>
      <c r="B26" s="2"/>
      <c r="C26" t="s">
        <v>233</v>
      </c>
      <c r="E26" t="s">
        <v>320</v>
      </c>
      <c r="F26" t="s">
        <v>321</v>
      </c>
      <c r="AH26" s="20"/>
    </row>
    <row r="27" spans="1:34" x14ac:dyDescent="0.25">
      <c r="A27" s="15" t="s">
        <v>273</v>
      </c>
      <c r="B27" s="2"/>
      <c r="C27" t="s">
        <v>274</v>
      </c>
      <c r="E27" t="s">
        <v>320</v>
      </c>
      <c r="F27" t="s">
        <v>321</v>
      </c>
      <c r="AH27" s="20"/>
    </row>
    <row r="28" spans="1:34" x14ac:dyDescent="0.25">
      <c r="A28" s="15" t="s">
        <v>273</v>
      </c>
      <c r="B28" s="2"/>
      <c r="C28" t="s">
        <v>274</v>
      </c>
      <c r="E28" t="s">
        <v>320</v>
      </c>
      <c r="F28" t="s">
        <v>321</v>
      </c>
      <c r="AH28" s="20"/>
    </row>
    <row r="29" spans="1:34" x14ac:dyDescent="0.25">
      <c r="A29" s="15" t="s">
        <v>273</v>
      </c>
      <c r="B29" s="2"/>
      <c r="C29" t="s">
        <v>274</v>
      </c>
      <c r="E29" t="s">
        <v>320</v>
      </c>
      <c r="F29" t="s">
        <v>321</v>
      </c>
      <c r="AH29" s="20"/>
    </row>
    <row r="30" spans="1:34" x14ac:dyDescent="0.25">
      <c r="A30" s="15" t="s">
        <v>246</v>
      </c>
      <c r="B30" s="2"/>
      <c r="C30" t="s">
        <v>247</v>
      </c>
      <c r="E30" t="s">
        <v>320</v>
      </c>
      <c r="F30" t="s">
        <v>321</v>
      </c>
      <c r="AH30" s="20"/>
    </row>
    <row r="31" spans="1:34" x14ac:dyDescent="0.25">
      <c r="A31" s="15" t="s">
        <v>246</v>
      </c>
      <c r="B31" s="2"/>
      <c r="C31" t="s">
        <v>247</v>
      </c>
      <c r="E31" t="s">
        <v>320</v>
      </c>
      <c r="F31" t="s">
        <v>321</v>
      </c>
      <c r="AH31" s="20"/>
    </row>
    <row r="32" spans="1:34" x14ac:dyDescent="0.25">
      <c r="A32" s="15" t="s">
        <v>273</v>
      </c>
      <c r="B32" s="2"/>
      <c r="C32" t="s">
        <v>274</v>
      </c>
      <c r="E32" t="s">
        <v>320</v>
      </c>
      <c r="F32" t="s">
        <v>321</v>
      </c>
      <c r="AH32" s="20"/>
    </row>
    <row r="33" spans="1:34" x14ac:dyDescent="0.25">
      <c r="A33" s="15" t="s">
        <v>209</v>
      </c>
      <c r="B33" s="2"/>
      <c r="C33" t="s">
        <v>210</v>
      </c>
      <c r="E33" t="s">
        <v>320</v>
      </c>
      <c r="F33" t="s">
        <v>321</v>
      </c>
      <c r="AH33" s="20"/>
    </row>
    <row r="34" spans="1:34" x14ac:dyDescent="0.25">
      <c r="A34" s="15" t="s">
        <v>273</v>
      </c>
      <c r="B34" s="2"/>
      <c r="C34" t="s">
        <v>274</v>
      </c>
      <c r="E34" t="s">
        <v>320</v>
      </c>
      <c r="F34" t="s">
        <v>321</v>
      </c>
      <c r="AH34" s="20"/>
    </row>
    <row r="35" spans="1:34" x14ac:dyDescent="0.25">
      <c r="A35" s="15" t="s">
        <v>273</v>
      </c>
      <c r="B35" s="2"/>
      <c r="C35" t="s">
        <v>274</v>
      </c>
      <c r="E35" t="s">
        <v>320</v>
      </c>
      <c r="F35" t="s">
        <v>321</v>
      </c>
      <c r="AH35" s="20"/>
    </row>
    <row r="36" spans="1:34" x14ac:dyDescent="0.25">
      <c r="A36" s="15" t="s">
        <v>226</v>
      </c>
      <c r="B36" s="2"/>
      <c r="C36" t="s">
        <v>220</v>
      </c>
      <c r="E36" t="s">
        <v>320</v>
      </c>
      <c r="F36" t="s">
        <v>321</v>
      </c>
      <c r="AH36" s="20"/>
    </row>
    <row r="37" spans="1:34" x14ac:dyDescent="0.25">
      <c r="A37" s="15" t="s">
        <v>226</v>
      </c>
      <c r="B37" s="2"/>
      <c r="C37" t="s">
        <v>220</v>
      </c>
      <c r="E37" t="s">
        <v>320</v>
      </c>
      <c r="F37" t="s">
        <v>321</v>
      </c>
      <c r="AH37" s="20"/>
    </row>
    <row r="38" spans="1:34" x14ac:dyDescent="0.25">
      <c r="A38" s="15" t="s">
        <v>226</v>
      </c>
      <c r="B38" s="2"/>
      <c r="C38" t="s">
        <v>220</v>
      </c>
      <c r="E38" t="s">
        <v>320</v>
      </c>
      <c r="F38" t="s">
        <v>321</v>
      </c>
      <c r="AH38" s="20"/>
    </row>
    <row r="39" spans="1:34" x14ac:dyDescent="0.25">
      <c r="A39" s="15" t="s">
        <v>273</v>
      </c>
      <c r="B39" s="2"/>
      <c r="C39" t="s">
        <v>274</v>
      </c>
      <c r="E39" t="s">
        <v>320</v>
      </c>
      <c r="F39" t="s">
        <v>321</v>
      </c>
      <c r="AH39" s="20"/>
    </row>
    <row r="40" spans="1:34" x14ac:dyDescent="0.25">
      <c r="A40" s="15" t="s">
        <v>226</v>
      </c>
      <c r="B40" s="2"/>
      <c r="C40" t="s">
        <v>220</v>
      </c>
      <c r="E40" t="s">
        <v>320</v>
      </c>
      <c r="F40" t="s">
        <v>321</v>
      </c>
      <c r="AH40" s="20"/>
    </row>
    <row r="41" spans="1:34" x14ac:dyDescent="0.25">
      <c r="A41" s="15" t="s">
        <v>246</v>
      </c>
      <c r="B41" s="2"/>
      <c r="C41" t="s">
        <v>247</v>
      </c>
      <c r="E41" t="s">
        <v>320</v>
      </c>
      <c r="F41" t="s">
        <v>321</v>
      </c>
      <c r="AH41" s="20"/>
    </row>
    <row r="42" spans="1:34" x14ac:dyDescent="0.25">
      <c r="A42" s="15" t="s">
        <v>226</v>
      </c>
      <c r="B42" s="2"/>
      <c r="C42" t="s">
        <v>220</v>
      </c>
      <c r="E42" t="s">
        <v>320</v>
      </c>
      <c r="F42" t="s">
        <v>321</v>
      </c>
      <c r="AH42" s="20"/>
    </row>
    <row r="43" spans="1:34" x14ac:dyDescent="0.25">
      <c r="A43" s="15" t="s">
        <v>226</v>
      </c>
      <c r="B43" s="2"/>
      <c r="C43" t="s">
        <v>220</v>
      </c>
      <c r="E43" t="s">
        <v>320</v>
      </c>
      <c r="F43" t="s">
        <v>321</v>
      </c>
      <c r="AH43" s="20"/>
    </row>
    <row r="44" spans="1:34" x14ac:dyDescent="0.25">
      <c r="A44" s="15" t="s">
        <v>226</v>
      </c>
      <c r="B44" s="2"/>
      <c r="C44" t="s">
        <v>220</v>
      </c>
      <c r="E44" t="s">
        <v>320</v>
      </c>
      <c r="F44" t="s">
        <v>321</v>
      </c>
      <c r="AH44" s="20"/>
    </row>
    <row r="45" spans="1:34" x14ac:dyDescent="0.25">
      <c r="A45" s="15" t="s">
        <v>223</v>
      </c>
      <c r="B45" s="2"/>
      <c r="C45" t="s">
        <v>220</v>
      </c>
      <c r="E45" t="s">
        <v>320</v>
      </c>
      <c r="F45" t="s">
        <v>321</v>
      </c>
      <c r="AH45" s="20"/>
    </row>
    <row r="46" spans="1:34" x14ac:dyDescent="0.25">
      <c r="A46" s="15" t="s">
        <v>209</v>
      </c>
      <c r="B46" s="2"/>
      <c r="C46" t="s">
        <v>210</v>
      </c>
      <c r="E46" t="s">
        <v>320</v>
      </c>
      <c r="F46" t="s">
        <v>321</v>
      </c>
      <c r="AH46" s="20"/>
    </row>
    <row r="47" spans="1:34" x14ac:dyDescent="0.25">
      <c r="A47" s="15" t="s">
        <v>273</v>
      </c>
      <c r="B47" s="2"/>
      <c r="C47" t="s">
        <v>274</v>
      </c>
      <c r="E47" t="s">
        <v>320</v>
      </c>
      <c r="F47" t="s">
        <v>321</v>
      </c>
      <c r="AH47" s="20"/>
    </row>
    <row r="48" spans="1:34" x14ac:dyDescent="0.25">
      <c r="A48" s="15" t="s">
        <v>226</v>
      </c>
      <c r="B48" s="2"/>
      <c r="C48" t="s">
        <v>220</v>
      </c>
      <c r="E48" t="s">
        <v>320</v>
      </c>
      <c r="F48" t="s">
        <v>321</v>
      </c>
      <c r="AH48" s="20"/>
    </row>
    <row r="49" spans="1:34" x14ac:dyDescent="0.25">
      <c r="A49" s="15" t="s">
        <v>223</v>
      </c>
      <c r="B49" s="2"/>
      <c r="C49" t="s">
        <v>220</v>
      </c>
      <c r="E49" t="s">
        <v>320</v>
      </c>
      <c r="F49" t="s">
        <v>321</v>
      </c>
      <c r="AH49" s="20"/>
    </row>
    <row r="50" spans="1:34" x14ac:dyDescent="0.25">
      <c r="A50" s="15" t="s">
        <v>273</v>
      </c>
      <c r="B50" s="2"/>
      <c r="C50" t="s">
        <v>274</v>
      </c>
      <c r="E50" t="s">
        <v>320</v>
      </c>
      <c r="F50" t="s">
        <v>321</v>
      </c>
      <c r="AH50" s="20"/>
    </row>
    <row r="51" spans="1:34" x14ac:dyDescent="0.25">
      <c r="A51" s="15" t="s">
        <v>246</v>
      </c>
      <c r="B51" s="2"/>
      <c r="C51" t="s">
        <v>247</v>
      </c>
      <c r="E51" t="s">
        <v>320</v>
      </c>
      <c r="F51" t="s">
        <v>321</v>
      </c>
      <c r="AH51" s="20"/>
    </row>
    <row r="52" spans="1:34" x14ac:dyDescent="0.25">
      <c r="A52" s="15" t="s">
        <v>273</v>
      </c>
      <c r="B52" s="2"/>
      <c r="C52" t="s">
        <v>274</v>
      </c>
      <c r="E52" t="s">
        <v>320</v>
      </c>
      <c r="F52" t="s">
        <v>321</v>
      </c>
      <c r="AH52" s="20"/>
    </row>
    <row r="53" spans="1:34" x14ac:dyDescent="0.25">
      <c r="A53" s="15" t="s">
        <v>246</v>
      </c>
      <c r="B53" s="2"/>
      <c r="C53" t="s">
        <v>247</v>
      </c>
      <c r="E53" t="s">
        <v>320</v>
      </c>
      <c r="F53" t="s">
        <v>321</v>
      </c>
      <c r="AH53" s="20"/>
    </row>
    <row r="54" spans="1:34" x14ac:dyDescent="0.25">
      <c r="A54" s="15" t="s">
        <v>246</v>
      </c>
      <c r="B54" s="2"/>
      <c r="C54" t="s">
        <v>247</v>
      </c>
      <c r="E54" t="s">
        <v>320</v>
      </c>
      <c r="F54" t="s">
        <v>321</v>
      </c>
      <c r="AH54" s="20"/>
    </row>
    <row r="55" spans="1:34" x14ac:dyDescent="0.25">
      <c r="A55" s="15" t="s">
        <v>226</v>
      </c>
      <c r="B55" s="2"/>
      <c r="C55" t="s">
        <v>220</v>
      </c>
      <c r="E55" t="s">
        <v>320</v>
      </c>
      <c r="F55" t="s">
        <v>321</v>
      </c>
      <c r="AH55" s="20"/>
    </row>
    <row r="56" spans="1:34" x14ac:dyDescent="0.25">
      <c r="A56" s="15" t="s">
        <v>273</v>
      </c>
      <c r="B56" s="2"/>
      <c r="C56" t="s">
        <v>274</v>
      </c>
      <c r="E56" t="s">
        <v>320</v>
      </c>
      <c r="F56" t="s">
        <v>321</v>
      </c>
      <c r="AH56" s="20"/>
    </row>
    <row r="57" spans="1:34" x14ac:dyDescent="0.25">
      <c r="A57" s="15" t="s">
        <v>273</v>
      </c>
      <c r="B57" s="2"/>
      <c r="C57" t="s">
        <v>274</v>
      </c>
      <c r="E57" t="s">
        <v>320</v>
      </c>
      <c r="F57" t="s">
        <v>321</v>
      </c>
      <c r="AH57" s="20"/>
    </row>
    <row r="58" spans="1:34" x14ac:dyDescent="0.25">
      <c r="A58" s="15" t="s">
        <v>246</v>
      </c>
      <c r="B58" s="2"/>
      <c r="C58" t="s">
        <v>247</v>
      </c>
      <c r="E58" t="s">
        <v>320</v>
      </c>
      <c r="F58" t="s">
        <v>321</v>
      </c>
      <c r="AH58" s="20"/>
    </row>
    <row r="59" spans="1:34" x14ac:dyDescent="0.25">
      <c r="A59" s="15" t="s">
        <v>209</v>
      </c>
      <c r="B59" s="2"/>
      <c r="C59" t="s">
        <v>210</v>
      </c>
      <c r="E59" t="s">
        <v>320</v>
      </c>
      <c r="F59" t="s">
        <v>321</v>
      </c>
      <c r="AH59" s="20"/>
    </row>
    <row r="60" spans="1:34" x14ac:dyDescent="0.25">
      <c r="A60" s="15" t="s">
        <v>209</v>
      </c>
      <c r="B60" s="2"/>
      <c r="C60" t="s">
        <v>210</v>
      </c>
      <c r="E60" t="s">
        <v>320</v>
      </c>
      <c r="F60" t="s">
        <v>321</v>
      </c>
      <c r="AH60" s="20"/>
    </row>
    <row r="61" spans="1:34" x14ac:dyDescent="0.25">
      <c r="A61" s="15" t="s">
        <v>246</v>
      </c>
      <c r="B61" s="2"/>
      <c r="C61" t="s">
        <v>247</v>
      </c>
      <c r="E61" t="s">
        <v>320</v>
      </c>
      <c r="F61" t="s">
        <v>321</v>
      </c>
      <c r="AH61" s="20"/>
    </row>
    <row r="62" spans="1:34" x14ac:dyDescent="0.25">
      <c r="A62" s="15" t="s">
        <v>246</v>
      </c>
      <c r="B62" s="2"/>
      <c r="C62" t="s">
        <v>247</v>
      </c>
      <c r="E62" t="s">
        <v>320</v>
      </c>
      <c r="F62" t="s">
        <v>321</v>
      </c>
      <c r="AH62" s="20"/>
    </row>
    <row r="63" spans="1:34" x14ac:dyDescent="0.25">
      <c r="A63" s="15" t="s">
        <v>209</v>
      </c>
      <c r="B63" s="2"/>
      <c r="C63" t="s">
        <v>210</v>
      </c>
      <c r="E63" t="s">
        <v>320</v>
      </c>
      <c r="F63" t="s">
        <v>321</v>
      </c>
      <c r="AH63" s="20"/>
    </row>
    <row r="64" spans="1:34" x14ac:dyDescent="0.25">
      <c r="A64" s="15" t="s">
        <v>273</v>
      </c>
      <c r="B64" s="2"/>
      <c r="C64" t="s">
        <v>274</v>
      </c>
      <c r="E64" t="s">
        <v>320</v>
      </c>
      <c r="F64" t="s">
        <v>321</v>
      </c>
      <c r="AH64" s="20"/>
    </row>
    <row r="65" spans="1:34" x14ac:dyDescent="0.25">
      <c r="A65" s="15" t="s">
        <v>273</v>
      </c>
      <c r="B65" s="2"/>
      <c r="C65" t="s">
        <v>274</v>
      </c>
      <c r="E65" t="s">
        <v>320</v>
      </c>
      <c r="F65" t="s">
        <v>321</v>
      </c>
      <c r="AH65" s="20"/>
    </row>
    <row r="66" spans="1:34" x14ac:dyDescent="0.25">
      <c r="A66" s="15" t="s">
        <v>273</v>
      </c>
      <c r="B66" s="2"/>
      <c r="C66" t="s">
        <v>274</v>
      </c>
      <c r="E66" t="s">
        <v>320</v>
      </c>
      <c r="F66" t="s">
        <v>321</v>
      </c>
      <c r="AH66" s="20"/>
    </row>
    <row r="67" spans="1:34" x14ac:dyDescent="0.25">
      <c r="A67" s="15" t="s">
        <v>209</v>
      </c>
      <c r="B67" s="2"/>
      <c r="C67" t="s">
        <v>210</v>
      </c>
      <c r="E67" t="s">
        <v>320</v>
      </c>
      <c r="F67" t="s">
        <v>321</v>
      </c>
      <c r="AH67" s="20"/>
    </row>
    <row r="68" spans="1:34" x14ac:dyDescent="0.25">
      <c r="A68" s="15" t="s">
        <v>273</v>
      </c>
      <c r="B68" s="2"/>
      <c r="C68" t="s">
        <v>274</v>
      </c>
      <c r="E68" t="s">
        <v>320</v>
      </c>
      <c r="F68" t="s">
        <v>321</v>
      </c>
      <c r="AH68" s="20"/>
    </row>
    <row r="69" spans="1:34" x14ac:dyDescent="0.25">
      <c r="A69" s="15" t="s">
        <v>273</v>
      </c>
      <c r="B69" s="2"/>
      <c r="C69" t="s">
        <v>274</v>
      </c>
      <c r="E69" t="s">
        <v>320</v>
      </c>
      <c r="F69" t="s">
        <v>321</v>
      </c>
      <c r="AH69" s="20"/>
    </row>
    <row r="70" spans="1:34" x14ac:dyDescent="0.25">
      <c r="A70" s="15" t="s">
        <v>273</v>
      </c>
      <c r="B70" s="2"/>
      <c r="C70" t="s">
        <v>274</v>
      </c>
      <c r="E70" t="s">
        <v>320</v>
      </c>
      <c r="F70" t="s">
        <v>321</v>
      </c>
      <c r="AH70" s="20"/>
    </row>
    <row r="71" spans="1:34" x14ac:dyDescent="0.25">
      <c r="A71" s="15" t="s">
        <v>273</v>
      </c>
      <c r="B71" s="2"/>
      <c r="C71" t="s">
        <v>274</v>
      </c>
      <c r="E71" t="s">
        <v>320</v>
      </c>
      <c r="F71" t="s">
        <v>321</v>
      </c>
      <c r="AH71" s="20"/>
    </row>
    <row r="72" spans="1:34" x14ac:dyDescent="0.25">
      <c r="A72" s="15" t="s">
        <v>224</v>
      </c>
      <c r="B72" s="2"/>
      <c r="C72" t="s">
        <v>220</v>
      </c>
      <c r="E72" t="s">
        <v>320</v>
      </c>
      <c r="F72" t="s">
        <v>321</v>
      </c>
      <c r="AH72" s="20"/>
    </row>
    <row r="73" spans="1:34" x14ac:dyDescent="0.25">
      <c r="A73" s="15" t="s">
        <v>273</v>
      </c>
      <c r="B73" s="2"/>
      <c r="C73" t="s">
        <v>274</v>
      </c>
      <c r="E73" t="s">
        <v>320</v>
      </c>
      <c r="F73" t="s">
        <v>321</v>
      </c>
      <c r="AH73" s="20"/>
    </row>
    <row r="74" spans="1:34" x14ac:dyDescent="0.25">
      <c r="A74" s="15" t="s">
        <v>209</v>
      </c>
      <c r="B74" s="2"/>
      <c r="C74" t="s">
        <v>210</v>
      </c>
      <c r="E74" t="s">
        <v>320</v>
      </c>
      <c r="F74" t="s">
        <v>321</v>
      </c>
      <c r="AH74" s="20"/>
    </row>
    <row r="75" spans="1:34" x14ac:dyDescent="0.25">
      <c r="A75" s="15" t="s">
        <v>236</v>
      </c>
      <c r="B75" s="2"/>
      <c r="C75" t="s">
        <v>233</v>
      </c>
      <c r="E75" t="s">
        <v>320</v>
      </c>
      <c r="F75" t="s">
        <v>321</v>
      </c>
      <c r="AH75" s="20"/>
    </row>
    <row r="76" spans="1:34" x14ac:dyDescent="0.25">
      <c r="A76" s="15" t="s">
        <v>246</v>
      </c>
      <c r="B76" s="2"/>
      <c r="C76" t="s">
        <v>247</v>
      </c>
      <c r="E76" t="s">
        <v>320</v>
      </c>
      <c r="F76" t="s">
        <v>321</v>
      </c>
      <c r="AH76" s="20"/>
    </row>
    <row r="77" spans="1:34" x14ac:dyDescent="0.25">
      <c r="A77" s="15" t="s">
        <v>273</v>
      </c>
      <c r="B77" s="2"/>
      <c r="C77" t="s">
        <v>274</v>
      </c>
      <c r="E77" t="s">
        <v>320</v>
      </c>
      <c r="F77" t="s">
        <v>321</v>
      </c>
      <c r="AH77" s="20"/>
    </row>
    <row r="78" spans="1:34" x14ac:dyDescent="0.25">
      <c r="A78" s="15" t="s">
        <v>243</v>
      </c>
      <c r="B78" s="2"/>
      <c r="C78" t="s">
        <v>244</v>
      </c>
      <c r="E78" t="s">
        <v>320</v>
      </c>
      <c r="F78" t="s">
        <v>321</v>
      </c>
      <c r="AH78" s="20"/>
    </row>
    <row r="79" spans="1:34" x14ac:dyDescent="0.25">
      <c r="A79" s="15" t="s">
        <v>273</v>
      </c>
      <c r="B79" s="2"/>
      <c r="C79" t="s">
        <v>274</v>
      </c>
      <c r="E79" t="s">
        <v>320</v>
      </c>
      <c r="F79" t="s">
        <v>321</v>
      </c>
      <c r="AH79" s="20"/>
    </row>
    <row r="80" spans="1:34" x14ac:dyDescent="0.25">
      <c r="A80" s="15" t="s">
        <v>273</v>
      </c>
      <c r="B80" s="2"/>
      <c r="C80" t="s">
        <v>274</v>
      </c>
      <c r="E80" t="s">
        <v>320</v>
      </c>
      <c r="F80" t="s">
        <v>321</v>
      </c>
      <c r="AH80" s="20"/>
    </row>
    <row r="81" spans="1:34" x14ac:dyDescent="0.25">
      <c r="A81" s="15" t="s">
        <v>246</v>
      </c>
      <c r="B81" s="2"/>
      <c r="C81" t="s">
        <v>247</v>
      </c>
      <c r="E81" t="s">
        <v>320</v>
      </c>
      <c r="F81" t="s">
        <v>321</v>
      </c>
      <c r="AH81" s="20"/>
    </row>
    <row r="82" spans="1:34" x14ac:dyDescent="0.25">
      <c r="A82" s="15" t="s">
        <v>236</v>
      </c>
      <c r="B82" s="2"/>
      <c r="C82" t="s">
        <v>233</v>
      </c>
      <c r="E82" t="s">
        <v>320</v>
      </c>
      <c r="F82" t="s">
        <v>321</v>
      </c>
      <c r="AH82" s="20"/>
    </row>
    <row r="83" spans="1:34" x14ac:dyDescent="0.25">
      <c r="A83" s="15" t="s">
        <v>273</v>
      </c>
      <c r="B83" s="2"/>
      <c r="C83" t="s">
        <v>274</v>
      </c>
      <c r="E83" t="s">
        <v>320</v>
      </c>
      <c r="F83" t="s">
        <v>321</v>
      </c>
      <c r="AH83" s="20"/>
    </row>
    <row r="84" spans="1:34" x14ac:dyDescent="0.25">
      <c r="A84" s="15" t="s">
        <v>273</v>
      </c>
      <c r="B84" s="2"/>
      <c r="C84" t="s">
        <v>274</v>
      </c>
      <c r="E84" t="s">
        <v>320</v>
      </c>
      <c r="F84" t="s">
        <v>321</v>
      </c>
      <c r="AH84" s="20"/>
    </row>
    <row r="85" spans="1:34" x14ac:dyDescent="0.25">
      <c r="A85" s="15" t="s">
        <v>226</v>
      </c>
      <c r="B85" s="2"/>
      <c r="C85" t="s">
        <v>220</v>
      </c>
      <c r="E85" t="s">
        <v>320</v>
      </c>
      <c r="F85" t="s">
        <v>321</v>
      </c>
      <c r="AH85" s="20"/>
    </row>
    <row r="86" spans="1:34" x14ac:dyDescent="0.25">
      <c r="A86" s="15" t="s">
        <v>226</v>
      </c>
      <c r="B86" s="2"/>
      <c r="C86" t="s">
        <v>220</v>
      </c>
      <c r="E86" t="s">
        <v>320</v>
      </c>
      <c r="F86" t="s">
        <v>321</v>
      </c>
      <c r="AH86" s="20"/>
    </row>
    <row r="87" spans="1:34" x14ac:dyDescent="0.25">
      <c r="A87" s="15" t="s">
        <v>226</v>
      </c>
      <c r="B87" s="2"/>
      <c r="C87" t="s">
        <v>220</v>
      </c>
      <c r="E87" t="s">
        <v>320</v>
      </c>
      <c r="F87" t="s">
        <v>321</v>
      </c>
      <c r="AH87" s="20"/>
    </row>
    <row r="88" spans="1:34" x14ac:dyDescent="0.25">
      <c r="A88" s="15" t="s">
        <v>246</v>
      </c>
      <c r="B88" s="2"/>
      <c r="C88" t="s">
        <v>247</v>
      </c>
      <c r="E88" t="s">
        <v>320</v>
      </c>
      <c r="F88" t="s">
        <v>321</v>
      </c>
      <c r="AH88" s="20"/>
    </row>
    <row r="89" spans="1:34" x14ac:dyDescent="0.25">
      <c r="A89" s="15" t="s">
        <v>273</v>
      </c>
      <c r="B89" s="2"/>
      <c r="C89" t="s">
        <v>274</v>
      </c>
      <c r="E89" t="s">
        <v>320</v>
      </c>
      <c r="F89" t="s">
        <v>321</v>
      </c>
      <c r="AH89" s="20"/>
    </row>
    <row r="90" spans="1:34" x14ac:dyDescent="0.25">
      <c r="A90" s="15" t="s">
        <v>223</v>
      </c>
      <c r="B90" s="2"/>
      <c r="C90" t="s">
        <v>220</v>
      </c>
      <c r="E90" t="s">
        <v>320</v>
      </c>
      <c r="F90" t="s">
        <v>321</v>
      </c>
      <c r="AH90" s="20"/>
    </row>
    <row r="91" spans="1:34" x14ac:dyDescent="0.25">
      <c r="A91" s="15" t="s">
        <v>273</v>
      </c>
      <c r="B91" s="2"/>
      <c r="C91" t="s">
        <v>274</v>
      </c>
      <c r="E91" t="s">
        <v>320</v>
      </c>
      <c r="F91" t="s">
        <v>321</v>
      </c>
      <c r="AH91" s="20"/>
    </row>
    <row r="92" spans="1:34" x14ac:dyDescent="0.25">
      <c r="A92" s="15" t="s">
        <v>224</v>
      </c>
      <c r="B92" s="2"/>
      <c r="C92" t="s">
        <v>220</v>
      </c>
      <c r="E92" t="s">
        <v>320</v>
      </c>
      <c r="F92" t="s">
        <v>321</v>
      </c>
      <c r="AH92" s="20"/>
    </row>
    <row r="93" spans="1:34" x14ac:dyDescent="0.25">
      <c r="A93" s="15" t="s">
        <v>243</v>
      </c>
      <c r="B93" s="2"/>
      <c r="C93" t="s">
        <v>244</v>
      </c>
      <c r="E93" t="s">
        <v>320</v>
      </c>
      <c r="F93" t="s">
        <v>321</v>
      </c>
      <c r="AH93" s="20"/>
    </row>
    <row r="94" spans="1:34" x14ac:dyDescent="0.25">
      <c r="A94" s="15" t="s">
        <v>273</v>
      </c>
      <c r="B94" s="2"/>
      <c r="C94" t="s">
        <v>274</v>
      </c>
      <c r="E94" t="s">
        <v>320</v>
      </c>
      <c r="F94" t="s">
        <v>321</v>
      </c>
      <c r="AH94" s="20"/>
    </row>
    <row r="95" spans="1:34" x14ac:dyDescent="0.25">
      <c r="A95" s="15" t="s">
        <v>226</v>
      </c>
      <c r="B95" s="2"/>
      <c r="C95" t="s">
        <v>220</v>
      </c>
      <c r="E95" t="s">
        <v>320</v>
      </c>
      <c r="F95" t="s">
        <v>321</v>
      </c>
      <c r="AH95" s="20"/>
    </row>
    <row r="96" spans="1:34" x14ac:dyDescent="0.25">
      <c r="A96" s="15" t="s">
        <v>273</v>
      </c>
      <c r="B96" s="2"/>
      <c r="C96" t="s">
        <v>274</v>
      </c>
      <c r="E96" t="s">
        <v>320</v>
      </c>
      <c r="F96" t="s">
        <v>321</v>
      </c>
      <c r="AH96" s="20"/>
    </row>
    <row r="97" spans="1:34" x14ac:dyDescent="0.25">
      <c r="A97" s="15" t="s">
        <v>273</v>
      </c>
      <c r="B97" s="2"/>
      <c r="C97" t="s">
        <v>274</v>
      </c>
      <c r="E97" t="s">
        <v>320</v>
      </c>
      <c r="F97" t="s">
        <v>321</v>
      </c>
      <c r="AH97" s="20"/>
    </row>
    <row r="98" spans="1:34" x14ac:dyDescent="0.25">
      <c r="A98" s="15" t="s">
        <v>273</v>
      </c>
      <c r="B98" s="2"/>
      <c r="C98" t="s">
        <v>274</v>
      </c>
      <c r="E98" t="s">
        <v>320</v>
      </c>
      <c r="F98" t="s">
        <v>321</v>
      </c>
      <c r="AH98" s="20"/>
    </row>
    <row r="99" spans="1:34" x14ac:dyDescent="0.25">
      <c r="A99" s="15" t="s">
        <v>273</v>
      </c>
      <c r="B99" s="2"/>
      <c r="C99" t="s">
        <v>274</v>
      </c>
      <c r="E99" t="s">
        <v>320</v>
      </c>
      <c r="F99" t="s">
        <v>321</v>
      </c>
      <c r="AH99" s="20"/>
    </row>
    <row r="100" spans="1:34" ht="15.75" thickBot="1" x14ac:dyDescent="0.3">
      <c r="A100" s="29" t="s">
        <v>246</v>
      </c>
      <c r="B100" s="28"/>
      <c r="C100" s="23" t="s">
        <v>247</v>
      </c>
      <c r="D100" s="23" t="s">
        <v>249</v>
      </c>
      <c r="E100" s="23" t="s">
        <v>320</v>
      </c>
      <c r="F100" s="23" t="s">
        <v>321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D92E-211B-42DE-89C9-FEE40DEDE737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5703125" bestFit="1" customWidth="1"/>
    <col min="6" max="6" width="76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322</v>
      </c>
      <c r="F2" s="27" t="s">
        <v>323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209</v>
      </c>
      <c r="B3" s="2"/>
      <c r="C3" t="s">
        <v>210</v>
      </c>
      <c r="E3" t="s">
        <v>322</v>
      </c>
      <c r="F3" t="s">
        <v>323</v>
      </c>
      <c r="AH3" s="20"/>
    </row>
    <row r="4" spans="1:34" x14ac:dyDescent="0.25">
      <c r="A4" s="15" t="s">
        <v>278</v>
      </c>
      <c r="B4" s="2"/>
      <c r="C4" t="s">
        <v>216</v>
      </c>
      <c r="E4" t="s">
        <v>322</v>
      </c>
      <c r="F4" t="s">
        <v>323</v>
      </c>
      <c r="AH4" s="20"/>
    </row>
    <row r="5" spans="1:34" x14ac:dyDescent="0.25">
      <c r="A5" s="15" t="s">
        <v>218</v>
      </c>
      <c r="B5" s="2"/>
      <c r="C5" t="s">
        <v>216</v>
      </c>
      <c r="E5" t="s">
        <v>322</v>
      </c>
      <c r="F5" t="s">
        <v>323</v>
      </c>
      <c r="AH5" s="20"/>
    </row>
    <row r="6" spans="1:34" x14ac:dyDescent="0.25">
      <c r="A6" s="15" t="s">
        <v>223</v>
      </c>
      <c r="B6" s="2"/>
      <c r="C6" t="s">
        <v>220</v>
      </c>
      <c r="E6" t="s">
        <v>322</v>
      </c>
      <c r="F6" t="s">
        <v>323</v>
      </c>
      <c r="AH6" s="20"/>
    </row>
    <row r="7" spans="1:34" x14ac:dyDescent="0.25">
      <c r="A7" s="15" t="s">
        <v>224</v>
      </c>
      <c r="B7" s="2"/>
      <c r="C7" t="s">
        <v>220</v>
      </c>
      <c r="E7" t="s">
        <v>322</v>
      </c>
      <c r="F7" t="s">
        <v>323</v>
      </c>
      <c r="AH7" s="20"/>
    </row>
    <row r="8" spans="1:34" x14ac:dyDescent="0.25">
      <c r="A8" s="15" t="s">
        <v>226</v>
      </c>
      <c r="B8" s="2"/>
      <c r="C8" t="s">
        <v>220</v>
      </c>
      <c r="E8" t="s">
        <v>322</v>
      </c>
      <c r="F8" t="s">
        <v>323</v>
      </c>
      <c r="AH8" s="20"/>
    </row>
    <row r="9" spans="1:34" x14ac:dyDescent="0.25">
      <c r="A9" s="15" t="s">
        <v>324</v>
      </c>
      <c r="B9" s="2"/>
      <c r="C9" t="s">
        <v>220</v>
      </c>
      <c r="E9" t="s">
        <v>322</v>
      </c>
      <c r="F9" t="s">
        <v>323</v>
      </c>
      <c r="AH9" s="20"/>
    </row>
    <row r="10" spans="1:34" x14ac:dyDescent="0.25">
      <c r="A10" s="15" t="s">
        <v>232</v>
      </c>
      <c r="B10" s="2"/>
      <c r="C10" t="s">
        <v>233</v>
      </c>
      <c r="E10" t="s">
        <v>322</v>
      </c>
      <c r="F10" t="s">
        <v>323</v>
      </c>
      <c r="AH10" s="20"/>
    </row>
    <row r="11" spans="1:34" x14ac:dyDescent="0.25">
      <c r="A11" s="15" t="s">
        <v>279</v>
      </c>
      <c r="B11" s="2"/>
      <c r="C11" t="s">
        <v>233</v>
      </c>
      <c r="E11" t="s">
        <v>322</v>
      </c>
      <c r="F11" t="s">
        <v>323</v>
      </c>
      <c r="AH11" s="20"/>
    </row>
    <row r="12" spans="1:34" x14ac:dyDescent="0.25">
      <c r="A12" s="15" t="s">
        <v>234</v>
      </c>
      <c r="B12" s="2"/>
      <c r="C12" t="s">
        <v>233</v>
      </c>
      <c r="E12" t="s">
        <v>322</v>
      </c>
      <c r="F12" t="s">
        <v>323</v>
      </c>
      <c r="AH12" s="20"/>
    </row>
    <row r="13" spans="1:34" x14ac:dyDescent="0.25">
      <c r="A13" s="15" t="s">
        <v>236</v>
      </c>
      <c r="B13" s="2"/>
      <c r="C13" t="s">
        <v>233</v>
      </c>
      <c r="E13" t="s">
        <v>322</v>
      </c>
      <c r="F13" t="s">
        <v>323</v>
      </c>
      <c r="AH13" s="20"/>
    </row>
    <row r="14" spans="1:34" x14ac:dyDescent="0.25">
      <c r="A14" s="15" t="s">
        <v>235</v>
      </c>
      <c r="B14" s="2"/>
      <c r="C14" t="s">
        <v>233</v>
      </c>
      <c r="E14" t="s">
        <v>322</v>
      </c>
      <c r="F14" t="s">
        <v>323</v>
      </c>
      <c r="AH14" s="20"/>
    </row>
    <row r="15" spans="1:34" x14ac:dyDescent="0.25">
      <c r="A15" s="15" t="s">
        <v>237</v>
      </c>
      <c r="B15" s="2"/>
      <c r="C15" t="s">
        <v>238</v>
      </c>
      <c r="E15" t="s">
        <v>322</v>
      </c>
      <c r="F15" t="s">
        <v>323</v>
      </c>
      <c r="AH15" s="20"/>
    </row>
    <row r="16" spans="1:34" x14ac:dyDescent="0.25">
      <c r="A16" s="15" t="s">
        <v>282</v>
      </c>
      <c r="B16" s="2"/>
      <c r="C16" t="s">
        <v>233</v>
      </c>
      <c r="E16" t="s">
        <v>322</v>
      </c>
      <c r="F16" t="s">
        <v>323</v>
      </c>
      <c r="AH16" s="20"/>
    </row>
    <row r="17" spans="1:34" x14ac:dyDescent="0.25">
      <c r="A17" s="15" t="s">
        <v>223</v>
      </c>
      <c r="B17" s="2"/>
      <c r="C17" t="s">
        <v>220</v>
      </c>
      <c r="E17" t="s">
        <v>322</v>
      </c>
      <c r="F17" t="s">
        <v>323</v>
      </c>
      <c r="AH17" s="20"/>
    </row>
    <row r="18" spans="1:34" x14ac:dyDescent="0.25">
      <c r="A18" s="15" t="s">
        <v>209</v>
      </c>
      <c r="B18" s="2"/>
      <c r="C18" t="s">
        <v>210</v>
      </c>
      <c r="E18" t="s">
        <v>322</v>
      </c>
      <c r="F18" t="s">
        <v>323</v>
      </c>
      <c r="AH18" s="20"/>
    </row>
    <row r="19" spans="1:34" x14ac:dyDescent="0.25">
      <c r="A19" s="15" t="s">
        <v>223</v>
      </c>
      <c r="B19" s="2"/>
      <c r="C19" t="s">
        <v>220</v>
      </c>
      <c r="E19" t="s">
        <v>322</v>
      </c>
      <c r="F19" t="s">
        <v>323</v>
      </c>
      <c r="AH19" s="20"/>
    </row>
    <row r="20" spans="1:34" x14ac:dyDescent="0.25">
      <c r="A20" s="15" t="s">
        <v>209</v>
      </c>
      <c r="B20" s="2"/>
      <c r="C20" t="s">
        <v>210</v>
      </c>
      <c r="E20" t="s">
        <v>322</v>
      </c>
      <c r="F20" t="s">
        <v>323</v>
      </c>
      <c r="AH20" s="20"/>
    </row>
    <row r="21" spans="1:34" x14ac:dyDescent="0.25">
      <c r="A21" s="15" t="s">
        <v>236</v>
      </c>
      <c r="B21" s="2"/>
      <c r="C21" t="s">
        <v>233</v>
      </c>
      <c r="E21" t="s">
        <v>322</v>
      </c>
      <c r="F21" t="s">
        <v>323</v>
      </c>
      <c r="AH21" s="20"/>
    </row>
    <row r="22" spans="1:34" x14ac:dyDescent="0.25">
      <c r="A22" s="15" t="s">
        <v>209</v>
      </c>
      <c r="B22" s="2"/>
      <c r="C22" t="s">
        <v>210</v>
      </c>
      <c r="E22" t="s">
        <v>322</v>
      </c>
      <c r="F22" t="s">
        <v>323</v>
      </c>
      <c r="AH22" s="20"/>
    </row>
    <row r="23" spans="1:34" x14ac:dyDescent="0.25">
      <c r="A23" s="15" t="s">
        <v>209</v>
      </c>
      <c r="B23" s="2"/>
      <c r="C23" t="s">
        <v>210</v>
      </c>
      <c r="E23" t="s">
        <v>322</v>
      </c>
      <c r="F23" t="s">
        <v>323</v>
      </c>
      <c r="AH23" s="20"/>
    </row>
    <row r="24" spans="1:34" x14ac:dyDescent="0.25">
      <c r="A24" s="15" t="s">
        <v>223</v>
      </c>
      <c r="B24" s="2"/>
      <c r="C24" t="s">
        <v>220</v>
      </c>
      <c r="E24" t="s">
        <v>322</v>
      </c>
      <c r="F24" t="s">
        <v>323</v>
      </c>
      <c r="AH24" s="20"/>
    </row>
    <row r="25" spans="1:34" x14ac:dyDescent="0.25">
      <c r="A25" s="15" t="s">
        <v>223</v>
      </c>
      <c r="B25" s="2"/>
      <c r="C25" t="s">
        <v>220</v>
      </c>
      <c r="E25" t="s">
        <v>322</v>
      </c>
      <c r="F25" t="s">
        <v>323</v>
      </c>
      <c r="AH25" s="20"/>
    </row>
    <row r="26" spans="1:34" x14ac:dyDescent="0.25">
      <c r="A26" s="15" t="s">
        <v>223</v>
      </c>
      <c r="B26" s="2"/>
      <c r="C26" t="s">
        <v>220</v>
      </c>
      <c r="E26" t="s">
        <v>322</v>
      </c>
      <c r="F26" t="s">
        <v>323</v>
      </c>
      <c r="AH26" s="20"/>
    </row>
    <row r="27" spans="1:34" x14ac:dyDescent="0.25">
      <c r="A27" s="15" t="s">
        <v>224</v>
      </c>
      <c r="B27" s="2"/>
      <c r="C27" t="s">
        <v>220</v>
      </c>
      <c r="E27" t="s">
        <v>322</v>
      </c>
      <c r="F27" t="s">
        <v>323</v>
      </c>
      <c r="AH27" s="20"/>
    </row>
    <row r="28" spans="1:34" x14ac:dyDescent="0.25">
      <c r="A28" s="15" t="s">
        <v>224</v>
      </c>
      <c r="B28" s="2"/>
      <c r="C28" t="s">
        <v>220</v>
      </c>
      <c r="E28" t="s">
        <v>322</v>
      </c>
      <c r="F28" t="s">
        <v>323</v>
      </c>
      <c r="AH28" s="20"/>
    </row>
    <row r="29" spans="1:34" x14ac:dyDescent="0.25">
      <c r="A29" s="15" t="s">
        <v>218</v>
      </c>
      <c r="B29" s="2"/>
      <c r="C29" t="s">
        <v>216</v>
      </c>
      <c r="E29" t="s">
        <v>322</v>
      </c>
      <c r="F29" t="s">
        <v>323</v>
      </c>
      <c r="AH29" s="20"/>
    </row>
    <row r="30" spans="1:34" x14ac:dyDescent="0.25">
      <c r="A30" s="15" t="s">
        <v>223</v>
      </c>
      <c r="B30" s="2"/>
      <c r="C30" t="s">
        <v>220</v>
      </c>
      <c r="E30" t="s">
        <v>322</v>
      </c>
      <c r="F30" t="s">
        <v>323</v>
      </c>
      <c r="AH30" s="20"/>
    </row>
    <row r="31" spans="1:34" x14ac:dyDescent="0.25">
      <c r="A31" s="15" t="s">
        <v>223</v>
      </c>
      <c r="B31" s="2"/>
      <c r="C31" t="s">
        <v>220</v>
      </c>
      <c r="E31" t="s">
        <v>322</v>
      </c>
      <c r="F31" t="s">
        <v>323</v>
      </c>
      <c r="AH31" s="20"/>
    </row>
    <row r="32" spans="1:34" x14ac:dyDescent="0.25">
      <c r="A32" s="15" t="s">
        <v>223</v>
      </c>
      <c r="B32" s="2"/>
      <c r="C32" t="s">
        <v>220</v>
      </c>
      <c r="E32" t="s">
        <v>322</v>
      </c>
      <c r="F32" t="s">
        <v>323</v>
      </c>
      <c r="AH32" s="20"/>
    </row>
    <row r="33" spans="1:34" x14ac:dyDescent="0.25">
      <c r="A33" s="15" t="s">
        <v>232</v>
      </c>
      <c r="B33" s="2"/>
      <c r="C33" t="s">
        <v>233</v>
      </c>
      <c r="E33" t="s">
        <v>322</v>
      </c>
      <c r="F33" t="s">
        <v>323</v>
      </c>
      <c r="AH33" s="20"/>
    </row>
    <row r="34" spans="1:34" x14ac:dyDescent="0.25">
      <c r="A34" s="15" t="s">
        <v>246</v>
      </c>
      <c r="B34" s="2"/>
      <c r="C34" t="s">
        <v>247</v>
      </c>
      <c r="E34" t="s">
        <v>322</v>
      </c>
      <c r="F34" t="s">
        <v>323</v>
      </c>
      <c r="AH34" s="20"/>
    </row>
    <row r="35" spans="1:34" x14ac:dyDescent="0.25">
      <c r="A35" s="15" t="s">
        <v>246</v>
      </c>
      <c r="B35" s="2"/>
      <c r="C35" t="s">
        <v>247</v>
      </c>
      <c r="E35" t="s">
        <v>322</v>
      </c>
      <c r="F35" t="s">
        <v>323</v>
      </c>
      <c r="AH35" s="20"/>
    </row>
    <row r="36" spans="1:34" x14ac:dyDescent="0.25">
      <c r="A36" s="15" t="s">
        <v>235</v>
      </c>
      <c r="B36" s="2"/>
      <c r="C36" t="s">
        <v>233</v>
      </c>
      <c r="E36" t="s">
        <v>322</v>
      </c>
      <c r="F36" t="s">
        <v>323</v>
      </c>
      <c r="AH36" s="20"/>
    </row>
    <row r="37" spans="1:34" x14ac:dyDescent="0.25">
      <c r="A37" s="15" t="s">
        <v>223</v>
      </c>
      <c r="B37" s="2"/>
      <c r="C37" t="s">
        <v>220</v>
      </c>
      <c r="E37" t="s">
        <v>322</v>
      </c>
      <c r="F37" t="s">
        <v>323</v>
      </c>
      <c r="AH37" s="20"/>
    </row>
    <row r="38" spans="1:34" x14ac:dyDescent="0.25">
      <c r="A38" s="15" t="s">
        <v>223</v>
      </c>
      <c r="B38" s="2"/>
      <c r="C38" t="s">
        <v>220</v>
      </c>
      <c r="E38" t="s">
        <v>322</v>
      </c>
      <c r="F38" t="s">
        <v>323</v>
      </c>
      <c r="AH38" s="20"/>
    </row>
    <row r="39" spans="1:34" x14ac:dyDescent="0.25">
      <c r="A39" s="15" t="s">
        <v>224</v>
      </c>
      <c r="B39" s="2"/>
      <c r="C39" t="s">
        <v>220</v>
      </c>
      <c r="E39" t="s">
        <v>322</v>
      </c>
      <c r="F39" t="s">
        <v>323</v>
      </c>
      <c r="AH39" s="20"/>
    </row>
    <row r="40" spans="1:34" x14ac:dyDescent="0.25">
      <c r="A40" s="15" t="s">
        <v>223</v>
      </c>
      <c r="B40" s="2"/>
      <c r="C40" t="s">
        <v>220</v>
      </c>
      <c r="E40" t="s">
        <v>322</v>
      </c>
      <c r="F40" t="s">
        <v>323</v>
      </c>
      <c r="AH40" s="20"/>
    </row>
    <row r="41" spans="1:34" x14ac:dyDescent="0.25">
      <c r="A41" s="15" t="s">
        <v>226</v>
      </c>
      <c r="B41" s="2"/>
      <c r="C41" t="s">
        <v>220</v>
      </c>
      <c r="E41" t="s">
        <v>322</v>
      </c>
      <c r="F41" t="s">
        <v>323</v>
      </c>
      <c r="AH41" s="20"/>
    </row>
    <row r="42" spans="1:34" x14ac:dyDescent="0.25">
      <c r="A42" s="15" t="s">
        <v>226</v>
      </c>
      <c r="B42" s="2"/>
      <c r="C42" t="s">
        <v>220</v>
      </c>
      <c r="E42" t="s">
        <v>322</v>
      </c>
      <c r="F42" t="s">
        <v>323</v>
      </c>
      <c r="AH42" s="20"/>
    </row>
    <row r="43" spans="1:34" x14ac:dyDescent="0.25">
      <c r="A43" s="15" t="s">
        <v>218</v>
      </c>
      <c r="B43" s="2"/>
      <c r="C43" t="s">
        <v>216</v>
      </c>
      <c r="E43" t="s">
        <v>322</v>
      </c>
      <c r="F43" t="s">
        <v>323</v>
      </c>
      <c r="AH43" s="20"/>
    </row>
    <row r="44" spans="1:34" x14ac:dyDescent="0.25">
      <c r="A44" s="15" t="s">
        <v>223</v>
      </c>
      <c r="B44" s="2"/>
      <c r="C44" t="s">
        <v>220</v>
      </c>
      <c r="E44" t="s">
        <v>322</v>
      </c>
      <c r="F44" t="s">
        <v>323</v>
      </c>
      <c r="AH44" s="20"/>
    </row>
    <row r="45" spans="1:34" x14ac:dyDescent="0.25">
      <c r="A45" s="15" t="s">
        <v>235</v>
      </c>
      <c r="B45" s="2"/>
      <c r="C45" t="s">
        <v>233</v>
      </c>
      <c r="E45" t="s">
        <v>322</v>
      </c>
      <c r="F45" t="s">
        <v>323</v>
      </c>
      <c r="AH45" s="20"/>
    </row>
    <row r="46" spans="1:34" x14ac:dyDescent="0.25">
      <c r="A46" s="15" t="s">
        <v>223</v>
      </c>
      <c r="B46" s="2"/>
      <c r="C46" t="s">
        <v>220</v>
      </c>
      <c r="E46" t="s">
        <v>322</v>
      </c>
      <c r="F46" t="s">
        <v>323</v>
      </c>
      <c r="AH46" s="20"/>
    </row>
    <row r="47" spans="1:34" x14ac:dyDescent="0.25">
      <c r="A47" s="15" t="s">
        <v>226</v>
      </c>
      <c r="B47" s="2"/>
      <c r="C47" t="s">
        <v>220</v>
      </c>
      <c r="E47" t="s">
        <v>322</v>
      </c>
      <c r="F47" t="s">
        <v>323</v>
      </c>
      <c r="AH47" s="20"/>
    </row>
    <row r="48" spans="1:34" x14ac:dyDescent="0.25">
      <c r="A48" s="15" t="s">
        <v>226</v>
      </c>
      <c r="B48" s="2"/>
      <c r="C48" t="s">
        <v>220</v>
      </c>
      <c r="E48" t="s">
        <v>322</v>
      </c>
      <c r="F48" t="s">
        <v>323</v>
      </c>
      <c r="AH48" s="20"/>
    </row>
    <row r="49" spans="1:34" x14ac:dyDescent="0.25">
      <c r="A49" s="15" t="s">
        <v>224</v>
      </c>
      <c r="B49" s="2"/>
      <c r="C49" t="s">
        <v>220</v>
      </c>
      <c r="E49" t="s">
        <v>322</v>
      </c>
      <c r="F49" t="s">
        <v>323</v>
      </c>
      <c r="AH49" s="20"/>
    </row>
    <row r="50" spans="1:34" x14ac:dyDescent="0.25">
      <c r="A50" s="15" t="s">
        <v>223</v>
      </c>
      <c r="B50" s="2"/>
      <c r="C50" t="s">
        <v>220</v>
      </c>
      <c r="E50" t="s">
        <v>322</v>
      </c>
      <c r="F50" t="s">
        <v>323</v>
      </c>
      <c r="AH50" s="20"/>
    </row>
    <row r="51" spans="1:34" x14ac:dyDescent="0.25">
      <c r="A51" s="15" t="s">
        <v>226</v>
      </c>
      <c r="B51" s="2"/>
      <c r="C51" t="s">
        <v>220</v>
      </c>
      <c r="E51" t="s">
        <v>322</v>
      </c>
      <c r="F51" t="s">
        <v>323</v>
      </c>
      <c r="AH51" s="20"/>
    </row>
    <row r="52" spans="1:34" x14ac:dyDescent="0.25">
      <c r="A52" s="15" t="s">
        <v>226</v>
      </c>
      <c r="B52" s="2"/>
      <c r="C52" t="s">
        <v>220</v>
      </c>
      <c r="E52" t="s">
        <v>322</v>
      </c>
      <c r="F52" t="s">
        <v>323</v>
      </c>
      <c r="AH52" s="20"/>
    </row>
    <row r="53" spans="1:34" x14ac:dyDescent="0.25">
      <c r="A53" s="15" t="s">
        <v>226</v>
      </c>
      <c r="B53" s="2"/>
      <c r="C53" t="s">
        <v>220</v>
      </c>
      <c r="E53" t="s">
        <v>322</v>
      </c>
      <c r="F53" t="s">
        <v>323</v>
      </c>
      <c r="AH53" s="20"/>
    </row>
    <row r="54" spans="1:34" x14ac:dyDescent="0.25">
      <c r="A54" s="15" t="s">
        <v>226</v>
      </c>
      <c r="B54" s="2"/>
      <c r="C54" t="s">
        <v>220</v>
      </c>
      <c r="E54" t="s">
        <v>322</v>
      </c>
      <c r="F54" t="s">
        <v>323</v>
      </c>
      <c r="AH54" s="20"/>
    </row>
    <row r="55" spans="1:34" x14ac:dyDescent="0.25">
      <c r="A55" s="15" t="s">
        <v>226</v>
      </c>
      <c r="B55" s="2"/>
      <c r="C55" t="s">
        <v>220</v>
      </c>
      <c r="E55" t="s">
        <v>322</v>
      </c>
      <c r="F55" t="s">
        <v>323</v>
      </c>
      <c r="AH55" s="20"/>
    </row>
    <row r="56" spans="1:34" x14ac:dyDescent="0.25">
      <c r="A56" s="15" t="s">
        <v>223</v>
      </c>
      <c r="B56" s="2"/>
      <c r="C56" t="s">
        <v>220</v>
      </c>
      <c r="E56" t="s">
        <v>322</v>
      </c>
      <c r="F56" t="s">
        <v>323</v>
      </c>
      <c r="AH56" s="20"/>
    </row>
    <row r="57" spans="1:34" x14ac:dyDescent="0.25">
      <c r="A57" s="15" t="s">
        <v>223</v>
      </c>
      <c r="B57" s="2"/>
      <c r="C57" t="s">
        <v>220</v>
      </c>
      <c r="E57" t="s">
        <v>322</v>
      </c>
      <c r="F57" t="s">
        <v>323</v>
      </c>
      <c r="AH57" s="20"/>
    </row>
    <row r="58" spans="1:34" x14ac:dyDescent="0.25">
      <c r="A58" s="15" t="s">
        <v>226</v>
      </c>
      <c r="B58" s="2"/>
      <c r="C58" t="s">
        <v>220</v>
      </c>
      <c r="E58" t="s">
        <v>322</v>
      </c>
      <c r="F58" t="s">
        <v>323</v>
      </c>
      <c r="AH58" s="20"/>
    </row>
    <row r="59" spans="1:34" x14ac:dyDescent="0.25">
      <c r="A59" s="15" t="s">
        <v>223</v>
      </c>
      <c r="B59" s="2"/>
      <c r="C59" t="s">
        <v>220</v>
      </c>
      <c r="E59" t="s">
        <v>322</v>
      </c>
      <c r="F59" t="s">
        <v>323</v>
      </c>
      <c r="AH59" s="20"/>
    </row>
    <row r="60" spans="1:34" x14ac:dyDescent="0.25">
      <c r="A60" s="15" t="s">
        <v>223</v>
      </c>
      <c r="B60" s="2"/>
      <c r="C60" t="s">
        <v>220</v>
      </c>
      <c r="E60" t="s">
        <v>322</v>
      </c>
      <c r="F60" t="s">
        <v>323</v>
      </c>
      <c r="AH60" s="20"/>
    </row>
    <row r="61" spans="1:34" x14ac:dyDescent="0.25">
      <c r="A61" s="15" t="s">
        <v>224</v>
      </c>
      <c r="B61" s="2"/>
      <c r="C61" t="s">
        <v>220</v>
      </c>
      <c r="E61" t="s">
        <v>322</v>
      </c>
      <c r="F61" t="s">
        <v>323</v>
      </c>
      <c r="AH61" s="20"/>
    </row>
    <row r="62" spans="1:34" x14ac:dyDescent="0.25">
      <c r="A62" s="15" t="s">
        <v>223</v>
      </c>
      <c r="B62" s="2"/>
      <c r="C62" t="s">
        <v>220</v>
      </c>
      <c r="E62" t="s">
        <v>322</v>
      </c>
      <c r="F62" t="s">
        <v>323</v>
      </c>
      <c r="AH62" s="20"/>
    </row>
    <row r="63" spans="1:34" x14ac:dyDescent="0.25">
      <c r="A63" s="15" t="s">
        <v>223</v>
      </c>
      <c r="B63" s="2"/>
      <c r="C63" t="s">
        <v>220</v>
      </c>
      <c r="E63" t="s">
        <v>322</v>
      </c>
      <c r="F63" t="s">
        <v>323</v>
      </c>
      <c r="AH63" s="20"/>
    </row>
    <row r="64" spans="1:34" x14ac:dyDescent="0.25">
      <c r="A64" s="15" t="s">
        <v>223</v>
      </c>
      <c r="B64" s="2"/>
      <c r="C64" t="s">
        <v>220</v>
      </c>
      <c r="E64" t="s">
        <v>322</v>
      </c>
      <c r="F64" t="s">
        <v>323</v>
      </c>
      <c r="AH64" s="20"/>
    </row>
    <row r="65" spans="1:34" x14ac:dyDescent="0.25">
      <c r="A65" s="15" t="s">
        <v>223</v>
      </c>
      <c r="B65" s="2"/>
      <c r="C65" t="s">
        <v>220</v>
      </c>
      <c r="E65" t="s">
        <v>322</v>
      </c>
      <c r="F65" t="s">
        <v>323</v>
      </c>
      <c r="AH65" s="20"/>
    </row>
    <row r="66" spans="1:34" x14ac:dyDescent="0.25">
      <c r="A66" s="15" t="s">
        <v>224</v>
      </c>
      <c r="B66" s="2"/>
      <c r="C66" t="s">
        <v>220</v>
      </c>
      <c r="E66" t="s">
        <v>322</v>
      </c>
      <c r="F66" t="s">
        <v>323</v>
      </c>
      <c r="AH66" s="20"/>
    </row>
    <row r="67" spans="1:34" x14ac:dyDescent="0.25">
      <c r="A67" s="15" t="s">
        <v>223</v>
      </c>
      <c r="B67" s="2"/>
      <c r="C67" t="s">
        <v>220</v>
      </c>
      <c r="E67" t="s">
        <v>322</v>
      </c>
      <c r="F67" t="s">
        <v>323</v>
      </c>
      <c r="AH67" s="20"/>
    </row>
    <row r="68" spans="1:34" x14ac:dyDescent="0.25">
      <c r="A68" s="15" t="s">
        <v>236</v>
      </c>
      <c r="B68" s="2"/>
      <c r="C68" t="s">
        <v>233</v>
      </c>
      <c r="E68" t="s">
        <v>322</v>
      </c>
      <c r="F68" t="s">
        <v>323</v>
      </c>
      <c r="AH68" s="20"/>
    </row>
    <row r="69" spans="1:34" x14ac:dyDescent="0.25">
      <c r="A69" s="15" t="s">
        <v>246</v>
      </c>
      <c r="B69" s="2"/>
      <c r="C69" t="s">
        <v>247</v>
      </c>
      <c r="E69" t="s">
        <v>322</v>
      </c>
      <c r="F69" t="s">
        <v>323</v>
      </c>
      <c r="AH69" s="20"/>
    </row>
    <row r="70" spans="1:34" x14ac:dyDescent="0.25">
      <c r="A70" s="15" t="s">
        <v>209</v>
      </c>
      <c r="B70" s="2"/>
      <c r="C70" t="s">
        <v>210</v>
      </c>
      <c r="E70" t="s">
        <v>322</v>
      </c>
      <c r="F70" t="s">
        <v>323</v>
      </c>
      <c r="AH70" s="20"/>
    </row>
    <row r="71" spans="1:34" x14ac:dyDescent="0.25">
      <c r="A71" s="15" t="s">
        <v>278</v>
      </c>
      <c r="B71" s="2"/>
      <c r="C71" t="s">
        <v>216</v>
      </c>
      <c r="E71" t="s">
        <v>322</v>
      </c>
      <c r="F71" t="s">
        <v>323</v>
      </c>
      <c r="AH71" s="20"/>
    </row>
    <row r="72" spans="1:34" x14ac:dyDescent="0.25">
      <c r="A72" s="15" t="s">
        <v>246</v>
      </c>
      <c r="B72" s="2"/>
      <c r="C72" t="s">
        <v>247</v>
      </c>
      <c r="E72" t="s">
        <v>322</v>
      </c>
      <c r="F72" t="s">
        <v>323</v>
      </c>
      <c r="AH72" s="20"/>
    </row>
    <row r="73" spans="1:34" x14ac:dyDescent="0.25">
      <c r="A73" s="15" t="s">
        <v>278</v>
      </c>
      <c r="B73" s="2"/>
      <c r="C73" t="s">
        <v>216</v>
      </c>
      <c r="E73" t="s">
        <v>322</v>
      </c>
      <c r="F73" t="s">
        <v>323</v>
      </c>
      <c r="AH73" s="20"/>
    </row>
    <row r="74" spans="1:34" x14ac:dyDescent="0.25">
      <c r="A74" s="15" t="s">
        <v>223</v>
      </c>
      <c r="B74" s="2"/>
      <c r="C74" t="s">
        <v>220</v>
      </c>
      <c r="E74" t="s">
        <v>322</v>
      </c>
      <c r="F74" t="s">
        <v>323</v>
      </c>
      <c r="AH74" s="20"/>
    </row>
    <row r="75" spans="1:34" x14ac:dyDescent="0.25">
      <c r="A75" s="15" t="s">
        <v>278</v>
      </c>
      <c r="B75" s="2"/>
      <c r="C75" t="s">
        <v>216</v>
      </c>
      <c r="E75" t="s">
        <v>322</v>
      </c>
      <c r="F75" t="s">
        <v>323</v>
      </c>
      <c r="AH75" s="20"/>
    </row>
    <row r="76" spans="1:34" x14ac:dyDescent="0.25">
      <c r="A76" s="15" t="s">
        <v>223</v>
      </c>
      <c r="B76" s="2"/>
      <c r="C76" t="s">
        <v>220</v>
      </c>
      <c r="E76" t="s">
        <v>322</v>
      </c>
      <c r="F76" t="s">
        <v>323</v>
      </c>
      <c r="AH76" s="20"/>
    </row>
    <row r="77" spans="1:34" x14ac:dyDescent="0.25">
      <c r="A77" s="15" t="s">
        <v>226</v>
      </c>
      <c r="B77" s="2"/>
      <c r="C77" t="s">
        <v>220</v>
      </c>
      <c r="E77" t="s">
        <v>322</v>
      </c>
      <c r="F77" t="s">
        <v>323</v>
      </c>
      <c r="AH77" s="20"/>
    </row>
    <row r="78" spans="1:34" x14ac:dyDescent="0.25">
      <c r="A78" s="15" t="s">
        <v>246</v>
      </c>
      <c r="B78" s="2"/>
      <c r="C78" t="s">
        <v>247</v>
      </c>
      <c r="E78" t="s">
        <v>322</v>
      </c>
      <c r="F78" t="s">
        <v>323</v>
      </c>
      <c r="AH78" s="20"/>
    </row>
    <row r="79" spans="1:34" x14ac:dyDescent="0.25">
      <c r="A79" s="15" t="s">
        <v>234</v>
      </c>
      <c r="B79" s="2"/>
      <c r="C79" t="s">
        <v>233</v>
      </c>
      <c r="E79" t="s">
        <v>322</v>
      </c>
      <c r="F79" t="s">
        <v>323</v>
      </c>
      <c r="AH79" s="20"/>
    </row>
    <row r="80" spans="1:34" x14ac:dyDescent="0.25">
      <c r="A80" s="15" t="s">
        <v>263</v>
      </c>
      <c r="B80" s="2"/>
      <c r="C80" t="s">
        <v>210</v>
      </c>
      <c r="E80" t="s">
        <v>322</v>
      </c>
      <c r="F80" t="s">
        <v>323</v>
      </c>
      <c r="AH80" s="20"/>
    </row>
    <row r="81" spans="1:34" x14ac:dyDescent="0.25">
      <c r="A81" s="15" t="s">
        <v>263</v>
      </c>
      <c r="B81" s="2"/>
      <c r="C81" t="s">
        <v>210</v>
      </c>
      <c r="E81" t="s">
        <v>322</v>
      </c>
      <c r="F81" t="s">
        <v>323</v>
      </c>
      <c r="AH81" s="20"/>
    </row>
    <row r="82" spans="1:34" x14ac:dyDescent="0.25">
      <c r="A82" s="15" t="s">
        <v>235</v>
      </c>
      <c r="B82" s="2"/>
      <c r="C82" t="s">
        <v>233</v>
      </c>
      <c r="E82" t="s">
        <v>322</v>
      </c>
      <c r="F82" t="s">
        <v>323</v>
      </c>
      <c r="AH82" s="20"/>
    </row>
    <row r="83" spans="1:34" x14ac:dyDescent="0.25">
      <c r="A83" s="15" t="s">
        <v>223</v>
      </c>
      <c r="B83" s="2"/>
      <c r="C83" t="s">
        <v>220</v>
      </c>
      <c r="E83" t="s">
        <v>322</v>
      </c>
      <c r="F83" t="s">
        <v>323</v>
      </c>
      <c r="AH83" s="20"/>
    </row>
    <row r="84" spans="1:34" x14ac:dyDescent="0.25">
      <c r="A84" s="15" t="s">
        <v>224</v>
      </c>
      <c r="B84" s="2"/>
      <c r="C84" t="s">
        <v>220</v>
      </c>
      <c r="E84" t="s">
        <v>322</v>
      </c>
      <c r="F84" t="s">
        <v>323</v>
      </c>
      <c r="AH84" s="20"/>
    </row>
    <row r="85" spans="1:34" x14ac:dyDescent="0.25">
      <c r="A85" s="15" t="s">
        <v>236</v>
      </c>
      <c r="B85" s="2"/>
      <c r="C85" t="s">
        <v>233</v>
      </c>
      <c r="E85" t="s">
        <v>322</v>
      </c>
      <c r="F85" t="s">
        <v>323</v>
      </c>
      <c r="AH85" s="20"/>
    </row>
    <row r="86" spans="1:34" x14ac:dyDescent="0.25">
      <c r="A86" s="15" t="s">
        <v>209</v>
      </c>
      <c r="B86" s="2"/>
      <c r="C86" t="s">
        <v>210</v>
      </c>
      <c r="E86" t="s">
        <v>322</v>
      </c>
      <c r="F86" t="s">
        <v>323</v>
      </c>
      <c r="AH86" s="20"/>
    </row>
    <row r="87" spans="1:34" x14ac:dyDescent="0.25">
      <c r="A87" s="15" t="s">
        <v>209</v>
      </c>
      <c r="B87" s="2"/>
      <c r="C87" t="s">
        <v>210</v>
      </c>
      <c r="E87" t="s">
        <v>322</v>
      </c>
      <c r="F87" t="s">
        <v>323</v>
      </c>
      <c r="AH87" s="20"/>
    </row>
    <row r="88" spans="1:34" x14ac:dyDescent="0.25">
      <c r="A88" s="15" t="s">
        <v>223</v>
      </c>
      <c r="B88" s="2"/>
      <c r="C88" t="s">
        <v>220</v>
      </c>
      <c r="E88" t="s">
        <v>322</v>
      </c>
      <c r="F88" t="s">
        <v>323</v>
      </c>
      <c r="AH88" s="20"/>
    </row>
    <row r="89" spans="1:34" x14ac:dyDescent="0.25">
      <c r="A89" s="15" t="s">
        <v>223</v>
      </c>
      <c r="B89" s="2"/>
      <c r="C89" t="s">
        <v>220</v>
      </c>
      <c r="E89" t="s">
        <v>322</v>
      </c>
      <c r="F89" t="s">
        <v>323</v>
      </c>
      <c r="AH89" s="20"/>
    </row>
    <row r="90" spans="1:34" x14ac:dyDescent="0.25">
      <c r="A90" s="15" t="s">
        <v>263</v>
      </c>
      <c r="B90" s="2"/>
      <c r="C90" t="s">
        <v>210</v>
      </c>
      <c r="E90" t="s">
        <v>322</v>
      </c>
      <c r="F90" t="s">
        <v>323</v>
      </c>
      <c r="AH90" s="20"/>
    </row>
    <row r="91" spans="1:34" x14ac:dyDescent="0.25">
      <c r="A91" s="15" t="s">
        <v>223</v>
      </c>
      <c r="B91" s="2"/>
      <c r="C91" t="s">
        <v>220</v>
      </c>
      <c r="E91" t="s">
        <v>322</v>
      </c>
      <c r="F91" t="s">
        <v>323</v>
      </c>
      <c r="AH91" s="20"/>
    </row>
    <row r="92" spans="1:34" x14ac:dyDescent="0.25">
      <c r="A92" s="15" t="s">
        <v>237</v>
      </c>
      <c r="B92" s="2"/>
      <c r="C92" t="s">
        <v>238</v>
      </c>
      <c r="E92" t="s">
        <v>322</v>
      </c>
      <c r="F92" t="s">
        <v>323</v>
      </c>
      <c r="AH92" s="20"/>
    </row>
    <row r="93" spans="1:34" x14ac:dyDescent="0.25">
      <c r="A93" s="15" t="s">
        <v>237</v>
      </c>
      <c r="B93" s="2"/>
      <c r="C93" t="s">
        <v>238</v>
      </c>
      <c r="E93" t="s">
        <v>322</v>
      </c>
      <c r="F93" t="s">
        <v>323</v>
      </c>
      <c r="AH93" s="20"/>
    </row>
    <row r="94" spans="1:34" x14ac:dyDescent="0.25">
      <c r="A94" s="15" t="s">
        <v>246</v>
      </c>
      <c r="B94" s="2"/>
      <c r="C94" t="s">
        <v>247</v>
      </c>
      <c r="E94" t="s">
        <v>322</v>
      </c>
      <c r="F94" t="s">
        <v>323</v>
      </c>
      <c r="AH94" s="20"/>
    </row>
    <row r="95" spans="1:34" x14ac:dyDescent="0.25">
      <c r="A95" s="15" t="s">
        <v>236</v>
      </c>
      <c r="B95" s="2"/>
      <c r="C95" t="s">
        <v>233</v>
      </c>
      <c r="E95" t="s">
        <v>322</v>
      </c>
      <c r="F95" t="s">
        <v>323</v>
      </c>
      <c r="AH95" s="20"/>
    </row>
    <row r="96" spans="1:34" x14ac:dyDescent="0.25">
      <c r="A96" s="15" t="s">
        <v>224</v>
      </c>
      <c r="B96" s="2"/>
      <c r="C96" t="s">
        <v>220</v>
      </c>
      <c r="E96" t="s">
        <v>322</v>
      </c>
      <c r="F96" t="s">
        <v>323</v>
      </c>
      <c r="AH96" s="20"/>
    </row>
    <row r="97" spans="1:34" x14ac:dyDescent="0.25">
      <c r="A97" s="15" t="s">
        <v>246</v>
      </c>
      <c r="B97" s="2"/>
      <c r="C97" t="s">
        <v>247</v>
      </c>
      <c r="E97" t="s">
        <v>322</v>
      </c>
      <c r="F97" t="s">
        <v>323</v>
      </c>
      <c r="AH97" s="20"/>
    </row>
    <row r="98" spans="1:34" x14ac:dyDescent="0.25">
      <c r="A98" s="15" t="s">
        <v>223</v>
      </c>
      <c r="B98" s="2"/>
      <c r="C98" t="s">
        <v>220</v>
      </c>
      <c r="E98" t="s">
        <v>322</v>
      </c>
      <c r="F98" t="s">
        <v>323</v>
      </c>
      <c r="AH98" s="20"/>
    </row>
    <row r="99" spans="1:34" x14ac:dyDescent="0.25">
      <c r="A99" s="15" t="s">
        <v>209</v>
      </c>
      <c r="B99" s="2"/>
      <c r="C99" t="s">
        <v>210</v>
      </c>
      <c r="E99" t="s">
        <v>322</v>
      </c>
      <c r="F99" t="s">
        <v>323</v>
      </c>
      <c r="AH99" s="20"/>
    </row>
    <row r="100" spans="1:34" ht="15.75" thickBot="1" x14ac:dyDescent="0.3">
      <c r="A100" s="29" t="s">
        <v>263</v>
      </c>
      <c r="B100" s="28"/>
      <c r="C100" s="23" t="s">
        <v>210</v>
      </c>
      <c r="D100" s="23" t="s">
        <v>249</v>
      </c>
      <c r="E100" s="23" t="s">
        <v>322</v>
      </c>
      <c r="F100" s="23" t="s">
        <v>323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DE39-794C-457B-9C0A-F7F9AD2395A9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39.140625" bestFit="1" customWidth="1"/>
    <col min="6" max="6" width="81.28515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209</v>
      </c>
      <c r="B2" s="9"/>
      <c r="C2" s="27" t="s">
        <v>210</v>
      </c>
      <c r="D2" s="27" t="s">
        <v>248</v>
      </c>
      <c r="E2" s="27" t="s">
        <v>325</v>
      </c>
      <c r="F2" s="27" t="s">
        <v>326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218</v>
      </c>
      <c r="B3" s="2"/>
      <c r="C3" t="s">
        <v>216</v>
      </c>
      <c r="E3" t="s">
        <v>325</v>
      </c>
      <c r="F3" t="s">
        <v>326</v>
      </c>
      <c r="AH3" s="20"/>
    </row>
    <row r="4" spans="1:34" x14ac:dyDescent="0.25">
      <c r="A4" s="15" t="s">
        <v>223</v>
      </c>
      <c r="B4" s="2"/>
      <c r="C4" t="s">
        <v>220</v>
      </c>
      <c r="E4" t="s">
        <v>325</v>
      </c>
      <c r="F4" t="s">
        <v>326</v>
      </c>
      <c r="AH4" s="20"/>
    </row>
    <row r="5" spans="1:34" x14ac:dyDescent="0.25">
      <c r="A5" s="15" t="s">
        <v>224</v>
      </c>
      <c r="B5" s="2"/>
      <c r="C5" t="s">
        <v>220</v>
      </c>
      <c r="E5" t="s">
        <v>325</v>
      </c>
      <c r="F5" t="s">
        <v>326</v>
      </c>
      <c r="AH5" s="20"/>
    </row>
    <row r="6" spans="1:34" x14ac:dyDescent="0.25">
      <c r="A6" s="15" t="s">
        <v>226</v>
      </c>
      <c r="B6" s="2"/>
      <c r="C6" t="s">
        <v>220</v>
      </c>
      <c r="E6" t="s">
        <v>325</v>
      </c>
      <c r="F6" t="s">
        <v>326</v>
      </c>
      <c r="AH6" s="20"/>
    </row>
    <row r="7" spans="1:34" x14ac:dyDescent="0.25">
      <c r="A7" s="15" t="s">
        <v>327</v>
      </c>
      <c r="B7" s="2"/>
      <c r="C7" t="s">
        <v>244</v>
      </c>
      <c r="E7" t="s">
        <v>325</v>
      </c>
      <c r="F7" t="s">
        <v>326</v>
      </c>
      <c r="AH7" s="20"/>
    </row>
    <row r="8" spans="1:34" x14ac:dyDescent="0.25">
      <c r="A8" s="15" t="s">
        <v>236</v>
      </c>
      <c r="B8" s="2"/>
      <c r="C8" t="s">
        <v>233</v>
      </c>
      <c r="E8" t="s">
        <v>325</v>
      </c>
      <c r="F8" t="s">
        <v>326</v>
      </c>
      <c r="AH8" s="20"/>
    </row>
    <row r="9" spans="1:34" x14ac:dyDescent="0.25">
      <c r="A9" s="15" t="s">
        <v>235</v>
      </c>
      <c r="B9" s="2"/>
      <c r="C9" t="s">
        <v>233</v>
      </c>
      <c r="E9" t="s">
        <v>325</v>
      </c>
      <c r="F9" t="s">
        <v>326</v>
      </c>
      <c r="AH9" s="20"/>
    </row>
    <row r="10" spans="1:34" x14ac:dyDescent="0.25">
      <c r="A10" s="15" t="s">
        <v>237</v>
      </c>
      <c r="B10" s="2"/>
      <c r="C10" t="s">
        <v>238</v>
      </c>
      <c r="E10" t="s">
        <v>325</v>
      </c>
      <c r="F10" t="s">
        <v>326</v>
      </c>
      <c r="AH10" s="20"/>
    </row>
    <row r="11" spans="1:34" x14ac:dyDescent="0.25">
      <c r="A11" s="15" t="s">
        <v>269</v>
      </c>
      <c r="B11" s="2"/>
      <c r="C11" t="s">
        <v>238</v>
      </c>
      <c r="E11" t="s">
        <v>325</v>
      </c>
      <c r="F11" t="s">
        <v>326</v>
      </c>
      <c r="AH11" s="20"/>
    </row>
    <row r="12" spans="1:34" x14ac:dyDescent="0.25">
      <c r="A12" s="15" t="s">
        <v>246</v>
      </c>
      <c r="B12" s="2"/>
      <c r="C12" t="s">
        <v>247</v>
      </c>
      <c r="E12" t="s">
        <v>325</v>
      </c>
      <c r="F12" t="s">
        <v>326</v>
      </c>
      <c r="AH12" s="20"/>
    </row>
    <row r="13" spans="1:34" x14ac:dyDescent="0.25">
      <c r="A13" s="15" t="s">
        <v>246</v>
      </c>
      <c r="B13" s="2"/>
      <c r="C13" t="s">
        <v>247</v>
      </c>
      <c r="E13" t="s">
        <v>325</v>
      </c>
      <c r="F13" t="s">
        <v>326</v>
      </c>
      <c r="AH13" s="20"/>
    </row>
    <row r="14" spans="1:34" x14ac:dyDescent="0.25">
      <c r="A14" s="15" t="s">
        <v>273</v>
      </c>
      <c r="B14" s="2"/>
      <c r="C14" t="s">
        <v>274</v>
      </c>
      <c r="E14" t="s">
        <v>325</v>
      </c>
      <c r="F14" t="s">
        <v>326</v>
      </c>
      <c r="AH14" s="20"/>
    </row>
    <row r="15" spans="1:34" x14ac:dyDescent="0.25">
      <c r="A15" s="15" t="s">
        <v>235</v>
      </c>
      <c r="B15" s="2"/>
      <c r="C15" t="s">
        <v>233</v>
      </c>
      <c r="E15" t="s">
        <v>325</v>
      </c>
      <c r="F15" t="s">
        <v>326</v>
      </c>
      <c r="AH15" s="20"/>
    </row>
    <row r="16" spans="1:34" x14ac:dyDescent="0.25">
      <c r="A16" s="15" t="s">
        <v>273</v>
      </c>
      <c r="B16" s="2"/>
      <c r="C16" t="s">
        <v>274</v>
      </c>
      <c r="E16" t="s">
        <v>325</v>
      </c>
      <c r="F16" t="s">
        <v>326</v>
      </c>
      <c r="AH16" s="20"/>
    </row>
    <row r="17" spans="1:34" x14ac:dyDescent="0.25">
      <c r="A17" s="15" t="s">
        <v>263</v>
      </c>
      <c r="B17" s="2"/>
      <c r="C17" t="s">
        <v>210</v>
      </c>
      <c r="E17" t="s">
        <v>325</v>
      </c>
      <c r="F17" t="s">
        <v>326</v>
      </c>
      <c r="AH17" s="20"/>
    </row>
    <row r="18" spans="1:34" x14ac:dyDescent="0.25">
      <c r="A18" s="15" t="s">
        <v>246</v>
      </c>
      <c r="B18" s="2"/>
      <c r="C18" t="s">
        <v>247</v>
      </c>
      <c r="E18" t="s">
        <v>325</v>
      </c>
      <c r="F18" t="s">
        <v>326</v>
      </c>
      <c r="AH18" s="20"/>
    </row>
    <row r="19" spans="1:34" x14ac:dyDescent="0.25">
      <c r="A19" s="15" t="s">
        <v>273</v>
      </c>
      <c r="B19" s="2"/>
      <c r="C19" t="s">
        <v>274</v>
      </c>
      <c r="E19" t="s">
        <v>325</v>
      </c>
      <c r="F19" t="s">
        <v>326</v>
      </c>
      <c r="AH19" s="20"/>
    </row>
    <row r="20" spans="1:34" x14ac:dyDescent="0.25">
      <c r="A20" s="15" t="s">
        <v>234</v>
      </c>
      <c r="B20" s="2"/>
      <c r="C20" t="s">
        <v>233</v>
      </c>
      <c r="E20" t="s">
        <v>325</v>
      </c>
      <c r="F20" t="s">
        <v>326</v>
      </c>
      <c r="AH20" s="20"/>
    </row>
    <row r="21" spans="1:34" x14ac:dyDescent="0.25">
      <c r="A21" s="15" t="s">
        <v>209</v>
      </c>
      <c r="B21" s="2"/>
      <c r="C21" t="s">
        <v>210</v>
      </c>
      <c r="E21" t="s">
        <v>325</v>
      </c>
      <c r="F21" t="s">
        <v>326</v>
      </c>
      <c r="AH21" s="20"/>
    </row>
    <row r="22" spans="1:34" x14ac:dyDescent="0.25">
      <c r="A22" s="15" t="s">
        <v>246</v>
      </c>
      <c r="B22" s="2"/>
      <c r="C22" t="s">
        <v>247</v>
      </c>
      <c r="E22" t="s">
        <v>325</v>
      </c>
      <c r="F22" t="s">
        <v>326</v>
      </c>
      <c r="AH22" s="20"/>
    </row>
    <row r="23" spans="1:34" x14ac:dyDescent="0.25">
      <c r="A23" s="15" t="s">
        <v>273</v>
      </c>
      <c r="B23" s="2"/>
      <c r="C23" t="s">
        <v>274</v>
      </c>
      <c r="E23" t="s">
        <v>325</v>
      </c>
      <c r="F23" t="s">
        <v>326</v>
      </c>
      <c r="AH23" s="20"/>
    </row>
    <row r="24" spans="1:34" x14ac:dyDescent="0.25">
      <c r="A24" s="15" t="s">
        <v>236</v>
      </c>
      <c r="B24" s="2"/>
      <c r="C24" t="s">
        <v>233</v>
      </c>
      <c r="E24" t="s">
        <v>325</v>
      </c>
      <c r="F24" t="s">
        <v>326</v>
      </c>
      <c r="AH24" s="20"/>
    </row>
    <row r="25" spans="1:34" x14ac:dyDescent="0.25">
      <c r="A25" s="15" t="s">
        <v>273</v>
      </c>
      <c r="B25" s="2"/>
      <c r="C25" t="s">
        <v>274</v>
      </c>
      <c r="E25" t="s">
        <v>325</v>
      </c>
      <c r="F25" t="s">
        <v>326</v>
      </c>
      <c r="AH25" s="20"/>
    </row>
    <row r="26" spans="1:34" x14ac:dyDescent="0.25">
      <c r="A26" s="15" t="s">
        <v>209</v>
      </c>
      <c r="B26" s="2"/>
      <c r="C26" t="s">
        <v>210</v>
      </c>
      <c r="E26" t="s">
        <v>325</v>
      </c>
      <c r="F26" t="s">
        <v>326</v>
      </c>
      <c r="AH26" s="20"/>
    </row>
    <row r="27" spans="1:34" x14ac:dyDescent="0.25">
      <c r="A27" s="15" t="s">
        <v>236</v>
      </c>
      <c r="B27" s="2"/>
      <c r="C27" t="s">
        <v>233</v>
      </c>
      <c r="E27" t="s">
        <v>325</v>
      </c>
      <c r="F27" t="s">
        <v>326</v>
      </c>
      <c r="AH27" s="20"/>
    </row>
    <row r="28" spans="1:34" x14ac:dyDescent="0.25">
      <c r="A28" s="15" t="s">
        <v>246</v>
      </c>
      <c r="B28" s="2"/>
      <c r="C28" t="s">
        <v>247</v>
      </c>
      <c r="E28" t="s">
        <v>325</v>
      </c>
      <c r="F28" t="s">
        <v>326</v>
      </c>
      <c r="AH28" s="20"/>
    </row>
    <row r="29" spans="1:34" x14ac:dyDescent="0.25">
      <c r="A29" s="15" t="s">
        <v>273</v>
      </c>
      <c r="B29" s="2"/>
      <c r="C29" t="s">
        <v>274</v>
      </c>
      <c r="E29" t="s">
        <v>325</v>
      </c>
      <c r="F29" t="s">
        <v>326</v>
      </c>
      <c r="AH29" s="20"/>
    </row>
    <row r="30" spans="1:34" x14ac:dyDescent="0.25">
      <c r="A30" s="15" t="s">
        <v>273</v>
      </c>
      <c r="B30" s="2"/>
      <c r="C30" t="s">
        <v>274</v>
      </c>
      <c r="E30" t="s">
        <v>325</v>
      </c>
      <c r="F30" t="s">
        <v>326</v>
      </c>
      <c r="AH30" s="20"/>
    </row>
    <row r="31" spans="1:34" x14ac:dyDescent="0.25">
      <c r="A31" s="15" t="s">
        <v>273</v>
      </c>
      <c r="B31" s="2"/>
      <c r="C31" t="s">
        <v>274</v>
      </c>
      <c r="E31" t="s">
        <v>325</v>
      </c>
      <c r="F31" t="s">
        <v>326</v>
      </c>
      <c r="AH31" s="20"/>
    </row>
    <row r="32" spans="1:34" x14ac:dyDescent="0.25">
      <c r="A32" s="15" t="s">
        <v>246</v>
      </c>
      <c r="B32" s="2"/>
      <c r="C32" t="s">
        <v>247</v>
      </c>
      <c r="E32" t="s">
        <v>325</v>
      </c>
      <c r="F32" t="s">
        <v>326</v>
      </c>
      <c r="AH32" s="20"/>
    </row>
    <row r="33" spans="1:34" x14ac:dyDescent="0.25">
      <c r="A33" s="15" t="s">
        <v>246</v>
      </c>
      <c r="B33" s="2"/>
      <c r="C33" t="s">
        <v>247</v>
      </c>
      <c r="E33" t="s">
        <v>325</v>
      </c>
      <c r="F33" t="s">
        <v>326</v>
      </c>
      <c r="AH33" s="20"/>
    </row>
    <row r="34" spans="1:34" x14ac:dyDescent="0.25">
      <c r="A34" s="15" t="s">
        <v>273</v>
      </c>
      <c r="B34" s="2"/>
      <c r="C34" t="s">
        <v>274</v>
      </c>
      <c r="E34" t="s">
        <v>325</v>
      </c>
      <c r="F34" t="s">
        <v>326</v>
      </c>
      <c r="AH34" s="20"/>
    </row>
    <row r="35" spans="1:34" x14ac:dyDescent="0.25">
      <c r="A35" s="15" t="s">
        <v>246</v>
      </c>
      <c r="B35" s="2"/>
      <c r="C35" t="s">
        <v>247</v>
      </c>
      <c r="E35" t="s">
        <v>325</v>
      </c>
      <c r="F35" t="s">
        <v>326</v>
      </c>
      <c r="AH35" s="20"/>
    </row>
    <row r="36" spans="1:34" x14ac:dyDescent="0.25">
      <c r="A36" s="15" t="s">
        <v>246</v>
      </c>
      <c r="B36" s="2"/>
      <c r="C36" t="s">
        <v>247</v>
      </c>
      <c r="E36" t="s">
        <v>325</v>
      </c>
      <c r="F36" t="s">
        <v>326</v>
      </c>
      <c r="AH36" s="20"/>
    </row>
    <row r="37" spans="1:34" x14ac:dyDescent="0.25">
      <c r="A37" s="15" t="s">
        <v>246</v>
      </c>
      <c r="B37" s="2"/>
      <c r="C37" t="s">
        <v>247</v>
      </c>
      <c r="E37" t="s">
        <v>325</v>
      </c>
      <c r="F37" t="s">
        <v>326</v>
      </c>
      <c r="AH37" s="20"/>
    </row>
    <row r="38" spans="1:34" x14ac:dyDescent="0.25">
      <c r="A38" s="15" t="s">
        <v>273</v>
      </c>
      <c r="B38" s="2"/>
      <c r="C38" t="s">
        <v>274</v>
      </c>
      <c r="E38" t="s">
        <v>325</v>
      </c>
      <c r="F38" t="s">
        <v>326</v>
      </c>
      <c r="AH38" s="20"/>
    </row>
    <row r="39" spans="1:34" x14ac:dyDescent="0.25">
      <c r="A39" s="15" t="s">
        <v>273</v>
      </c>
      <c r="B39" s="2"/>
      <c r="C39" t="s">
        <v>274</v>
      </c>
      <c r="E39" t="s">
        <v>325</v>
      </c>
      <c r="F39" t="s">
        <v>326</v>
      </c>
      <c r="AH39" s="20"/>
    </row>
    <row r="40" spans="1:34" x14ac:dyDescent="0.25">
      <c r="A40" s="15" t="s">
        <v>224</v>
      </c>
      <c r="B40" s="2"/>
      <c r="C40" t="s">
        <v>220</v>
      </c>
      <c r="E40" t="s">
        <v>325</v>
      </c>
      <c r="F40" t="s">
        <v>326</v>
      </c>
      <c r="AH40" s="20"/>
    </row>
    <row r="41" spans="1:34" x14ac:dyDescent="0.25">
      <c r="A41" s="15" t="s">
        <v>226</v>
      </c>
      <c r="B41" s="2"/>
      <c r="C41" t="s">
        <v>220</v>
      </c>
      <c r="E41" t="s">
        <v>325</v>
      </c>
      <c r="F41" t="s">
        <v>326</v>
      </c>
      <c r="AH41" s="20"/>
    </row>
    <row r="42" spans="1:34" x14ac:dyDescent="0.25">
      <c r="A42" s="15" t="s">
        <v>273</v>
      </c>
      <c r="B42" s="2"/>
      <c r="C42" t="s">
        <v>274</v>
      </c>
      <c r="E42" t="s">
        <v>325</v>
      </c>
      <c r="F42" t="s">
        <v>326</v>
      </c>
      <c r="AH42" s="20"/>
    </row>
    <row r="43" spans="1:34" x14ac:dyDescent="0.25">
      <c r="A43" s="15" t="s">
        <v>246</v>
      </c>
      <c r="B43" s="2"/>
      <c r="C43" t="s">
        <v>247</v>
      </c>
      <c r="E43" t="s">
        <v>325</v>
      </c>
      <c r="F43" t="s">
        <v>326</v>
      </c>
      <c r="AH43" s="20"/>
    </row>
    <row r="44" spans="1:34" x14ac:dyDescent="0.25">
      <c r="A44" s="15" t="s">
        <v>273</v>
      </c>
      <c r="B44" s="2"/>
      <c r="C44" t="s">
        <v>274</v>
      </c>
      <c r="E44" t="s">
        <v>325</v>
      </c>
      <c r="F44" t="s">
        <v>326</v>
      </c>
      <c r="AH44" s="20"/>
    </row>
    <row r="45" spans="1:34" x14ac:dyDescent="0.25">
      <c r="A45" s="15" t="s">
        <v>246</v>
      </c>
      <c r="B45" s="2"/>
      <c r="C45" t="s">
        <v>247</v>
      </c>
      <c r="E45" t="s">
        <v>325</v>
      </c>
      <c r="F45" t="s">
        <v>326</v>
      </c>
      <c r="AH45" s="20"/>
    </row>
    <row r="46" spans="1:34" x14ac:dyDescent="0.25">
      <c r="A46" s="15" t="s">
        <v>223</v>
      </c>
      <c r="B46" s="2"/>
      <c r="C46" t="s">
        <v>220</v>
      </c>
      <c r="E46" t="s">
        <v>325</v>
      </c>
      <c r="F46" t="s">
        <v>326</v>
      </c>
      <c r="AH46" s="20"/>
    </row>
    <row r="47" spans="1:34" x14ac:dyDescent="0.25">
      <c r="A47" s="15" t="s">
        <v>273</v>
      </c>
      <c r="B47" s="2"/>
      <c r="C47" t="s">
        <v>274</v>
      </c>
      <c r="E47" t="s">
        <v>325</v>
      </c>
      <c r="F47" t="s">
        <v>326</v>
      </c>
      <c r="AH47" s="20"/>
    </row>
    <row r="48" spans="1:34" x14ac:dyDescent="0.25">
      <c r="A48" s="15" t="s">
        <v>273</v>
      </c>
      <c r="B48" s="2"/>
      <c r="C48" t="s">
        <v>274</v>
      </c>
      <c r="E48" t="s">
        <v>325</v>
      </c>
      <c r="F48" t="s">
        <v>326</v>
      </c>
      <c r="AH48" s="20"/>
    </row>
    <row r="49" spans="1:34" x14ac:dyDescent="0.25">
      <c r="A49" s="15" t="s">
        <v>246</v>
      </c>
      <c r="B49" s="2"/>
      <c r="C49" t="s">
        <v>247</v>
      </c>
      <c r="E49" t="s">
        <v>325</v>
      </c>
      <c r="F49" t="s">
        <v>326</v>
      </c>
      <c r="AH49" s="20"/>
    </row>
    <row r="50" spans="1:34" x14ac:dyDescent="0.25">
      <c r="A50" s="15" t="s">
        <v>226</v>
      </c>
      <c r="B50" s="2"/>
      <c r="C50" t="s">
        <v>220</v>
      </c>
      <c r="E50" t="s">
        <v>325</v>
      </c>
      <c r="F50" t="s">
        <v>326</v>
      </c>
      <c r="AH50" s="20"/>
    </row>
    <row r="51" spans="1:34" x14ac:dyDescent="0.25">
      <c r="A51" s="15" t="s">
        <v>226</v>
      </c>
      <c r="B51" s="2"/>
      <c r="C51" t="s">
        <v>220</v>
      </c>
      <c r="E51" t="s">
        <v>325</v>
      </c>
      <c r="F51" t="s">
        <v>326</v>
      </c>
      <c r="AH51" s="20"/>
    </row>
    <row r="52" spans="1:34" x14ac:dyDescent="0.25">
      <c r="A52" s="15" t="s">
        <v>273</v>
      </c>
      <c r="B52" s="2"/>
      <c r="C52" t="s">
        <v>274</v>
      </c>
      <c r="E52" t="s">
        <v>325</v>
      </c>
      <c r="F52" t="s">
        <v>326</v>
      </c>
      <c r="AH52" s="20"/>
    </row>
    <row r="53" spans="1:34" x14ac:dyDescent="0.25">
      <c r="A53" s="15" t="s">
        <v>280</v>
      </c>
      <c r="B53" s="2"/>
      <c r="C53" t="s">
        <v>233</v>
      </c>
      <c r="E53" t="s">
        <v>325</v>
      </c>
      <c r="F53" t="s">
        <v>326</v>
      </c>
      <c r="AH53" s="20"/>
    </row>
    <row r="54" spans="1:34" x14ac:dyDescent="0.25">
      <c r="A54" s="15" t="s">
        <v>246</v>
      </c>
      <c r="B54" s="2"/>
      <c r="C54" t="s">
        <v>247</v>
      </c>
      <c r="E54" t="s">
        <v>325</v>
      </c>
      <c r="F54" t="s">
        <v>326</v>
      </c>
      <c r="AH54" s="20"/>
    </row>
    <row r="55" spans="1:34" x14ac:dyDescent="0.25">
      <c r="A55" s="15" t="s">
        <v>273</v>
      </c>
      <c r="B55" s="2"/>
      <c r="C55" t="s">
        <v>274</v>
      </c>
      <c r="E55" t="s">
        <v>325</v>
      </c>
      <c r="F55" t="s">
        <v>326</v>
      </c>
      <c r="AH55" s="20"/>
    </row>
    <row r="56" spans="1:34" x14ac:dyDescent="0.25">
      <c r="A56" s="15" t="s">
        <v>273</v>
      </c>
      <c r="B56" s="2"/>
      <c r="C56" t="s">
        <v>274</v>
      </c>
      <c r="E56" t="s">
        <v>325</v>
      </c>
      <c r="F56" t="s">
        <v>326</v>
      </c>
      <c r="AH56" s="20"/>
    </row>
    <row r="57" spans="1:34" x14ac:dyDescent="0.25">
      <c r="A57" s="15" t="s">
        <v>273</v>
      </c>
      <c r="B57" s="2"/>
      <c r="C57" t="s">
        <v>274</v>
      </c>
      <c r="E57" t="s">
        <v>325</v>
      </c>
      <c r="F57" t="s">
        <v>326</v>
      </c>
      <c r="AH57" s="20"/>
    </row>
    <row r="58" spans="1:34" x14ac:dyDescent="0.25">
      <c r="A58" s="15" t="s">
        <v>246</v>
      </c>
      <c r="B58" s="2"/>
      <c r="C58" t="s">
        <v>247</v>
      </c>
      <c r="E58" t="s">
        <v>325</v>
      </c>
      <c r="F58" t="s">
        <v>326</v>
      </c>
      <c r="AH58" s="20"/>
    </row>
    <row r="59" spans="1:34" x14ac:dyDescent="0.25">
      <c r="A59" s="15" t="s">
        <v>273</v>
      </c>
      <c r="B59" s="2"/>
      <c r="C59" t="s">
        <v>274</v>
      </c>
      <c r="E59" t="s">
        <v>325</v>
      </c>
      <c r="F59" t="s">
        <v>326</v>
      </c>
      <c r="AH59" s="20"/>
    </row>
    <row r="60" spans="1:34" x14ac:dyDescent="0.25">
      <c r="A60" s="15" t="s">
        <v>273</v>
      </c>
      <c r="B60" s="2"/>
      <c r="C60" t="s">
        <v>274</v>
      </c>
      <c r="E60" t="s">
        <v>325</v>
      </c>
      <c r="F60" t="s">
        <v>326</v>
      </c>
      <c r="AH60" s="20"/>
    </row>
    <row r="61" spans="1:34" x14ac:dyDescent="0.25">
      <c r="A61" s="15" t="s">
        <v>235</v>
      </c>
      <c r="B61" s="2"/>
      <c r="C61" t="s">
        <v>233</v>
      </c>
      <c r="E61" t="s">
        <v>325</v>
      </c>
      <c r="F61" t="s">
        <v>326</v>
      </c>
      <c r="AH61" s="20"/>
    </row>
    <row r="62" spans="1:34" x14ac:dyDescent="0.25">
      <c r="A62" s="15" t="s">
        <v>246</v>
      </c>
      <c r="B62" s="2"/>
      <c r="C62" t="s">
        <v>247</v>
      </c>
      <c r="E62" t="s">
        <v>325</v>
      </c>
      <c r="F62" t="s">
        <v>326</v>
      </c>
      <c r="AH62" s="20"/>
    </row>
    <row r="63" spans="1:34" x14ac:dyDescent="0.25">
      <c r="A63" s="15" t="s">
        <v>273</v>
      </c>
      <c r="B63" s="2"/>
      <c r="C63" t="s">
        <v>274</v>
      </c>
      <c r="E63" t="s">
        <v>325</v>
      </c>
      <c r="F63" t="s">
        <v>326</v>
      </c>
      <c r="AH63" s="20"/>
    </row>
    <row r="64" spans="1:34" x14ac:dyDescent="0.25">
      <c r="A64" s="15" t="s">
        <v>273</v>
      </c>
      <c r="B64" s="2"/>
      <c r="C64" t="s">
        <v>274</v>
      </c>
      <c r="E64" t="s">
        <v>325</v>
      </c>
      <c r="F64" t="s">
        <v>326</v>
      </c>
      <c r="AH64" s="20"/>
    </row>
    <row r="65" spans="1:34" x14ac:dyDescent="0.25">
      <c r="A65" s="15" t="s">
        <v>273</v>
      </c>
      <c r="B65" s="2"/>
      <c r="C65" t="s">
        <v>274</v>
      </c>
      <c r="E65" t="s">
        <v>325</v>
      </c>
      <c r="F65" t="s">
        <v>326</v>
      </c>
      <c r="AH65" s="20"/>
    </row>
    <row r="66" spans="1:34" x14ac:dyDescent="0.25">
      <c r="A66" s="15" t="s">
        <v>273</v>
      </c>
      <c r="B66" s="2"/>
      <c r="C66" t="s">
        <v>274</v>
      </c>
      <c r="E66" t="s">
        <v>325</v>
      </c>
      <c r="F66" t="s">
        <v>326</v>
      </c>
      <c r="AH66" s="20"/>
    </row>
    <row r="67" spans="1:34" x14ac:dyDescent="0.25">
      <c r="A67" s="15" t="s">
        <v>273</v>
      </c>
      <c r="B67" s="2"/>
      <c r="C67" t="s">
        <v>274</v>
      </c>
      <c r="E67" t="s">
        <v>325</v>
      </c>
      <c r="F67" t="s">
        <v>326</v>
      </c>
      <c r="AH67" s="20"/>
    </row>
    <row r="68" spans="1:34" x14ac:dyDescent="0.25">
      <c r="A68" s="15" t="s">
        <v>246</v>
      </c>
      <c r="B68" s="2"/>
      <c r="C68" t="s">
        <v>247</v>
      </c>
      <c r="E68" t="s">
        <v>325</v>
      </c>
      <c r="F68" t="s">
        <v>326</v>
      </c>
      <c r="AH68" s="20"/>
    </row>
    <row r="69" spans="1:34" x14ac:dyDescent="0.25">
      <c r="A69" s="15" t="s">
        <v>224</v>
      </c>
      <c r="B69" s="2"/>
      <c r="C69" t="s">
        <v>220</v>
      </c>
      <c r="E69" t="s">
        <v>325</v>
      </c>
      <c r="F69" t="s">
        <v>326</v>
      </c>
      <c r="AH69" s="20"/>
    </row>
    <row r="70" spans="1:34" x14ac:dyDescent="0.25">
      <c r="A70" s="15" t="s">
        <v>226</v>
      </c>
      <c r="B70" s="2"/>
      <c r="C70" t="s">
        <v>220</v>
      </c>
      <c r="E70" t="s">
        <v>325</v>
      </c>
      <c r="F70" t="s">
        <v>326</v>
      </c>
      <c r="AH70" s="20"/>
    </row>
    <row r="71" spans="1:34" x14ac:dyDescent="0.25">
      <c r="A71" s="15" t="s">
        <v>273</v>
      </c>
      <c r="B71" s="2"/>
      <c r="C71" t="s">
        <v>274</v>
      </c>
      <c r="E71" t="s">
        <v>325</v>
      </c>
      <c r="F71" t="s">
        <v>326</v>
      </c>
      <c r="AH71" s="20"/>
    </row>
    <row r="72" spans="1:34" x14ac:dyDescent="0.25">
      <c r="A72" s="15" t="s">
        <v>273</v>
      </c>
      <c r="B72" s="2"/>
      <c r="C72" t="s">
        <v>274</v>
      </c>
      <c r="E72" t="s">
        <v>325</v>
      </c>
      <c r="F72" t="s">
        <v>326</v>
      </c>
      <c r="AH72" s="20"/>
    </row>
    <row r="73" spans="1:34" x14ac:dyDescent="0.25">
      <c r="A73" s="15" t="s">
        <v>273</v>
      </c>
      <c r="B73" s="2"/>
      <c r="C73" t="s">
        <v>274</v>
      </c>
      <c r="E73" t="s">
        <v>325</v>
      </c>
      <c r="F73" t="s">
        <v>326</v>
      </c>
      <c r="AH73" s="20"/>
    </row>
    <row r="74" spans="1:34" x14ac:dyDescent="0.25">
      <c r="A74" s="15" t="s">
        <v>209</v>
      </c>
      <c r="B74" s="2"/>
      <c r="C74" t="s">
        <v>210</v>
      </c>
      <c r="E74" t="s">
        <v>325</v>
      </c>
      <c r="F74" t="s">
        <v>326</v>
      </c>
      <c r="AH74" s="20"/>
    </row>
    <row r="75" spans="1:34" x14ac:dyDescent="0.25">
      <c r="A75" s="15" t="s">
        <v>273</v>
      </c>
      <c r="B75" s="2"/>
      <c r="C75" t="s">
        <v>274</v>
      </c>
      <c r="E75" t="s">
        <v>325</v>
      </c>
      <c r="F75" t="s">
        <v>326</v>
      </c>
      <c r="AH75" s="20"/>
    </row>
    <row r="76" spans="1:34" x14ac:dyDescent="0.25">
      <c r="A76" s="15" t="s">
        <v>226</v>
      </c>
      <c r="B76" s="2"/>
      <c r="C76" t="s">
        <v>220</v>
      </c>
      <c r="E76" t="s">
        <v>325</v>
      </c>
      <c r="F76" t="s">
        <v>326</v>
      </c>
      <c r="AH76" s="20"/>
    </row>
    <row r="77" spans="1:34" x14ac:dyDescent="0.25">
      <c r="A77" s="15" t="s">
        <v>273</v>
      </c>
      <c r="B77" s="2"/>
      <c r="C77" t="s">
        <v>274</v>
      </c>
      <c r="E77" t="s">
        <v>325</v>
      </c>
      <c r="F77" t="s">
        <v>326</v>
      </c>
      <c r="AH77" s="20"/>
    </row>
    <row r="78" spans="1:34" x14ac:dyDescent="0.25">
      <c r="A78" s="15" t="s">
        <v>223</v>
      </c>
      <c r="B78" s="2"/>
      <c r="C78" t="s">
        <v>220</v>
      </c>
      <c r="E78" t="s">
        <v>325</v>
      </c>
      <c r="F78" t="s">
        <v>326</v>
      </c>
      <c r="AH78" s="20"/>
    </row>
    <row r="79" spans="1:34" x14ac:dyDescent="0.25">
      <c r="A79" s="15" t="s">
        <v>246</v>
      </c>
      <c r="B79" s="2"/>
      <c r="C79" t="s">
        <v>247</v>
      </c>
      <c r="E79" t="s">
        <v>325</v>
      </c>
      <c r="F79" t="s">
        <v>326</v>
      </c>
      <c r="AH79" s="20"/>
    </row>
    <row r="80" spans="1:34" x14ac:dyDescent="0.25">
      <c r="A80" s="15" t="s">
        <v>273</v>
      </c>
      <c r="B80" s="2"/>
      <c r="C80" t="s">
        <v>274</v>
      </c>
      <c r="E80" t="s">
        <v>325</v>
      </c>
      <c r="F80" t="s">
        <v>326</v>
      </c>
      <c r="AH80" s="20"/>
    </row>
    <row r="81" spans="1:34" x14ac:dyDescent="0.25">
      <c r="A81" s="15" t="s">
        <v>234</v>
      </c>
      <c r="B81" s="2"/>
      <c r="C81" t="s">
        <v>233</v>
      </c>
      <c r="E81" t="s">
        <v>325</v>
      </c>
      <c r="F81" t="s">
        <v>326</v>
      </c>
      <c r="AH81" s="20"/>
    </row>
    <row r="82" spans="1:34" x14ac:dyDescent="0.25">
      <c r="A82" s="15" t="s">
        <v>235</v>
      </c>
      <c r="B82" s="2"/>
      <c r="C82" t="s">
        <v>233</v>
      </c>
      <c r="E82" t="s">
        <v>325</v>
      </c>
      <c r="F82" t="s">
        <v>326</v>
      </c>
      <c r="AH82" s="20"/>
    </row>
    <row r="83" spans="1:34" x14ac:dyDescent="0.25">
      <c r="A83" s="15" t="s">
        <v>209</v>
      </c>
      <c r="B83" s="2"/>
      <c r="C83" t="s">
        <v>210</v>
      </c>
      <c r="E83" t="s">
        <v>325</v>
      </c>
      <c r="F83" t="s">
        <v>326</v>
      </c>
      <c r="AH83" s="20"/>
    </row>
    <row r="84" spans="1:34" x14ac:dyDescent="0.25">
      <c r="A84" s="15" t="s">
        <v>226</v>
      </c>
      <c r="B84" s="2"/>
      <c r="C84" t="s">
        <v>220</v>
      </c>
      <c r="E84" t="s">
        <v>325</v>
      </c>
      <c r="F84" t="s">
        <v>326</v>
      </c>
      <c r="AH84" s="20"/>
    </row>
    <row r="85" spans="1:34" x14ac:dyDescent="0.25">
      <c r="A85" s="15" t="s">
        <v>236</v>
      </c>
      <c r="B85" s="2"/>
      <c r="C85" t="s">
        <v>233</v>
      </c>
      <c r="E85" t="s">
        <v>325</v>
      </c>
      <c r="F85" t="s">
        <v>326</v>
      </c>
      <c r="AH85" s="20"/>
    </row>
    <row r="86" spans="1:34" x14ac:dyDescent="0.25">
      <c r="A86" s="15" t="s">
        <v>226</v>
      </c>
      <c r="B86" s="2"/>
      <c r="C86" t="s">
        <v>220</v>
      </c>
      <c r="E86" t="s">
        <v>325</v>
      </c>
      <c r="F86" t="s">
        <v>326</v>
      </c>
      <c r="AH86" s="20"/>
    </row>
    <row r="87" spans="1:34" x14ac:dyDescent="0.25">
      <c r="A87" s="15" t="s">
        <v>273</v>
      </c>
      <c r="B87" s="2"/>
      <c r="C87" t="s">
        <v>274</v>
      </c>
      <c r="E87" t="s">
        <v>325</v>
      </c>
      <c r="F87" t="s">
        <v>326</v>
      </c>
      <c r="AH87" s="20"/>
    </row>
    <row r="88" spans="1:34" x14ac:dyDescent="0.25">
      <c r="A88" s="15" t="s">
        <v>273</v>
      </c>
      <c r="B88" s="2"/>
      <c r="C88" t="s">
        <v>274</v>
      </c>
      <c r="E88" t="s">
        <v>325</v>
      </c>
      <c r="F88" t="s">
        <v>326</v>
      </c>
      <c r="AH88" s="20"/>
    </row>
    <row r="89" spans="1:34" x14ac:dyDescent="0.25">
      <c r="A89" s="15" t="s">
        <v>246</v>
      </c>
      <c r="B89" s="2"/>
      <c r="C89" t="s">
        <v>247</v>
      </c>
      <c r="E89" t="s">
        <v>325</v>
      </c>
      <c r="F89" t="s">
        <v>326</v>
      </c>
      <c r="AH89" s="20"/>
    </row>
    <row r="90" spans="1:34" x14ac:dyDescent="0.25">
      <c r="A90" s="15" t="s">
        <v>246</v>
      </c>
      <c r="B90" s="2"/>
      <c r="C90" t="s">
        <v>247</v>
      </c>
      <c r="E90" t="s">
        <v>325</v>
      </c>
      <c r="F90" t="s">
        <v>326</v>
      </c>
      <c r="AH90" s="20"/>
    </row>
    <row r="91" spans="1:34" x14ac:dyDescent="0.25">
      <c r="A91" s="15" t="s">
        <v>246</v>
      </c>
      <c r="B91" s="2"/>
      <c r="C91" t="s">
        <v>247</v>
      </c>
      <c r="E91" t="s">
        <v>325</v>
      </c>
      <c r="F91" t="s">
        <v>326</v>
      </c>
      <c r="AH91" s="20"/>
    </row>
    <row r="92" spans="1:34" x14ac:dyDescent="0.25">
      <c r="A92" s="15" t="s">
        <v>226</v>
      </c>
      <c r="B92" s="2"/>
      <c r="C92" t="s">
        <v>220</v>
      </c>
      <c r="E92" t="s">
        <v>325</v>
      </c>
      <c r="F92" t="s">
        <v>326</v>
      </c>
      <c r="AH92" s="20"/>
    </row>
    <row r="93" spans="1:34" x14ac:dyDescent="0.25">
      <c r="A93" s="15" t="s">
        <v>224</v>
      </c>
      <c r="B93" s="2"/>
      <c r="C93" t="s">
        <v>220</v>
      </c>
      <c r="E93" t="s">
        <v>325</v>
      </c>
      <c r="F93" t="s">
        <v>326</v>
      </c>
      <c r="AH93" s="20"/>
    </row>
    <row r="94" spans="1:34" x14ac:dyDescent="0.25">
      <c r="A94" s="15" t="s">
        <v>273</v>
      </c>
      <c r="B94" s="2"/>
      <c r="C94" t="s">
        <v>274</v>
      </c>
      <c r="E94" t="s">
        <v>325</v>
      </c>
      <c r="F94" t="s">
        <v>326</v>
      </c>
      <c r="AH94" s="20"/>
    </row>
    <row r="95" spans="1:34" x14ac:dyDescent="0.25">
      <c r="A95" s="15" t="s">
        <v>273</v>
      </c>
      <c r="B95" s="2"/>
      <c r="C95" t="s">
        <v>274</v>
      </c>
      <c r="E95" t="s">
        <v>325</v>
      </c>
      <c r="F95" t="s">
        <v>326</v>
      </c>
      <c r="AH95" s="20"/>
    </row>
    <row r="96" spans="1:34" x14ac:dyDescent="0.25">
      <c r="A96" s="15" t="s">
        <v>226</v>
      </c>
      <c r="B96" s="2"/>
      <c r="C96" t="s">
        <v>220</v>
      </c>
      <c r="E96" t="s">
        <v>325</v>
      </c>
      <c r="F96" t="s">
        <v>326</v>
      </c>
      <c r="AH96" s="20"/>
    </row>
    <row r="97" spans="1:34" x14ac:dyDescent="0.25">
      <c r="A97" s="15" t="s">
        <v>209</v>
      </c>
      <c r="B97" s="2"/>
      <c r="C97" t="s">
        <v>210</v>
      </c>
      <c r="E97" t="s">
        <v>325</v>
      </c>
      <c r="F97" t="s">
        <v>326</v>
      </c>
      <c r="AH97" s="20"/>
    </row>
    <row r="98" spans="1:34" x14ac:dyDescent="0.25">
      <c r="A98" s="15" t="s">
        <v>235</v>
      </c>
      <c r="B98" s="2"/>
      <c r="C98" t="s">
        <v>233</v>
      </c>
      <c r="E98" t="s">
        <v>325</v>
      </c>
      <c r="F98" t="s">
        <v>326</v>
      </c>
      <c r="AH98" s="20"/>
    </row>
    <row r="99" spans="1:34" x14ac:dyDescent="0.25">
      <c r="A99" s="15" t="s">
        <v>273</v>
      </c>
      <c r="B99" s="2"/>
      <c r="C99" t="s">
        <v>274</v>
      </c>
      <c r="E99" t="s">
        <v>325</v>
      </c>
      <c r="F99" t="s">
        <v>326</v>
      </c>
      <c r="AH99" s="20"/>
    </row>
    <row r="100" spans="1:34" ht="15.75" thickBot="1" x14ac:dyDescent="0.3">
      <c r="A100" s="29" t="s">
        <v>252</v>
      </c>
      <c r="B100" s="28"/>
      <c r="C100" s="23" t="s">
        <v>253</v>
      </c>
      <c r="D100" s="23" t="s">
        <v>249</v>
      </c>
      <c r="E100" s="23" t="s">
        <v>325</v>
      </c>
      <c r="F100" s="23" t="s">
        <v>326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4B61-E610-408C-80A3-8E04C97E695F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5.8554687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328</v>
      </c>
      <c r="F2" s="27" t="s">
        <v>329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270</v>
      </c>
      <c r="B3" s="2"/>
      <c r="C3" t="s">
        <v>210</v>
      </c>
      <c r="E3" t="s">
        <v>328</v>
      </c>
      <c r="F3" t="s">
        <v>329</v>
      </c>
      <c r="AH3" s="20"/>
    </row>
    <row r="4" spans="1:34" x14ac:dyDescent="0.25">
      <c r="A4" s="15" t="s">
        <v>254</v>
      </c>
      <c r="B4" s="2"/>
      <c r="C4" t="s">
        <v>210</v>
      </c>
      <c r="E4" t="s">
        <v>328</v>
      </c>
      <c r="F4" t="s">
        <v>329</v>
      </c>
      <c r="AH4" s="20"/>
    </row>
    <row r="5" spans="1:34" x14ac:dyDescent="0.25">
      <c r="A5" s="15" t="s">
        <v>217</v>
      </c>
      <c r="B5" s="2"/>
      <c r="C5" t="s">
        <v>216</v>
      </c>
      <c r="E5" t="s">
        <v>328</v>
      </c>
      <c r="F5" t="s">
        <v>329</v>
      </c>
      <c r="AH5" s="20"/>
    </row>
    <row r="6" spans="1:34" x14ac:dyDescent="0.25">
      <c r="A6" s="15" t="s">
        <v>218</v>
      </c>
      <c r="B6" s="2"/>
      <c r="C6" t="s">
        <v>216</v>
      </c>
      <c r="E6" t="s">
        <v>328</v>
      </c>
      <c r="F6" t="s">
        <v>329</v>
      </c>
      <c r="AH6" s="20"/>
    </row>
    <row r="7" spans="1:34" x14ac:dyDescent="0.25">
      <c r="A7" s="15" t="s">
        <v>278</v>
      </c>
      <c r="B7" s="2"/>
      <c r="C7" t="s">
        <v>216</v>
      </c>
      <c r="E7" t="s">
        <v>328</v>
      </c>
      <c r="F7" t="s">
        <v>329</v>
      </c>
      <c r="AH7" s="20"/>
    </row>
    <row r="8" spans="1:34" x14ac:dyDescent="0.25">
      <c r="A8" s="15" t="s">
        <v>223</v>
      </c>
      <c r="B8" s="2"/>
      <c r="C8" t="s">
        <v>220</v>
      </c>
      <c r="E8" t="s">
        <v>328</v>
      </c>
      <c r="F8" t="s">
        <v>329</v>
      </c>
      <c r="AH8" s="20"/>
    </row>
    <row r="9" spans="1:34" x14ac:dyDescent="0.25">
      <c r="A9" s="15" t="s">
        <v>224</v>
      </c>
      <c r="B9" s="2"/>
      <c r="C9" t="s">
        <v>220</v>
      </c>
      <c r="E9" t="s">
        <v>328</v>
      </c>
      <c r="F9" t="s">
        <v>329</v>
      </c>
      <c r="AH9" s="20"/>
    </row>
    <row r="10" spans="1:34" x14ac:dyDescent="0.25">
      <c r="A10" s="15" t="s">
        <v>226</v>
      </c>
      <c r="B10" s="2"/>
      <c r="C10" t="s">
        <v>220</v>
      </c>
      <c r="E10" t="s">
        <v>328</v>
      </c>
      <c r="F10" t="s">
        <v>329</v>
      </c>
      <c r="AH10" s="20"/>
    </row>
    <row r="11" spans="1:34" x14ac:dyDescent="0.25">
      <c r="A11" s="15" t="s">
        <v>227</v>
      </c>
      <c r="B11" s="2"/>
      <c r="C11" t="s">
        <v>220</v>
      </c>
      <c r="E11" t="s">
        <v>328</v>
      </c>
      <c r="F11" t="s">
        <v>329</v>
      </c>
      <c r="AH11" s="20"/>
    </row>
    <row r="12" spans="1:34" x14ac:dyDescent="0.25">
      <c r="A12" s="15" t="s">
        <v>229</v>
      </c>
      <c r="B12" s="2"/>
      <c r="C12" t="s">
        <v>220</v>
      </c>
      <c r="E12" t="s">
        <v>328</v>
      </c>
      <c r="F12" t="s">
        <v>329</v>
      </c>
      <c r="AH12" s="20"/>
    </row>
    <row r="13" spans="1:34" x14ac:dyDescent="0.25">
      <c r="A13" s="15" t="s">
        <v>232</v>
      </c>
      <c r="B13" s="2"/>
      <c r="C13" t="s">
        <v>233</v>
      </c>
      <c r="E13" t="s">
        <v>328</v>
      </c>
      <c r="F13" t="s">
        <v>329</v>
      </c>
      <c r="AH13" s="20"/>
    </row>
    <row r="14" spans="1:34" x14ac:dyDescent="0.25">
      <c r="A14" s="15" t="s">
        <v>234</v>
      </c>
      <c r="B14" s="2"/>
      <c r="C14" t="s">
        <v>233</v>
      </c>
      <c r="E14" t="s">
        <v>328</v>
      </c>
      <c r="F14" t="s">
        <v>329</v>
      </c>
      <c r="AH14" s="20"/>
    </row>
    <row r="15" spans="1:34" x14ac:dyDescent="0.25">
      <c r="A15" s="15" t="s">
        <v>236</v>
      </c>
      <c r="B15" s="2"/>
      <c r="C15" t="s">
        <v>233</v>
      </c>
      <c r="E15" t="s">
        <v>328</v>
      </c>
      <c r="F15" t="s">
        <v>329</v>
      </c>
      <c r="AH15" s="20"/>
    </row>
    <row r="16" spans="1:34" x14ac:dyDescent="0.25">
      <c r="A16" s="15" t="s">
        <v>235</v>
      </c>
      <c r="B16" s="2"/>
      <c r="C16" t="s">
        <v>233</v>
      </c>
      <c r="E16" t="s">
        <v>328</v>
      </c>
      <c r="F16" t="s">
        <v>329</v>
      </c>
      <c r="AH16" s="20"/>
    </row>
    <row r="17" spans="1:34" x14ac:dyDescent="0.25">
      <c r="A17" s="15" t="s">
        <v>232</v>
      </c>
      <c r="B17" s="2"/>
      <c r="C17" t="s">
        <v>233</v>
      </c>
      <c r="E17" t="s">
        <v>328</v>
      </c>
      <c r="F17" t="s">
        <v>329</v>
      </c>
      <c r="AH17" s="20"/>
    </row>
    <row r="18" spans="1:34" x14ac:dyDescent="0.25">
      <c r="A18" s="15" t="s">
        <v>270</v>
      </c>
      <c r="B18" s="2"/>
      <c r="C18" t="s">
        <v>210</v>
      </c>
      <c r="E18" t="s">
        <v>328</v>
      </c>
      <c r="F18" t="s">
        <v>329</v>
      </c>
      <c r="AH18" s="20"/>
    </row>
    <row r="19" spans="1:34" x14ac:dyDescent="0.25">
      <c r="A19" s="15" t="s">
        <v>235</v>
      </c>
      <c r="B19" s="2"/>
      <c r="C19" t="s">
        <v>233</v>
      </c>
      <c r="E19" t="s">
        <v>328</v>
      </c>
      <c r="F19" t="s">
        <v>329</v>
      </c>
      <c r="AH19" s="20"/>
    </row>
    <row r="20" spans="1:34" x14ac:dyDescent="0.25">
      <c r="A20" s="15" t="s">
        <v>224</v>
      </c>
      <c r="B20" s="2"/>
      <c r="C20" t="s">
        <v>220</v>
      </c>
      <c r="E20" t="s">
        <v>328</v>
      </c>
      <c r="F20" t="s">
        <v>329</v>
      </c>
      <c r="AH20" s="20"/>
    </row>
    <row r="21" spans="1:34" x14ac:dyDescent="0.25">
      <c r="A21" s="15" t="s">
        <v>224</v>
      </c>
      <c r="B21" s="2"/>
      <c r="C21" t="s">
        <v>220</v>
      </c>
      <c r="E21" t="s">
        <v>328</v>
      </c>
      <c r="F21" t="s">
        <v>329</v>
      </c>
      <c r="AH21" s="20"/>
    </row>
    <row r="22" spans="1:34" x14ac:dyDescent="0.25">
      <c r="A22" s="15" t="s">
        <v>217</v>
      </c>
      <c r="B22" s="2"/>
      <c r="C22" t="s">
        <v>216</v>
      </c>
      <c r="E22" t="s">
        <v>328</v>
      </c>
      <c r="F22" t="s">
        <v>329</v>
      </c>
      <c r="AH22" s="20"/>
    </row>
    <row r="23" spans="1:34" x14ac:dyDescent="0.25">
      <c r="A23" s="15" t="s">
        <v>235</v>
      </c>
      <c r="B23" s="2"/>
      <c r="C23" t="s">
        <v>233</v>
      </c>
      <c r="E23" t="s">
        <v>328</v>
      </c>
      <c r="F23" t="s">
        <v>329</v>
      </c>
      <c r="AH23" s="20"/>
    </row>
    <row r="24" spans="1:34" x14ac:dyDescent="0.25">
      <c r="A24" s="15" t="s">
        <v>224</v>
      </c>
      <c r="B24" s="2"/>
      <c r="C24" t="s">
        <v>220</v>
      </c>
      <c r="E24" t="s">
        <v>328</v>
      </c>
      <c r="F24" t="s">
        <v>329</v>
      </c>
      <c r="AH24" s="20"/>
    </row>
    <row r="25" spans="1:34" x14ac:dyDescent="0.25">
      <c r="A25" s="15" t="s">
        <v>282</v>
      </c>
      <c r="B25" s="2"/>
      <c r="C25" t="s">
        <v>233</v>
      </c>
      <c r="E25" t="s">
        <v>328</v>
      </c>
      <c r="F25" t="s">
        <v>329</v>
      </c>
      <c r="AH25" s="20"/>
    </row>
    <row r="26" spans="1:34" x14ac:dyDescent="0.25">
      <c r="A26" s="15" t="s">
        <v>224</v>
      </c>
      <c r="B26" s="2"/>
      <c r="C26" t="s">
        <v>220</v>
      </c>
      <c r="E26" t="s">
        <v>328</v>
      </c>
      <c r="F26" t="s">
        <v>329</v>
      </c>
      <c r="AH26" s="20"/>
    </row>
    <row r="27" spans="1:34" x14ac:dyDescent="0.25">
      <c r="A27" s="15" t="s">
        <v>223</v>
      </c>
      <c r="B27" s="2"/>
      <c r="C27" t="s">
        <v>220</v>
      </c>
      <c r="E27" t="s">
        <v>328</v>
      </c>
      <c r="F27" t="s">
        <v>329</v>
      </c>
      <c r="AH27" s="20"/>
    </row>
    <row r="28" spans="1:34" x14ac:dyDescent="0.25">
      <c r="A28" s="15" t="s">
        <v>236</v>
      </c>
      <c r="B28" s="2"/>
      <c r="C28" t="s">
        <v>233</v>
      </c>
      <c r="E28" t="s">
        <v>328</v>
      </c>
      <c r="F28" t="s">
        <v>329</v>
      </c>
      <c r="AH28" s="20"/>
    </row>
    <row r="29" spans="1:34" x14ac:dyDescent="0.25">
      <c r="A29" s="15" t="s">
        <v>223</v>
      </c>
      <c r="B29" s="2"/>
      <c r="C29" t="s">
        <v>220</v>
      </c>
      <c r="E29" t="s">
        <v>328</v>
      </c>
      <c r="F29" t="s">
        <v>329</v>
      </c>
      <c r="AH29" s="20"/>
    </row>
    <row r="30" spans="1:34" x14ac:dyDescent="0.25">
      <c r="A30" s="15" t="s">
        <v>223</v>
      </c>
      <c r="B30" s="2"/>
      <c r="C30" t="s">
        <v>220</v>
      </c>
      <c r="E30" t="s">
        <v>328</v>
      </c>
      <c r="F30" t="s">
        <v>329</v>
      </c>
      <c r="AH30" s="20"/>
    </row>
    <row r="31" spans="1:34" x14ac:dyDescent="0.25">
      <c r="A31" s="15" t="s">
        <v>223</v>
      </c>
      <c r="B31" s="2"/>
      <c r="C31" t="s">
        <v>220</v>
      </c>
      <c r="E31" t="s">
        <v>328</v>
      </c>
      <c r="F31" t="s">
        <v>329</v>
      </c>
      <c r="AH31" s="20"/>
    </row>
    <row r="32" spans="1:34" x14ac:dyDescent="0.25">
      <c r="A32" s="15" t="s">
        <v>223</v>
      </c>
      <c r="B32" s="2"/>
      <c r="C32" t="s">
        <v>220</v>
      </c>
      <c r="E32" t="s">
        <v>328</v>
      </c>
      <c r="F32" t="s">
        <v>329</v>
      </c>
      <c r="AH32" s="20"/>
    </row>
    <row r="33" spans="1:34" x14ac:dyDescent="0.25">
      <c r="A33" s="15" t="s">
        <v>270</v>
      </c>
      <c r="B33" s="2"/>
      <c r="C33" t="s">
        <v>210</v>
      </c>
      <c r="E33" t="s">
        <v>328</v>
      </c>
      <c r="F33" t="s">
        <v>329</v>
      </c>
      <c r="AH33" s="20"/>
    </row>
    <row r="34" spans="1:34" x14ac:dyDescent="0.25">
      <c r="A34" s="15" t="s">
        <v>224</v>
      </c>
      <c r="B34" s="2"/>
      <c r="C34" t="s">
        <v>220</v>
      </c>
      <c r="E34" t="s">
        <v>328</v>
      </c>
      <c r="F34" t="s">
        <v>329</v>
      </c>
      <c r="AH34" s="20"/>
    </row>
    <row r="35" spans="1:34" x14ac:dyDescent="0.25">
      <c r="A35" s="15" t="s">
        <v>223</v>
      </c>
      <c r="B35" s="2"/>
      <c r="C35" t="s">
        <v>220</v>
      </c>
      <c r="E35" t="s">
        <v>328</v>
      </c>
      <c r="F35" t="s">
        <v>329</v>
      </c>
      <c r="AH35" s="20"/>
    </row>
    <row r="36" spans="1:34" x14ac:dyDescent="0.25">
      <c r="A36" s="15" t="s">
        <v>236</v>
      </c>
      <c r="B36" s="2"/>
      <c r="C36" t="s">
        <v>233</v>
      </c>
      <c r="E36" t="s">
        <v>328</v>
      </c>
      <c r="F36" t="s">
        <v>329</v>
      </c>
      <c r="AH36" s="20"/>
    </row>
    <row r="37" spans="1:34" x14ac:dyDescent="0.25">
      <c r="A37" s="15" t="s">
        <v>223</v>
      </c>
      <c r="B37" s="2"/>
      <c r="C37" t="s">
        <v>220</v>
      </c>
      <c r="E37" t="s">
        <v>328</v>
      </c>
      <c r="F37" t="s">
        <v>329</v>
      </c>
      <c r="AH37" s="20"/>
    </row>
    <row r="38" spans="1:34" x14ac:dyDescent="0.25">
      <c r="A38" s="15" t="s">
        <v>246</v>
      </c>
      <c r="B38" s="2"/>
      <c r="C38" t="s">
        <v>247</v>
      </c>
      <c r="E38" t="s">
        <v>328</v>
      </c>
      <c r="F38" t="s">
        <v>329</v>
      </c>
      <c r="AH38" s="20"/>
    </row>
    <row r="39" spans="1:34" x14ac:dyDescent="0.25">
      <c r="A39" s="15" t="s">
        <v>223</v>
      </c>
      <c r="B39" s="2"/>
      <c r="C39" t="s">
        <v>220</v>
      </c>
      <c r="E39" t="s">
        <v>328</v>
      </c>
      <c r="F39" t="s">
        <v>329</v>
      </c>
      <c r="AH39" s="20"/>
    </row>
    <row r="40" spans="1:34" x14ac:dyDescent="0.25">
      <c r="A40" s="15" t="s">
        <v>235</v>
      </c>
      <c r="B40" s="2"/>
      <c r="C40" t="s">
        <v>233</v>
      </c>
      <c r="E40" t="s">
        <v>328</v>
      </c>
      <c r="F40" t="s">
        <v>329</v>
      </c>
      <c r="AH40" s="20"/>
    </row>
    <row r="41" spans="1:34" x14ac:dyDescent="0.25">
      <c r="A41" s="15" t="s">
        <v>223</v>
      </c>
      <c r="B41" s="2"/>
      <c r="C41" t="s">
        <v>220</v>
      </c>
      <c r="E41" t="s">
        <v>328</v>
      </c>
      <c r="F41" t="s">
        <v>329</v>
      </c>
      <c r="AH41" s="20"/>
    </row>
    <row r="42" spans="1:34" x14ac:dyDescent="0.25">
      <c r="A42" s="15" t="s">
        <v>223</v>
      </c>
      <c r="B42" s="2"/>
      <c r="C42" t="s">
        <v>220</v>
      </c>
      <c r="E42" t="s">
        <v>328</v>
      </c>
      <c r="F42" t="s">
        <v>329</v>
      </c>
      <c r="AH42" s="20"/>
    </row>
    <row r="43" spans="1:34" x14ac:dyDescent="0.25">
      <c r="A43" s="15" t="s">
        <v>246</v>
      </c>
      <c r="B43" s="2"/>
      <c r="C43" t="s">
        <v>247</v>
      </c>
      <c r="E43" t="s">
        <v>328</v>
      </c>
      <c r="F43" t="s">
        <v>329</v>
      </c>
      <c r="AH43" s="20"/>
    </row>
    <row r="44" spans="1:34" x14ac:dyDescent="0.25">
      <c r="A44" s="15" t="s">
        <v>226</v>
      </c>
      <c r="B44" s="2"/>
      <c r="C44" t="s">
        <v>220</v>
      </c>
      <c r="E44" t="s">
        <v>328</v>
      </c>
      <c r="F44" t="s">
        <v>329</v>
      </c>
      <c r="AH44" s="20"/>
    </row>
    <row r="45" spans="1:34" x14ac:dyDescent="0.25">
      <c r="A45" s="15" t="s">
        <v>223</v>
      </c>
      <c r="B45" s="2"/>
      <c r="C45" t="s">
        <v>220</v>
      </c>
      <c r="E45" t="s">
        <v>328</v>
      </c>
      <c r="F45" t="s">
        <v>329</v>
      </c>
      <c r="AH45" s="20"/>
    </row>
    <row r="46" spans="1:34" x14ac:dyDescent="0.25">
      <c r="A46" s="15" t="s">
        <v>223</v>
      </c>
      <c r="B46" s="2"/>
      <c r="C46" t="s">
        <v>220</v>
      </c>
      <c r="E46" t="s">
        <v>328</v>
      </c>
      <c r="F46" t="s">
        <v>329</v>
      </c>
      <c r="AH46" s="20"/>
    </row>
    <row r="47" spans="1:34" x14ac:dyDescent="0.25">
      <c r="A47" s="15" t="s">
        <v>246</v>
      </c>
      <c r="B47" s="2"/>
      <c r="C47" t="s">
        <v>247</v>
      </c>
      <c r="E47" t="s">
        <v>328</v>
      </c>
      <c r="F47" t="s">
        <v>329</v>
      </c>
      <c r="AH47" s="20"/>
    </row>
    <row r="48" spans="1:34" x14ac:dyDescent="0.25">
      <c r="A48" s="15" t="s">
        <v>236</v>
      </c>
      <c r="B48" s="2"/>
      <c r="C48" t="s">
        <v>233</v>
      </c>
      <c r="E48" t="s">
        <v>328</v>
      </c>
      <c r="F48" t="s">
        <v>329</v>
      </c>
      <c r="AH48" s="20"/>
    </row>
    <row r="49" spans="1:34" x14ac:dyDescent="0.25">
      <c r="A49" s="15" t="s">
        <v>246</v>
      </c>
      <c r="B49" s="2"/>
      <c r="C49" t="s">
        <v>247</v>
      </c>
      <c r="E49" t="s">
        <v>328</v>
      </c>
      <c r="F49" t="s">
        <v>329</v>
      </c>
      <c r="AH49" s="20"/>
    </row>
    <row r="50" spans="1:34" x14ac:dyDescent="0.25">
      <c r="A50" s="15" t="s">
        <v>223</v>
      </c>
      <c r="B50" s="2"/>
      <c r="C50" t="s">
        <v>220</v>
      </c>
      <c r="E50" t="s">
        <v>328</v>
      </c>
      <c r="F50" t="s">
        <v>329</v>
      </c>
      <c r="AH50" s="20"/>
    </row>
    <row r="51" spans="1:34" x14ac:dyDescent="0.25">
      <c r="A51" s="15" t="s">
        <v>223</v>
      </c>
      <c r="B51" s="2"/>
      <c r="C51" t="s">
        <v>220</v>
      </c>
      <c r="E51" t="s">
        <v>328</v>
      </c>
      <c r="F51" t="s">
        <v>329</v>
      </c>
      <c r="AH51" s="20"/>
    </row>
    <row r="52" spans="1:34" x14ac:dyDescent="0.25">
      <c r="A52" s="15" t="s">
        <v>223</v>
      </c>
      <c r="B52" s="2"/>
      <c r="C52" t="s">
        <v>220</v>
      </c>
      <c r="E52" t="s">
        <v>328</v>
      </c>
      <c r="F52" t="s">
        <v>329</v>
      </c>
      <c r="AH52" s="20"/>
    </row>
    <row r="53" spans="1:34" x14ac:dyDescent="0.25">
      <c r="A53" s="15" t="s">
        <v>236</v>
      </c>
      <c r="B53" s="2"/>
      <c r="C53" t="s">
        <v>233</v>
      </c>
      <c r="E53" t="s">
        <v>328</v>
      </c>
      <c r="F53" t="s">
        <v>329</v>
      </c>
      <c r="AH53" s="20"/>
    </row>
    <row r="54" spans="1:34" x14ac:dyDescent="0.25">
      <c r="A54" s="15" t="s">
        <v>223</v>
      </c>
      <c r="B54" s="2"/>
      <c r="C54" t="s">
        <v>220</v>
      </c>
      <c r="E54" t="s">
        <v>328</v>
      </c>
      <c r="F54" t="s">
        <v>329</v>
      </c>
      <c r="AH54" s="20"/>
    </row>
    <row r="55" spans="1:34" x14ac:dyDescent="0.25">
      <c r="A55" s="15" t="s">
        <v>246</v>
      </c>
      <c r="B55" s="2"/>
      <c r="C55" t="s">
        <v>247</v>
      </c>
      <c r="E55" t="s">
        <v>328</v>
      </c>
      <c r="F55" t="s">
        <v>329</v>
      </c>
      <c r="AH55" s="20"/>
    </row>
    <row r="56" spans="1:34" x14ac:dyDescent="0.25">
      <c r="A56" s="15" t="s">
        <v>254</v>
      </c>
      <c r="B56" s="2"/>
      <c r="C56" t="s">
        <v>210</v>
      </c>
      <c r="E56" t="s">
        <v>328</v>
      </c>
      <c r="F56" t="s">
        <v>329</v>
      </c>
      <c r="AH56" s="20"/>
    </row>
    <row r="57" spans="1:34" x14ac:dyDescent="0.25">
      <c r="A57" s="15" t="s">
        <v>223</v>
      </c>
      <c r="B57" s="2"/>
      <c r="C57" t="s">
        <v>220</v>
      </c>
      <c r="E57" t="s">
        <v>328</v>
      </c>
      <c r="F57" t="s">
        <v>329</v>
      </c>
      <c r="AH57" s="20"/>
    </row>
    <row r="58" spans="1:34" x14ac:dyDescent="0.25">
      <c r="A58" s="15" t="s">
        <v>246</v>
      </c>
      <c r="B58" s="2"/>
      <c r="C58" t="s">
        <v>247</v>
      </c>
      <c r="E58" t="s">
        <v>328</v>
      </c>
      <c r="F58" t="s">
        <v>329</v>
      </c>
      <c r="AH58" s="20"/>
    </row>
    <row r="59" spans="1:34" x14ac:dyDescent="0.25">
      <c r="A59" s="15" t="s">
        <v>223</v>
      </c>
      <c r="B59" s="2"/>
      <c r="C59" t="s">
        <v>220</v>
      </c>
      <c r="E59" t="s">
        <v>328</v>
      </c>
      <c r="F59" t="s">
        <v>329</v>
      </c>
      <c r="AH59" s="20"/>
    </row>
    <row r="60" spans="1:34" x14ac:dyDescent="0.25">
      <c r="A60" s="15" t="s">
        <v>270</v>
      </c>
      <c r="B60" s="2"/>
      <c r="C60" t="s">
        <v>210</v>
      </c>
      <c r="E60" t="s">
        <v>328</v>
      </c>
      <c r="F60" t="s">
        <v>329</v>
      </c>
      <c r="AH60" s="20"/>
    </row>
    <row r="61" spans="1:34" x14ac:dyDescent="0.25">
      <c r="A61" s="15" t="s">
        <v>223</v>
      </c>
      <c r="B61" s="2"/>
      <c r="C61" t="s">
        <v>220</v>
      </c>
      <c r="E61" t="s">
        <v>328</v>
      </c>
      <c r="F61" t="s">
        <v>329</v>
      </c>
      <c r="AH61" s="20"/>
    </row>
    <row r="62" spans="1:34" x14ac:dyDescent="0.25">
      <c r="A62" s="15" t="s">
        <v>270</v>
      </c>
      <c r="B62" s="2"/>
      <c r="C62" t="s">
        <v>210</v>
      </c>
      <c r="E62" t="s">
        <v>328</v>
      </c>
      <c r="F62" t="s">
        <v>329</v>
      </c>
      <c r="AH62" s="20"/>
    </row>
    <row r="63" spans="1:34" x14ac:dyDescent="0.25">
      <c r="A63" s="15" t="s">
        <v>246</v>
      </c>
      <c r="B63" s="2"/>
      <c r="C63" t="s">
        <v>247</v>
      </c>
      <c r="E63" t="s">
        <v>328</v>
      </c>
      <c r="F63" t="s">
        <v>329</v>
      </c>
      <c r="AH63" s="20"/>
    </row>
    <row r="64" spans="1:34" x14ac:dyDescent="0.25">
      <c r="A64" s="15" t="s">
        <v>223</v>
      </c>
      <c r="B64" s="2"/>
      <c r="C64" t="s">
        <v>220</v>
      </c>
      <c r="E64" t="s">
        <v>328</v>
      </c>
      <c r="F64" t="s">
        <v>329</v>
      </c>
      <c r="AH64" s="20"/>
    </row>
    <row r="65" spans="1:34" x14ac:dyDescent="0.25">
      <c r="A65" s="15" t="s">
        <v>234</v>
      </c>
      <c r="B65" s="2"/>
      <c r="C65" t="s">
        <v>233</v>
      </c>
      <c r="E65" t="s">
        <v>328</v>
      </c>
      <c r="F65" t="s">
        <v>329</v>
      </c>
      <c r="AH65" s="20"/>
    </row>
    <row r="66" spans="1:34" x14ac:dyDescent="0.25">
      <c r="A66" s="15" t="s">
        <v>232</v>
      </c>
      <c r="B66" s="2"/>
      <c r="C66" t="s">
        <v>233</v>
      </c>
      <c r="E66" t="s">
        <v>328</v>
      </c>
      <c r="F66" t="s">
        <v>329</v>
      </c>
      <c r="AH66" s="20"/>
    </row>
    <row r="67" spans="1:34" x14ac:dyDescent="0.25">
      <c r="A67" s="15" t="s">
        <v>224</v>
      </c>
      <c r="B67" s="2"/>
      <c r="C67" t="s">
        <v>220</v>
      </c>
      <c r="E67" t="s">
        <v>328</v>
      </c>
      <c r="F67" t="s">
        <v>329</v>
      </c>
      <c r="AH67" s="20"/>
    </row>
    <row r="68" spans="1:34" x14ac:dyDescent="0.25">
      <c r="A68" s="15" t="s">
        <v>232</v>
      </c>
      <c r="B68" s="2"/>
      <c r="C68" t="s">
        <v>233</v>
      </c>
      <c r="E68" t="s">
        <v>328</v>
      </c>
      <c r="F68" t="s">
        <v>329</v>
      </c>
      <c r="AH68" s="20"/>
    </row>
    <row r="69" spans="1:34" x14ac:dyDescent="0.25">
      <c r="A69" s="15" t="s">
        <v>223</v>
      </c>
      <c r="B69" s="2"/>
      <c r="C69" t="s">
        <v>220</v>
      </c>
      <c r="E69" t="s">
        <v>328</v>
      </c>
      <c r="F69" t="s">
        <v>329</v>
      </c>
      <c r="AH69" s="20"/>
    </row>
    <row r="70" spans="1:34" x14ac:dyDescent="0.25">
      <c r="A70" s="15" t="s">
        <v>224</v>
      </c>
      <c r="B70" s="2"/>
      <c r="C70" t="s">
        <v>220</v>
      </c>
      <c r="E70" t="s">
        <v>328</v>
      </c>
      <c r="F70" t="s">
        <v>329</v>
      </c>
      <c r="AH70" s="20"/>
    </row>
    <row r="71" spans="1:34" x14ac:dyDescent="0.25">
      <c r="A71" s="15" t="s">
        <v>232</v>
      </c>
      <c r="B71" s="2"/>
      <c r="C71" t="s">
        <v>233</v>
      </c>
      <c r="E71" t="s">
        <v>328</v>
      </c>
      <c r="F71" t="s">
        <v>329</v>
      </c>
      <c r="AH71" s="20"/>
    </row>
    <row r="72" spans="1:34" x14ac:dyDescent="0.25">
      <c r="A72" s="15" t="s">
        <v>235</v>
      </c>
      <c r="B72" s="2"/>
      <c r="C72" t="s">
        <v>233</v>
      </c>
      <c r="E72" t="s">
        <v>328</v>
      </c>
      <c r="F72" t="s">
        <v>329</v>
      </c>
      <c r="AH72" s="20"/>
    </row>
    <row r="73" spans="1:34" x14ac:dyDescent="0.25">
      <c r="A73" s="15" t="s">
        <v>226</v>
      </c>
      <c r="B73" s="2"/>
      <c r="C73" t="s">
        <v>220</v>
      </c>
      <c r="E73" t="s">
        <v>328</v>
      </c>
      <c r="F73" t="s">
        <v>329</v>
      </c>
      <c r="AH73" s="20"/>
    </row>
    <row r="74" spans="1:34" x14ac:dyDescent="0.25">
      <c r="A74" s="15" t="s">
        <v>246</v>
      </c>
      <c r="B74" s="2"/>
      <c r="C74" t="s">
        <v>247</v>
      </c>
      <c r="E74" t="s">
        <v>328</v>
      </c>
      <c r="F74" t="s">
        <v>329</v>
      </c>
      <c r="AH74" s="20"/>
    </row>
    <row r="75" spans="1:34" x14ac:dyDescent="0.25">
      <c r="A75" s="15" t="s">
        <v>223</v>
      </c>
      <c r="B75" s="2"/>
      <c r="C75" t="s">
        <v>220</v>
      </c>
      <c r="E75" t="s">
        <v>328</v>
      </c>
      <c r="F75" t="s">
        <v>329</v>
      </c>
      <c r="AH75" s="20"/>
    </row>
    <row r="76" spans="1:34" x14ac:dyDescent="0.25">
      <c r="A76" s="15" t="s">
        <v>223</v>
      </c>
      <c r="B76" s="2"/>
      <c r="C76" t="s">
        <v>220</v>
      </c>
      <c r="E76" t="s">
        <v>328</v>
      </c>
      <c r="F76" t="s">
        <v>329</v>
      </c>
      <c r="AH76" s="20"/>
    </row>
    <row r="77" spans="1:34" x14ac:dyDescent="0.25">
      <c r="A77" s="15" t="s">
        <v>223</v>
      </c>
      <c r="B77" s="2"/>
      <c r="C77" t="s">
        <v>220</v>
      </c>
      <c r="E77" t="s">
        <v>328</v>
      </c>
      <c r="F77" t="s">
        <v>329</v>
      </c>
      <c r="AH77" s="20"/>
    </row>
    <row r="78" spans="1:34" x14ac:dyDescent="0.25">
      <c r="A78" s="15" t="s">
        <v>235</v>
      </c>
      <c r="B78" s="2"/>
      <c r="C78" t="s">
        <v>233</v>
      </c>
      <c r="E78" t="s">
        <v>328</v>
      </c>
      <c r="F78" t="s">
        <v>329</v>
      </c>
      <c r="AH78" s="20"/>
    </row>
    <row r="79" spans="1:34" x14ac:dyDescent="0.25">
      <c r="A79" s="15" t="s">
        <v>223</v>
      </c>
      <c r="B79" s="2"/>
      <c r="C79" t="s">
        <v>220</v>
      </c>
      <c r="E79" t="s">
        <v>328</v>
      </c>
      <c r="F79" t="s">
        <v>329</v>
      </c>
      <c r="AH79" s="20"/>
    </row>
    <row r="80" spans="1:34" x14ac:dyDescent="0.25">
      <c r="A80" s="15" t="s">
        <v>246</v>
      </c>
      <c r="B80" s="2"/>
      <c r="C80" t="s">
        <v>247</v>
      </c>
      <c r="E80" t="s">
        <v>328</v>
      </c>
      <c r="F80" t="s">
        <v>329</v>
      </c>
      <c r="AH80" s="20"/>
    </row>
    <row r="81" spans="1:34" x14ac:dyDescent="0.25">
      <c r="A81" s="15" t="s">
        <v>223</v>
      </c>
      <c r="B81" s="2"/>
      <c r="C81" t="s">
        <v>220</v>
      </c>
      <c r="E81" t="s">
        <v>328</v>
      </c>
      <c r="F81" t="s">
        <v>329</v>
      </c>
      <c r="AH81" s="20"/>
    </row>
    <row r="82" spans="1:34" x14ac:dyDescent="0.25">
      <c r="A82" s="15" t="s">
        <v>278</v>
      </c>
      <c r="B82" s="2"/>
      <c r="C82" t="s">
        <v>216</v>
      </c>
      <c r="E82" t="s">
        <v>328</v>
      </c>
      <c r="F82" t="s">
        <v>329</v>
      </c>
      <c r="AH82" s="20"/>
    </row>
    <row r="83" spans="1:34" x14ac:dyDescent="0.25">
      <c r="A83" s="15" t="s">
        <v>278</v>
      </c>
      <c r="B83" s="2"/>
      <c r="C83" t="s">
        <v>216</v>
      </c>
      <c r="E83" t="s">
        <v>328</v>
      </c>
      <c r="F83" t="s">
        <v>329</v>
      </c>
      <c r="AH83" s="20"/>
    </row>
    <row r="84" spans="1:34" x14ac:dyDescent="0.25">
      <c r="A84" s="15" t="s">
        <v>223</v>
      </c>
      <c r="B84" s="2"/>
      <c r="C84" t="s">
        <v>220</v>
      </c>
      <c r="E84" t="s">
        <v>328</v>
      </c>
      <c r="F84" t="s">
        <v>329</v>
      </c>
      <c r="AH84" s="20"/>
    </row>
    <row r="85" spans="1:34" x14ac:dyDescent="0.25">
      <c r="A85" s="15" t="s">
        <v>270</v>
      </c>
      <c r="B85" s="2"/>
      <c r="C85" t="s">
        <v>210</v>
      </c>
      <c r="E85" t="s">
        <v>328</v>
      </c>
      <c r="F85" t="s">
        <v>329</v>
      </c>
      <c r="AH85" s="20"/>
    </row>
    <row r="86" spans="1:34" x14ac:dyDescent="0.25">
      <c r="A86" s="15" t="s">
        <v>236</v>
      </c>
      <c r="B86" s="2"/>
      <c r="C86" t="s">
        <v>233</v>
      </c>
      <c r="E86" t="s">
        <v>328</v>
      </c>
      <c r="F86" t="s">
        <v>329</v>
      </c>
      <c r="AH86" s="20"/>
    </row>
    <row r="87" spans="1:34" x14ac:dyDescent="0.25">
      <c r="A87" s="15" t="s">
        <v>223</v>
      </c>
      <c r="B87" s="2"/>
      <c r="C87" t="s">
        <v>220</v>
      </c>
      <c r="E87" t="s">
        <v>328</v>
      </c>
      <c r="F87" t="s">
        <v>329</v>
      </c>
      <c r="AH87" s="20"/>
    </row>
    <row r="88" spans="1:34" x14ac:dyDescent="0.25">
      <c r="A88" s="15" t="s">
        <v>254</v>
      </c>
      <c r="B88" s="2"/>
      <c r="C88" t="s">
        <v>210</v>
      </c>
      <c r="E88" t="s">
        <v>328</v>
      </c>
      <c r="F88" t="s">
        <v>329</v>
      </c>
      <c r="AH88" s="20"/>
    </row>
    <row r="89" spans="1:34" x14ac:dyDescent="0.25">
      <c r="A89" s="15" t="s">
        <v>223</v>
      </c>
      <c r="B89" s="2"/>
      <c r="C89" t="s">
        <v>220</v>
      </c>
      <c r="E89" t="s">
        <v>328</v>
      </c>
      <c r="F89" t="s">
        <v>329</v>
      </c>
      <c r="AH89" s="20"/>
    </row>
    <row r="90" spans="1:34" x14ac:dyDescent="0.25">
      <c r="A90" s="15" t="s">
        <v>270</v>
      </c>
      <c r="B90" s="2"/>
      <c r="C90" t="s">
        <v>210</v>
      </c>
      <c r="E90" t="s">
        <v>328</v>
      </c>
      <c r="F90" t="s">
        <v>329</v>
      </c>
      <c r="AH90" s="20"/>
    </row>
    <row r="91" spans="1:34" x14ac:dyDescent="0.25">
      <c r="A91" s="15" t="s">
        <v>223</v>
      </c>
      <c r="B91" s="2"/>
      <c r="C91" t="s">
        <v>220</v>
      </c>
      <c r="E91" t="s">
        <v>328</v>
      </c>
      <c r="F91" t="s">
        <v>329</v>
      </c>
      <c r="AH91" s="20"/>
    </row>
    <row r="92" spans="1:34" x14ac:dyDescent="0.25">
      <c r="A92" s="15" t="s">
        <v>232</v>
      </c>
      <c r="B92" s="2"/>
      <c r="C92" t="s">
        <v>233</v>
      </c>
      <c r="E92" t="s">
        <v>328</v>
      </c>
      <c r="F92" t="s">
        <v>329</v>
      </c>
      <c r="AH92" s="20"/>
    </row>
    <row r="93" spans="1:34" x14ac:dyDescent="0.25">
      <c r="A93" s="15" t="s">
        <v>232</v>
      </c>
      <c r="B93" s="2"/>
      <c r="C93" t="s">
        <v>233</v>
      </c>
      <c r="E93" t="s">
        <v>328</v>
      </c>
      <c r="F93" t="s">
        <v>329</v>
      </c>
      <c r="AH93" s="20"/>
    </row>
    <row r="94" spans="1:34" x14ac:dyDescent="0.25">
      <c r="A94" s="15" t="s">
        <v>224</v>
      </c>
      <c r="B94" s="2"/>
      <c r="C94" t="s">
        <v>220</v>
      </c>
      <c r="E94" t="s">
        <v>328</v>
      </c>
      <c r="F94" t="s">
        <v>329</v>
      </c>
      <c r="AH94" s="20"/>
    </row>
    <row r="95" spans="1:34" x14ac:dyDescent="0.25">
      <c r="A95" s="15" t="s">
        <v>243</v>
      </c>
      <c r="B95" s="2"/>
      <c r="C95" t="s">
        <v>244</v>
      </c>
      <c r="E95" t="s">
        <v>328</v>
      </c>
      <c r="F95" t="s">
        <v>329</v>
      </c>
      <c r="AH95" s="20"/>
    </row>
    <row r="96" spans="1:34" x14ac:dyDescent="0.25">
      <c r="A96" s="15" t="s">
        <v>223</v>
      </c>
      <c r="B96" s="2"/>
      <c r="C96" t="s">
        <v>220</v>
      </c>
      <c r="E96" t="s">
        <v>328</v>
      </c>
      <c r="F96" t="s">
        <v>329</v>
      </c>
      <c r="AH96" s="20"/>
    </row>
    <row r="97" spans="1:34" x14ac:dyDescent="0.25">
      <c r="A97" s="15" t="s">
        <v>278</v>
      </c>
      <c r="B97" s="2"/>
      <c r="C97" t="s">
        <v>216</v>
      </c>
      <c r="E97" t="s">
        <v>328</v>
      </c>
      <c r="F97" t="s">
        <v>329</v>
      </c>
      <c r="AH97" s="20"/>
    </row>
    <row r="98" spans="1:34" x14ac:dyDescent="0.25">
      <c r="A98" s="15" t="s">
        <v>270</v>
      </c>
      <c r="B98" s="2"/>
      <c r="C98" t="s">
        <v>210</v>
      </c>
      <c r="E98" t="s">
        <v>328</v>
      </c>
      <c r="F98" t="s">
        <v>329</v>
      </c>
      <c r="AH98" s="20"/>
    </row>
    <row r="99" spans="1:34" x14ac:dyDescent="0.25">
      <c r="A99" s="15" t="s">
        <v>226</v>
      </c>
      <c r="B99" s="2"/>
      <c r="C99" t="s">
        <v>220</v>
      </c>
      <c r="E99" t="s">
        <v>328</v>
      </c>
      <c r="F99" t="s">
        <v>329</v>
      </c>
      <c r="AH99" s="20"/>
    </row>
    <row r="100" spans="1:34" ht="15.75" thickBot="1" x14ac:dyDescent="0.3">
      <c r="A100" s="29" t="s">
        <v>226</v>
      </c>
      <c r="B100" s="28"/>
      <c r="C100" s="23" t="s">
        <v>220</v>
      </c>
      <c r="D100" s="23" t="s">
        <v>249</v>
      </c>
      <c r="E100" s="23" t="s">
        <v>328</v>
      </c>
      <c r="F100" s="23" t="s">
        <v>329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106F-B57C-434C-A1BD-12969624B7CA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39" bestFit="1" customWidth="1"/>
    <col min="6" max="6" width="81.140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254</v>
      </c>
      <c r="B2" s="9"/>
      <c r="C2" s="27" t="s">
        <v>210</v>
      </c>
      <c r="D2" s="27" t="s">
        <v>248</v>
      </c>
      <c r="E2" s="27" t="s">
        <v>330</v>
      </c>
      <c r="F2" s="27" t="s">
        <v>331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263</v>
      </c>
      <c r="B3" s="2"/>
      <c r="C3" t="s">
        <v>210</v>
      </c>
      <c r="E3" t="s">
        <v>330</v>
      </c>
      <c r="F3" t="s">
        <v>331</v>
      </c>
      <c r="AH3" s="20"/>
    </row>
    <row r="4" spans="1:34" x14ac:dyDescent="0.25">
      <c r="A4" s="15" t="s">
        <v>270</v>
      </c>
      <c r="B4" s="2"/>
      <c r="C4" t="s">
        <v>210</v>
      </c>
      <c r="E4" t="s">
        <v>330</v>
      </c>
      <c r="F4" t="s">
        <v>331</v>
      </c>
      <c r="AH4" s="20"/>
    </row>
    <row r="5" spans="1:34" x14ac:dyDescent="0.25">
      <c r="A5" s="15" t="s">
        <v>217</v>
      </c>
      <c r="B5" s="2"/>
      <c r="C5" t="s">
        <v>216</v>
      </c>
      <c r="E5" t="s">
        <v>330</v>
      </c>
      <c r="F5" t="s">
        <v>331</v>
      </c>
      <c r="AH5" s="20"/>
    </row>
    <row r="6" spans="1:34" x14ac:dyDescent="0.25">
      <c r="A6" s="15" t="s">
        <v>218</v>
      </c>
      <c r="B6" s="2"/>
      <c r="C6" t="s">
        <v>216</v>
      </c>
      <c r="E6" t="s">
        <v>330</v>
      </c>
      <c r="F6" t="s">
        <v>331</v>
      </c>
      <c r="AH6" s="20"/>
    </row>
    <row r="7" spans="1:34" x14ac:dyDescent="0.25">
      <c r="A7" s="15" t="s">
        <v>278</v>
      </c>
      <c r="B7" s="2"/>
      <c r="C7" t="s">
        <v>216</v>
      </c>
      <c r="E7" t="s">
        <v>330</v>
      </c>
      <c r="F7" t="s">
        <v>331</v>
      </c>
      <c r="AH7" s="20"/>
    </row>
    <row r="8" spans="1:34" x14ac:dyDescent="0.25">
      <c r="A8" s="15" t="s">
        <v>223</v>
      </c>
      <c r="B8" s="2"/>
      <c r="C8" t="s">
        <v>220</v>
      </c>
      <c r="E8" t="s">
        <v>330</v>
      </c>
      <c r="F8" t="s">
        <v>331</v>
      </c>
      <c r="AH8" s="20"/>
    </row>
    <row r="9" spans="1:34" x14ac:dyDescent="0.25">
      <c r="A9" s="15" t="s">
        <v>224</v>
      </c>
      <c r="B9" s="2"/>
      <c r="C9" t="s">
        <v>220</v>
      </c>
      <c r="E9" t="s">
        <v>330</v>
      </c>
      <c r="F9" t="s">
        <v>331</v>
      </c>
      <c r="AH9" s="20"/>
    </row>
    <row r="10" spans="1:34" x14ac:dyDescent="0.25">
      <c r="A10" s="15" t="s">
        <v>227</v>
      </c>
      <c r="B10" s="2"/>
      <c r="C10" t="s">
        <v>220</v>
      </c>
      <c r="E10" t="s">
        <v>330</v>
      </c>
      <c r="F10" t="s">
        <v>331</v>
      </c>
      <c r="AH10" s="20"/>
    </row>
    <row r="11" spans="1:34" x14ac:dyDescent="0.25">
      <c r="A11" s="15" t="s">
        <v>226</v>
      </c>
      <c r="B11" s="2"/>
      <c r="C11" t="s">
        <v>220</v>
      </c>
      <c r="E11" t="s">
        <v>330</v>
      </c>
      <c r="F11" t="s">
        <v>331</v>
      </c>
      <c r="AH11" s="20"/>
    </row>
    <row r="12" spans="1:34" x14ac:dyDescent="0.25">
      <c r="A12" s="15" t="s">
        <v>229</v>
      </c>
      <c r="B12" s="2"/>
      <c r="C12" t="s">
        <v>220</v>
      </c>
      <c r="E12" t="s">
        <v>330</v>
      </c>
      <c r="F12" t="s">
        <v>331</v>
      </c>
      <c r="AH12" s="20"/>
    </row>
    <row r="13" spans="1:34" x14ac:dyDescent="0.25">
      <c r="A13" s="15" t="s">
        <v>232</v>
      </c>
      <c r="B13" s="2"/>
      <c r="C13" t="s">
        <v>233</v>
      </c>
      <c r="E13" t="s">
        <v>330</v>
      </c>
      <c r="F13" t="s">
        <v>331</v>
      </c>
      <c r="AH13" s="20"/>
    </row>
    <row r="14" spans="1:34" x14ac:dyDescent="0.25">
      <c r="A14" s="15" t="s">
        <v>235</v>
      </c>
      <c r="B14" s="2"/>
      <c r="C14" t="s">
        <v>233</v>
      </c>
      <c r="E14" t="s">
        <v>330</v>
      </c>
      <c r="F14" t="s">
        <v>331</v>
      </c>
      <c r="AH14" s="20"/>
    </row>
    <row r="15" spans="1:34" x14ac:dyDescent="0.25">
      <c r="A15" s="15" t="s">
        <v>236</v>
      </c>
      <c r="B15" s="2"/>
      <c r="C15" t="s">
        <v>233</v>
      </c>
      <c r="E15" t="s">
        <v>330</v>
      </c>
      <c r="F15" t="s">
        <v>331</v>
      </c>
      <c r="AH15" s="20"/>
    </row>
    <row r="16" spans="1:34" x14ac:dyDescent="0.25">
      <c r="A16" s="15" t="s">
        <v>234</v>
      </c>
      <c r="B16" s="2"/>
      <c r="C16" t="s">
        <v>233</v>
      </c>
      <c r="E16" t="s">
        <v>330</v>
      </c>
      <c r="F16" t="s">
        <v>331</v>
      </c>
      <c r="AH16" s="20"/>
    </row>
    <row r="17" spans="1:34" x14ac:dyDescent="0.25">
      <c r="A17" s="15" t="s">
        <v>278</v>
      </c>
      <c r="B17" s="2"/>
      <c r="C17" t="s">
        <v>216</v>
      </c>
      <c r="E17" t="s">
        <v>330</v>
      </c>
      <c r="F17" t="s">
        <v>331</v>
      </c>
      <c r="AH17" s="20"/>
    </row>
    <row r="18" spans="1:34" x14ac:dyDescent="0.25">
      <c r="A18" s="15" t="s">
        <v>224</v>
      </c>
      <c r="B18" s="2"/>
      <c r="C18" t="s">
        <v>220</v>
      </c>
      <c r="E18" t="s">
        <v>330</v>
      </c>
      <c r="F18" t="s">
        <v>331</v>
      </c>
      <c r="AH18" s="20"/>
    </row>
    <row r="19" spans="1:34" x14ac:dyDescent="0.25">
      <c r="A19" s="15" t="s">
        <v>270</v>
      </c>
      <c r="B19" s="2"/>
      <c r="C19" t="s">
        <v>210</v>
      </c>
      <c r="E19" t="s">
        <v>330</v>
      </c>
      <c r="F19" t="s">
        <v>331</v>
      </c>
      <c r="AH19" s="20"/>
    </row>
    <row r="20" spans="1:34" x14ac:dyDescent="0.25">
      <c r="A20" s="15" t="s">
        <v>226</v>
      </c>
      <c r="B20" s="2"/>
      <c r="C20" t="s">
        <v>220</v>
      </c>
      <c r="E20" t="s">
        <v>330</v>
      </c>
      <c r="F20" t="s">
        <v>331</v>
      </c>
      <c r="AH20" s="20"/>
    </row>
    <row r="21" spans="1:34" x14ac:dyDescent="0.25">
      <c r="A21" s="15" t="s">
        <v>270</v>
      </c>
      <c r="B21" s="2"/>
      <c r="C21" t="s">
        <v>210</v>
      </c>
      <c r="E21" t="s">
        <v>330</v>
      </c>
      <c r="F21" t="s">
        <v>331</v>
      </c>
      <c r="AH21" s="20"/>
    </row>
    <row r="22" spans="1:34" x14ac:dyDescent="0.25">
      <c r="A22" s="15" t="s">
        <v>282</v>
      </c>
      <c r="B22" s="2"/>
      <c r="C22" t="s">
        <v>233</v>
      </c>
      <c r="E22" t="s">
        <v>330</v>
      </c>
      <c r="F22" t="s">
        <v>331</v>
      </c>
      <c r="AH22" s="20"/>
    </row>
    <row r="23" spans="1:34" x14ac:dyDescent="0.25">
      <c r="A23" s="15" t="s">
        <v>226</v>
      </c>
      <c r="B23" s="2"/>
      <c r="C23" t="s">
        <v>220</v>
      </c>
      <c r="E23" t="s">
        <v>330</v>
      </c>
      <c r="F23" t="s">
        <v>331</v>
      </c>
      <c r="AH23" s="20"/>
    </row>
    <row r="24" spans="1:34" x14ac:dyDescent="0.25">
      <c r="A24" s="15" t="s">
        <v>254</v>
      </c>
      <c r="B24" s="2"/>
      <c r="C24" t="s">
        <v>210</v>
      </c>
      <c r="E24" t="s">
        <v>330</v>
      </c>
      <c r="F24" t="s">
        <v>331</v>
      </c>
      <c r="AH24" s="20"/>
    </row>
    <row r="25" spans="1:34" x14ac:dyDescent="0.25">
      <c r="A25" s="15" t="s">
        <v>223</v>
      </c>
      <c r="B25" s="2"/>
      <c r="C25" t="s">
        <v>220</v>
      </c>
      <c r="E25" t="s">
        <v>330</v>
      </c>
      <c r="F25" t="s">
        <v>331</v>
      </c>
      <c r="AH25" s="20"/>
    </row>
    <row r="26" spans="1:34" x14ac:dyDescent="0.25">
      <c r="A26" s="15" t="s">
        <v>246</v>
      </c>
      <c r="B26" s="2"/>
      <c r="C26" t="s">
        <v>247</v>
      </c>
      <c r="E26" t="s">
        <v>330</v>
      </c>
      <c r="F26" t="s">
        <v>331</v>
      </c>
      <c r="AH26" s="20"/>
    </row>
    <row r="27" spans="1:34" x14ac:dyDescent="0.25">
      <c r="A27" s="15" t="s">
        <v>224</v>
      </c>
      <c r="B27" s="2"/>
      <c r="C27" t="s">
        <v>220</v>
      </c>
      <c r="E27" t="s">
        <v>330</v>
      </c>
      <c r="F27" t="s">
        <v>331</v>
      </c>
      <c r="AH27" s="20"/>
    </row>
    <row r="28" spans="1:34" x14ac:dyDescent="0.25">
      <c r="A28" s="15" t="s">
        <v>223</v>
      </c>
      <c r="B28" s="2"/>
      <c r="C28" t="s">
        <v>220</v>
      </c>
      <c r="E28" t="s">
        <v>330</v>
      </c>
      <c r="F28" t="s">
        <v>331</v>
      </c>
      <c r="AH28" s="20"/>
    </row>
    <row r="29" spans="1:34" x14ac:dyDescent="0.25">
      <c r="A29" s="15" t="s">
        <v>218</v>
      </c>
      <c r="B29" s="2"/>
      <c r="C29" t="s">
        <v>216</v>
      </c>
      <c r="E29" t="s">
        <v>330</v>
      </c>
      <c r="F29" t="s">
        <v>331</v>
      </c>
      <c r="AH29" s="20"/>
    </row>
    <row r="30" spans="1:34" x14ac:dyDescent="0.25">
      <c r="A30" s="15" t="s">
        <v>223</v>
      </c>
      <c r="B30" s="2"/>
      <c r="C30" t="s">
        <v>220</v>
      </c>
      <c r="E30" t="s">
        <v>330</v>
      </c>
      <c r="F30" t="s">
        <v>331</v>
      </c>
      <c r="AH30" s="20"/>
    </row>
    <row r="31" spans="1:34" x14ac:dyDescent="0.25">
      <c r="A31" s="15" t="s">
        <v>246</v>
      </c>
      <c r="B31" s="2"/>
      <c r="C31" t="s">
        <v>247</v>
      </c>
      <c r="E31" t="s">
        <v>330</v>
      </c>
      <c r="F31" t="s">
        <v>331</v>
      </c>
      <c r="AH31" s="20"/>
    </row>
    <row r="32" spans="1:34" x14ac:dyDescent="0.25">
      <c r="A32" s="15" t="s">
        <v>263</v>
      </c>
      <c r="B32" s="2"/>
      <c r="C32" t="s">
        <v>210</v>
      </c>
      <c r="E32" t="s">
        <v>330</v>
      </c>
      <c r="F32" t="s">
        <v>331</v>
      </c>
      <c r="AH32" s="20"/>
    </row>
    <row r="33" spans="1:34" x14ac:dyDescent="0.25">
      <c r="A33" s="15" t="s">
        <v>263</v>
      </c>
      <c r="B33" s="2"/>
      <c r="C33" t="s">
        <v>210</v>
      </c>
      <c r="E33" t="s">
        <v>330</v>
      </c>
      <c r="F33" t="s">
        <v>331</v>
      </c>
      <c r="AH33" s="20"/>
    </row>
    <row r="34" spans="1:34" x14ac:dyDescent="0.25">
      <c r="A34" s="15" t="s">
        <v>235</v>
      </c>
      <c r="B34" s="2"/>
      <c r="C34" t="s">
        <v>233</v>
      </c>
      <c r="E34" t="s">
        <v>330</v>
      </c>
      <c r="F34" t="s">
        <v>331</v>
      </c>
      <c r="AH34" s="20"/>
    </row>
    <row r="35" spans="1:34" x14ac:dyDescent="0.25">
      <c r="A35" s="15" t="s">
        <v>270</v>
      </c>
      <c r="B35" s="2"/>
      <c r="C35" t="s">
        <v>210</v>
      </c>
      <c r="E35" t="s">
        <v>330</v>
      </c>
      <c r="F35" t="s">
        <v>331</v>
      </c>
      <c r="AH35" s="20"/>
    </row>
    <row r="36" spans="1:34" x14ac:dyDescent="0.25">
      <c r="A36" s="15" t="s">
        <v>223</v>
      </c>
      <c r="B36" s="2"/>
      <c r="C36" t="s">
        <v>220</v>
      </c>
      <c r="E36" t="s">
        <v>330</v>
      </c>
      <c r="F36" t="s">
        <v>331</v>
      </c>
      <c r="AH36" s="20"/>
    </row>
    <row r="37" spans="1:34" x14ac:dyDescent="0.25">
      <c r="A37" s="15" t="s">
        <v>223</v>
      </c>
      <c r="B37" s="2"/>
      <c r="C37" t="s">
        <v>220</v>
      </c>
      <c r="E37" t="s">
        <v>330</v>
      </c>
      <c r="F37" t="s">
        <v>331</v>
      </c>
      <c r="AH37" s="20"/>
    </row>
    <row r="38" spans="1:34" x14ac:dyDescent="0.25">
      <c r="A38" s="15" t="s">
        <v>226</v>
      </c>
      <c r="B38" s="2"/>
      <c r="C38" t="s">
        <v>220</v>
      </c>
      <c r="E38" t="s">
        <v>330</v>
      </c>
      <c r="F38" t="s">
        <v>331</v>
      </c>
      <c r="AH38" s="20"/>
    </row>
    <row r="39" spans="1:34" x14ac:dyDescent="0.25">
      <c r="A39" s="15" t="s">
        <v>246</v>
      </c>
      <c r="B39" s="2"/>
      <c r="C39" t="s">
        <v>247</v>
      </c>
      <c r="E39" t="s">
        <v>330</v>
      </c>
      <c r="F39" t="s">
        <v>331</v>
      </c>
      <c r="AH39" s="20"/>
    </row>
    <row r="40" spans="1:34" x14ac:dyDescent="0.25">
      <c r="A40" s="15" t="s">
        <v>224</v>
      </c>
      <c r="B40" s="2"/>
      <c r="C40" t="s">
        <v>220</v>
      </c>
      <c r="E40" t="s">
        <v>330</v>
      </c>
      <c r="F40" t="s">
        <v>331</v>
      </c>
      <c r="AH40" s="20"/>
    </row>
    <row r="41" spans="1:34" x14ac:dyDescent="0.25">
      <c r="A41" s="15" t="s">
        <v>235</v>
      </c>
      <c r="B41" s="2"/>
      <c r="C41" t="s">
        <v>233</v>
      </c>
      <c r="E41" t="s">
        <v>330</v>
      </c>
      <c r="F41" t="s">
        <v>331</v>
      </c>
      <c r="AH41" s="20"/>
    </row>
    <row r="42" spans="1:34" x14ac:dyDescent="0.25">
      <c r="A42" s="15" t="s">
        <v>236</v>
      </c>
      <c r="B42" s="2"/>
      <c r="C42" t="s">
        <v>233</v>
      </c>
      <c r="E42" t="s">
        <v>330</v>
      </c>
      <c r="F42" t="s">
        <v>331</v>
      </c>
      <c r="AH42" s="20"/>
    </row>
    <row r="43" spans="1:34" x14ac:dyDescent="0.25">
      <c r="A43" s="15" t="s">
        <v>229</v>
      </c>
      <c r="B43" s="2"/>
      <c r="C43" t="s">
        <v>220</v>
      </c>
      <c r="E43" t="s">
        <v>330</v>
      </c>
      <c r="F43" t="s">
        <v>331</v>
      </c>
      <c r="AH43" s="20"/>
    </row>
    <row r="44" spans="1:34" x14ac:dyDescent="0.25">
      <c r="A44" s="15" t="s">
        <v>227</v>
      </c>
      <c r="B44" s="2"/>
      <c r="C44" t="s">
        <v>220</v>
      </c>
      <c r="E44" t="s">
        <v>330</v>
      </c>
      <c r="F44" t="s">
        <v>331</v>
      </c>
      <c r="AH44" s="20"/>
    </row>
    <row r="45" spans="1:34" x14ac:dyDescent="0.25">
      <c r="A45" s="15" t="s">
        <v>270</v>
      </c>
      <c r="B45" s="2"/>
      <c r="C45" t="s">
        <v>210</v>
      </c>
      <c r="E45" t="s">
        <v>330</v>
      </c>
      <c r="F45" t="s">
        <v>331</v>
      </c>
      <c r="AH45" s="20"/>
    </row>
    <row r="46" spans="1:34" x14ac:dyDescent="0.25">
      <c r="A46" s="15" t="s">
        <v>236</v>
      </c>
      <c r="B46" s="2"/>
      <c r="C46" t="s">
        <v>233</v>
      </c>
      <c r="E46" t="s">
        <v>330</v>
      </c>
      <c r="F46" t="s">
        <v>331</v>
      </c>
      <c r="AH46" s="20"/>
    </row>
    <row r="47" spans="1:34" x14ac:dyDescent="0.25">
      <c r="A47" s="15" t="s">
        <v>246</v>
      </c>
      <c r="B47" s="2"/>
      <c r="C47" t="s">
        <v>247</v>
      </c>
      <c r="E47" t="s">
        <v>330</v>
      </c>
      <c r="F47" t="s">
        <v>331</v>
      </c>
      <c r="AH47" s="20"/>
    </row>
    <row r="48" spans="1:34" x14ac:dyDescent="0.25">
      <c r="A48" s="15" t="s">
        <v>270</v>
      </c>
      <c r="B48" s="2"/>
      <c r="C48" t="s">
        <v>210</v>
      </c>
      <c r="E48" t="s">
        <v>330</v>
      </c>
      <c r="F48" t="s">
        <v>331</v>
      </c>
      <c r="AH48" s="20"/>
    </row>
    <row r="49" spans="1:34" x14ac:dyDescent="0.25">
      <c r="A49" s="15" t="s">
        <v>223</v>
      </c>
      <c r="B49" s="2"/>
      <c r="C49" t="s">
        <v>220</v>
      </c>
      <c r="E49" t="s">
        <v>330</v>
      </c>
      <c r="F49" t="s">
        <v>331</v>
      </c>
      <c r="AH49" s="20"/>
    </row>
    <row r="50" spans="1:34" x14ac:dyDescent="0.25">
      <c r="A50" s="15" t="s">
        <v>223</v>
      </c>
      <c r="B50" s="2"/>
      <c r="C50" t="s">
        <v>220</v>
      </c>
      <c r="E50" t="s">
        <v>330</v>
      </c>
      <c r="F50" t="s">
        <v>331</v>
      </c>
      <c r="AH50" s="20"/>
    </row>
    <row r="51" spans="1:34" x14ac:dyDescent="0.25">
      <c r="A51" s="15" t="s">
        <v>246</v>
      </c>
      <c r="B51" s="2"/>
      <c r="C51" t="s">
        <v>247</v>
      </c>
      <c r="E51" t="s">
        <v>330</v>
      </c>
      <c r="F51" t="s">
        <v>331</v>
      </c>
      <c r="AH51" s="20"/>
    </row>
    <row r="52" spans="1:34" x14ac:dyDescent="0.25">
      <c r="A52" s="15" t="s">
        <v>246</v>
      </c>
      <c r="B52" s="2"/>
      <c r="C52" t="s">
        <v>247</v>
      </c>
      <c r="E52" t="s">
        <v>330</v>
      </c>
      <c r="F52" t="s">
        <v>331</v>
      </c>
      <c r="AH52" s="20"/>
    </row>
    <row r="53" spans="1:34" x14ac:dyDescent="0.25">
      <c r="A53" s="15" t="s">
        <v>270</v>
      </c>
      <c r="B53" s="2"/>
      <c r="C53" t="s">
        <v>210</v>
      </c>
      <c r="E53" t="s">
        <v>330</v>
      </c>
      <c r="F53" t="s">
        <v>331</v>
      </c>
      <c r="AH53" s="20"/>
    </row>
    <row r="54" spans="1:34" x14ac:dyDescent="0.25">
      <c r="A54" s="15" t="s">
        <v>246</v>
      </c>
      <c r="B54" s="2"/>
      <c r="C54" t="s">
        <v>247</v>
      </c>
      <c r="E54" t="s">
        <v>330</v>
      </c>
      <c r="F54" t="s">
        <v>331</v>
      </c>
      <c r="AH54" s="20"/>
    </row>
    <row r="55" spans="1:34" x14ac:dyDescent="0.25">
      <c r="A55" s="15" t="s">
        <v>223</v>
      </c>
      <c r="B55" s="2"/>
      <c r="C55" t="s">
        <v>220</v>
      </c>
      <c r="E55" t="s">
        <v>330</v>
      </c>
      <c r="F55" t="s">
        <v>331</v>
      </c>
      <c r="AH55" s="20"/>
    </row>
    <row r="56" spans="1:34" x14ac:dyDescent="0.25">
      <c r="A56" s="15" t="s">
        <v>270</v>
      </c>
      <c r="B56" s="2"/>
      <c r="C56" t="s">
        <v>210</v>
      </c>
      <c r="E56" t="s">
        <v>330</v>
      </c>
      <c r="F56" t="s">
        <v>331</v>
      </c>
      <c r="AH56" s="20"/>
    </row>
    <row r="57" spans="1:34" x14ac:dyDescent="0.25">
      <c r="A57" s="15" t="s">
        <v>223</v>
      </c>
      <c r="B57" s="2"/>
      <c r="C57" t="s">
        <v>220</v>
      </c>
      <c r="E57" t="s">
        <v>330</v>
      </c>
      <c r="F57" t="s">
        <v>331</v>
      </c>
      <c r="AH57" s="20"/>
    </row>
    <row r="58" spans="1:34" x14ac:dyDescent="0.25">
      <c r="A58" s="15" t="s">
        <v>263</v>
      </c>
      <c r="B58" s="2"/>
      <c r="C58" t="s">
        <v>210</v>
      </c>
      <c r="E58" t="s">
        <v>330</v>
      </c>
      <c r="F58" t="s">
        <v>331</v>
      </c>
      <c r="AH58" s="20"/>
    </row>
    <row r="59" spans="1:34" x14ac:dyDescent="0.25">
      <c r="A59" s="15" t="s">
        <v>246</v>
      </c>
      <c r="B59" s="2"/>
      <c r="C59" t="s">
        <v>247</v>
      </c>
      <c r="E59" t="s">
        <v>330</v>
      </c>
      <c r="F59" t="s">
        <v>331</v>
      </c>
      <c r="AH59" s="20"/>
    </row>
    <row r="60" spans="1:34" x14ac:dyDescent="0.25">
      <c r="A60" s="15" t="s">
        <v>246</v>
      </c>
      <c r="B60" s="2"/>
      <c r="C60" t="s">
        <v>247</v>
      </c>
      <c r="E60" t="s">
        <v>330</v>
      </c>
      <c r="F60" t="s">
        <v>331</v>
      </c>
      <c r="AH60" s="20"/>
    </row>
    <row r="61" spans="1:34" x14ac:dyDescent="0.25">
      <c r="A61" s="15" t="s">
        <v>263</v>
      </c>
      <c r="B61" s="2"/>
      <c r="C61" t="s">
        <v>210</v>
      </c>
      <c r="E61" t="s">
        <v>330</v>
      </c>
      <c r="F61" t="s">
        <v>331</v>
      </c>
      <c r="AH61" s="20"/>
    </row>
    <row r="62" spans="1:34" x14ac:dyDescent="0.25">
      <c r="A62" s="15" t="s">
        <v>235</v>
      </c>
      <c r="B62" s="2"/>
      <c r="C62" t="s">
        <v>233</v>
      </c>
      <c r="E62" t="s">
        <v>330</v>
      </c>
      <c r="F62" t="s">
        <v>331</v>
      </c>
      <c r="AH62" s="20"/>
    </row>
    <row r="63" spans="1:34" x14ac:dyDescent="0.25">
      <c r="A63" s="15" t="s">
        <v>224</v>
      </c>
      <c r="B63" s="2"/>
      <c r="C63" t="s">
        <v>220</v>
      </c>
      <c r="E63" t="s">
        <v>330</v>
      </c>
      <c r="F63" t="s">
        <v>331</v>
      </c>
      <c r="AH63" s="20"/>
    </row>
    <row r="64" spans="1:34" x14ac:dyDescent="0.25">
      <c r="A64" s="15" t="s">
        <v>223</v>
      </c>
      <c r="B64" s="2"/>
      <c r="C64" t="s">
        <v>220</v>
      </c>
      <c r="E64" t="s">
        <v>330</v>
      </c>
      <c r="F64" t="s">
        <v>331</v>
      </c>
      <c r="AH64" s="20"/>
    </row>
    <row r="65" spans="1:34" x14ac:dyDescent="0.25">
      <c r="A65" s="15" t="s">
        <v>223</v>
      </c>
      <c r="B65" s="2"/>
      <c r="C65" t="s">
        <v>220</v>
      </c>
      <c r="E65" t="s">
        <v>330</v>
      </c>
      <c r="F65" t="s">
        <v>331</v>
      </c>
      <c r="AH65" s="20"/>
    </row>
    <row r="66" spans="1:34" x14ac:dyDescent="0.25">
      <c r="A66" s="15" t="s">
        <v>223</v>
      </c>
      <c r="B66" s="2"/>
      <c r="C66" t="s">
        <v>220</v>
      </c>
      <c r="E66" t="s">
        <v>330</v>
      </c>
      <c r="F66" t="s">
        <v>331</v>
      </c>
      <c r="AH66" s="20"/>
    </row>
    <row r="67" spans="1:34" x14ac:dyDescent="0.25">
      <c r="A67" s="15" t="s">
        <v>236</v>
      </c>
      <c r="B67" s="2"/>
      <c r="C67" t="s">
        <v>233</v>
      </c>
      <c r="E67" t="s">
        <v>330</v>
      </c>
      <c r="F67" t="s">
        <v>331</v>
      </c>
      <c r="AH67" s="20"/>
    </row>
    <row r="68" spans="1:34" x14ac:dyDescent="0.25">
      <c r="A68" s="15" t="s">
        <v>226</v>
      </c>
      <c r="B68" s="2"/>
      <c r="C68" t="s">
        <v>220</v>
      </c>
      <c r="E68" t="s">
        <v>330</v>
      </c>
      <c r="F68" t="s">
        <v>331</v>
      </c>
      <c r="AH68" s="20"/>
    </row>
    <row r="69" spans="1:34" x14ac:dyDescent="0.25">
      <c r="A69" s="15" t="s">
        <v>226</v>
      </c>
      <c r="B69" s="2"/>
      <c r="C69" t="s">
        <v>220</v>
      </c>
      <c r="E69" t="s">
        <v>330</v>
      </c>
      <c r="F69" t="s">
        <v>331</v>
      </c>
      <c r="AH69" s="20"/>
    </row>
    <row r="70" spans="1:34" x14ac:dyDescent="0.25">
      <c r="A70" s="15" t="s">
        <v>246</v>
      </c>
      <c r="B70" s="2"/>
      <c r="C70" t="s">
        <v>247</v>
      </c>
      <c r="E70" t="s">
        <v>330</v>
      </c>
      <c r="F70" t="s">
        <v>331</v>
      </c>
      <c r="AH70" s="20"/>
    </row>
    <row r="71" spans="1:34" x14ac:dyDescent="0.25">
      <c r="A71" s="15" t="s">
        <v>223</v>
      </c>
      <c r="B71" s="2"/>
      <c r="C71" t="s">
        <v>220</v>
      </c>
      <c r="E71" t="s">
        <v>330</v>
      </c>
      <c r="F71" t="s">
        <v>331</v>
      </c>
      <c r="AH71" s="20"/>
    </row>
    <row r="72" spans="1:34" x14ac:dyDescent="0.25">
      <c r="A72" s="15" t="s">
        <v>226</v>
      </c>
      <c r="B72" s="2"/>
      <c r="C72" t="s">
        <v>220</v>
      </c>
      <c r="E72" t="s">
        <v>330</v>
      </c>
      <c r="F72" t="s">
        <v>331</v>
      </c>
      <c r="AH72" s="20"/>
    </row>
    <row r="73" spans="1:34" x14ac:dyDescent="0.25">
      <c r="A73" s="15" t="s">
        <v>226</v>
      </c>
      <c r="B73" s="2"/>
      <c r="C73" t="s">
        <v>220</v>
      </c>
      <c r="E73" t="s">
        <v>330</v>
      </c>
      <c r="F73" t="s">
        <v>331</v>
      </c>
      <c r="AH73" s="20"/>
    </row>
    <row r="74" spans="1:34" x14ac:dyDescent="0.25">
      <c r="A74" s="15" t="s">
        <v>236</v>
      </c>
      <c r="B74" s="2"/>
      <c r="C74" t="s">
        <v>233</v>
      </c>
      <c r="E74" t="s">
        <v>330</v>
      </c>
      <c r="F74" t="s">
        <v>331</v>
      </c>
      <c r="AH74" s="20"/>
    </row>
    <row r="75" spans="1:34" x14ac:dyDescent="0.25">
      <c r="A75" s="15" t="s">
        <v>236</v>
      </c>
      <c r="B75" s="2"/>
      <c r="C75" t="s">
        <v>233</v>
      </c>
      <c r="E75" t="s">
        <v>330</v>
      </c>
      <c r="F75" t="s">
        <v>331</v>
      </c>
      <c r="AH75" s="20"/>
    </row>
    <row r="76" spans="1:34" x14ac:dyDescent="0.25">
      <c r="A76" s="15" t="s">
        <v>223</v>
      </c>
      <c r="B76" s="2"/>
      <c r="C76" t="s">
        <v>220</v>
      </c>
      <c r="E76" t="s">
        <v>330</v>
      </c>
      <c r="F76" t="s">
        <v>331</v>
      </c>
      <c r="AH76" s="20"/>
    </row>
    <row r="77" spans="1:34" x14ac:dyDescent="0.25">
      <c r="A77" s="15" t="s">
        <v>246</v>
      </c>
      <c r="B77" s="2"/>
      <c r="C77" t="s">
        <v>247</v>
      </c>
      <c r="E77" t="s">
        <v>330</v>
      </c>
      <c r="F77" t="s">
        <v>331</v>
      </c>
      <c r="AH77" s="20"/>
    </row>
    <row r="78" spans="1:34" x14ac:dyDescent="0.25">
      <c r="A78" s="15" t="s">
        <v>236</v>
      </c>
      <c r="B78" s="2"/>
      <c r="C78" t="s">
        <v>233</v>
      </c>
      <c r="E78" t="s">
        <v>330</v>
      </c>
      <c r="F78" t="s">
        <v>331</v>
      </c>
      <c r="AH78" s="20"/>
    </row>
    <row r="79" spans="1:34" x14ac:dyDescent="0.25">
      <c r="A79" s="15" t="s">
        <v>263</v>
      </c>
      <c r="B79" s="2"/>
      <c r="C79" t="s">
        <v>210</v>
      </c>
      <c r="E79" t="s">
        <v>330</v>
      </c>
      <c r="F79" t="s">
        <v>331</v>
      </c>
      <c r="AH79" s="20"/>
    </row>
    <row r="80" spans="1:34" x14ac:dyDescent="0.25">
      <c r="A80" s="15" t="s">
        <v>236</v>
      </c>
      <c r="B80" s="2"/>
      <c r="C80" t="s">
        <v>233</v>
      </c>
      <c r="E80" t="s">
        <v>330</v>
      </c>
      <c r="F80" t="s">
        <v>331</v>
      </c>
      <c r="AH80" s="20"/>
    </row>
    <row r="81" spans="1:34" x14ac:dyDescent="0.25">
      <c r="A81" s="15" t="s">
        <v>226</v>
      </c>
      <c r="B81" s="2"/>
      <c r="C81" t="s">
        <v>220</v>
      </c>
      <c r="E81" t="s">
        <v>330</v>
      </c>
      <c r="F81" t="s">
        <v>331</v>
      </c>
      <c r="AH81" s="20"/>
    </row>
    <row r="82" spans="1:34" x14ac:dyDescent="0.25">
      <c r="A82" s="15" t="s">
        <v>246</v>
      </c>
      <c r="B82" s="2"/>
      <c r="C82" t="s">
        <v>247</v>
      </c>
      <c r="E82" t="s">
        <v>330</v>
      </c>
      <c r="F82" t="s">
        <v>331</v>
      </c>
      <c r="AH82" s="20"/>
    </row>
    <row r="83" spans="1:34" x14ac:dyDescent="0.25">
      <c r="A83" s="15" t="s">
        <v>226</v>
      </c>
      <c r="B83" s="2"/>
      <c r="C83" t="s">
        <v>220</v>
      </c>
      <c r="E83" t="s">
        <v>330</v>
      </c>
      <c r="F83" t="s">
        <v>331</v>
      </c>
      <c r="AH83" s="20"/>
    </row>
    <row r="84" spans="1:34" x14ac:dyDescent="0.25">
      <c r="A84" s="15" t="s">
        <v>235</v>
      </c>
      <c r="B84" s="2"/>
      <c r="C84" t="s">
        <v>233</v>
      </c>
      <c r="E84" t="s">
        <v>330</v>
      </c>
      <c r="F84" t="s">
        <v>331</v>
      </c>
      <c r="AH84" s="20"/>
    </row>
    <row r="85" spans="1:34" x14ac:dyDescent="0.25">
      <c r="A85" s="15" t="s">
        <v>236</v>
      </c>
      <c r="B85" s="2"/>
      <c r="C85" t="s">
        <v>233</v>
      </c>
      <c r="E85" t="s">
        <v>330</v>
      </c>
      <c r="F85" t="s">
        <v>331</v>
      </c>
      <c r="AH85" s="20"/>
    </row>
    <row r="86" spans="1:34" x14ac:dyDescent="0.25">
      <c r="A86" s="15" t="s">
        <v>263</v>
      </c>
      <c r="B86" s="2"/>
      <c r="C86" t="s">
        <v>210</v>
      </c>
      <c r="E86" t="s">
        <v>330</v>
      </c>
      <c r="F86" t="s">
        <v>331</v>
      </c>
      <c r="AH86" s="20"/>
    </row>
    <row r="87" spans="1:34" x14ac:dyDescent="0.25">
      <c r="A87" s="15" t="s">
        <v>223</v>
      </c>
      <c r="B87" s="2"/>
      <c r="C87" t="s">
        <v>220</v>
      </c>
      <c r="E87" t="s">
        <v>330</v>
      </c>
      <c r="F87" t="s">
        <v>331</v>
      </c>
      <c r="AH87" s="20"/>
    </row>
    <row r="88" spans="1:34" x14ac:dyDescent="0.25">
      <c r="A88" s="15" t="s">
        <v>246</v>
      </c>
      <c r="B88" s="2"/>
      <c r="C88" t="s">
        <v>247</v>
      </c>
      <c r="E88" t="s">
        <v>330</v>
      </c>
      <c r="F88" t="s">
        <v>331</v>
      </c>
      <c r="AH88" s="20"/>
    </row>
    <row r="89" spans="1:34" x14ac:dyDescent="0.25">
      <c r="A89" s="15" t="s">
        <v>254</v>
      </c>
      <c r="B89" s="2"/>
      <c r="C89" t="s">
        <v>210</v>
      </c>
      <c r="E89" t="s">
        <v>330</v>
      </c>
      <c r="F89" t="s">
        <v>331</v>
      </c>
      <c r="AH89" s="20"/>
    </row>
    <row r="90" spans="1:34" x14ac:dyDescent="0.25">
      <c r="A90" s="15" t="s">
        <v>226</v>
      </c>
      <c r="B90" s="2"/>
      <c r="C90" t="s">
        <v>220</v>
      </c>
      <c r="E90" t="s">
        <v>330</v>
      </c>
      <c r="F90" t="s">
        <v>331</v>
      </c>
      <c r="AH90" s="20"/>
    </row>
    <row r="91" spans="1:34" x14ac:dyDescent="0.25">
      <c r="A91" s="15" t="s">
        <v>226</v>
      </c>
      <c r="B91" s="2"/>
      <c r="C91" t="s">
        <v>220</v>
      </c>
      <c r="E91" t="s">
        <v>330</v>
      </c>
      <c r="F91" t="s">
        <v>331</v>
      </c>
      <c r="AH91" s="20"/>
    </row>
    <row r="92" spans="1:34" x14ac:dyDescent="0.25">
      <c r="A92" s="15" t="s">
        <v>263</v>
      </c>
      <c r="B92" s="2"/>
      <c r="C92" t="s">
        <v>210</v>
      </c>
      <c r="E92" t="s">
        <v>330</v>
      </c>
      <c r="F92" t="s">
        <v>331</v>
      </c>
      <c r="AH92" s="20"/>
    </row>
    <row r="93" spans="1:34" x14ac:dyDescent="0.25">
      <c r="A93" s="15" t="s">
        <v>226</v>
      </c>
      <c r="B93" s="2"/>
      <c r="C93" t="s">
        <v>220</v>
      </c>
      <c r="E93" t="s">
        <v>330</v>
      </c>
      <c r="F93" t="s">
        <v>331</v>
      </c>
      <c r="AH93" s="20"/>
    </row>
    <row r="94" spans="1:34" x14ac:dyDescent="0.25">
      <c r="A94" s="15" t="s">
        <v>263</v>
      </c>
      <c r="B94" s="2"/>
      <c r="C94" t="s">
        <v>210</v>
      </c>
      <c r="E94" t="s">
        <v>330</v>
      </c>
      <c r="F94" t="s">
        <v>331</v>
      </c>
      <c r="AH94" s="20"/>
    </row>
    <row r="95" spans="1:34" x14ac:dyDescent="0.25">
      <c r="A95" s="15" t="s">
        <v>270</v>
      </c>
      <c r="B95" s="2"/>
      <c r="C95" t="s">
        <v>210</v>
      </c>
      <c r="E95" t="s">
        <v>330</v>
      </c>
      <c r="F95" t="s">
        <v>331</v>
      </c>
      <c r="AH95" s="20"/>
    </row>
    <row r="96" spans="1:34" x14ac:dyDescent="0.25">
      <c r="A96" s="15" t="s">
        <v>223</v>
      </c>
      <c r="B96" s="2"/>
      <c r="C96" t="s">
        <v>220</v>
      </c>
      <c r="E96" t="s">
        <v>330</v>
      </c>
      <c r="F96" t="s">
        <v>331</v>
      </c>
      <c r="AH96" s="20"/>
    </row>
    <row r="97" spans="1:34" x14ac:dyDescent="0.25">
      <c r="A97" s="15" t="s">
        <v>263</v>
      </c>
      <c r="B97" s="2"/>
      <c r="C97" t="s">
        <v>210</v>
      </c>
      <c r="E97" t="s">
        <v>330</v>
      </c>
      <c r="F97" t="s">
        <v>331</v>
      </c>
      <c r="AH97" s="20"/>
    </row>
    <row r="98" spans="1:34" x14ac:dyDescent="0.25">
      <c r="A98" s="15" t="s">
        <v>226</v>
      </c>
      <c r="B98" s="2"/>
      <c r="C98" t="s">
        <v>220</v>
      </c>
      <c r="E98" t="s">
        <v>330</v>
      </c>
      <c r="F98" t="s">
        <v>331</v>
      </c>
      <c r="AH98" s="20"/>
    </row>
    <row r="99" spans="1:34" x14ac:dyDescent="0.25">
      <c r="A99" s="15" t="s">
        <v>223</v>
      </c>
      <c r="B99" s="2"/>
      <c r="C99" t="s">
        <v>220</v>
      </c>
      <c r="E99" t="s">
        <v>330</v>
      </c>
      <c r="F99" t="s">
        <v>331</v>
      </c>
      <c r="AH99" s="20"/>
    </row>
    <row r="100" spans="1:34" ht="15.75" thickBot="1" x14ac:dyDescent="0.3">
      <c r="A100" s="29" t="s">
        <v>278</v>
      </c>
      <c r="B100" s="28"/>
      <c r="C100" s="23" t="s">
        <v>216</v>
      </c>
      <c r="D100" s="23" t="s">
        <v>249</v>
      </c>
      <c r="E100" s="23" t="s">
        <v>330</v>
      </c>
      <c r="F100" s="23" t="s">
        <v>331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8E4E-CFAD-41D7-9A11-4E447EB6B715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5.8554687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217</v>
      </c>
      <c r="B2" s="9"/>
      <c r="C2" s="27" t="s">
        <v>216</v>
      </c>
      <c r="D2" s="27" t="s">
        <v>248</v>
      </c>
      <c r="E2" s="27" t="s">
        <v>332</v>
      </c>
      <c r="F2" s="27" t="s">
        <v>333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278</v>
      </c>
      <c r="B3" s="2"/>
      <c r="C3" t="s">
        <v>216</v>
      </c>
      <c r="E3" t="s">
        <v>332</v>
      </c>
      <c r="F3" t="s">
        <v>333</v>
      </c>
      <c r="AH3" s="20"/>
    </row>
    <row r="4" spans="1:34" x14ac:dyDescent="0.25">
      <c r="A4" s="15" t="s">
        <v>218</v>
      </c>
      <c r="B4" s="2"/>
      <c r="C4" t="s">
        <v>216</v>
      </c>
      <c r="E4" t="s">
        <v>332</v>
      </c>
      <c r="F4" t="s">
        <v>333</v>
      </c>
      <c r="AH4" s="20"/>
    </row>
    <row r="5" spans="1:34" x14ac:dyDescent="0.25">
      <c r="A5" s="15" t="s">
        <v>223</v>
      </c>
      <c r="B5" s="2"/>
      <c r="C5" t="s">
        <v>220</v>
      </c>
      <c r="E5" t="s">
        <v>332</v>
      </c>
      <c r="F5" t="s">
        <v>333</v>
      </c>
      <c r="AH5" s="20"/>
    </row>
    <row r="6" spans="1:34" x14ac:dyDescent="0.25">
      <c r="A6" s="15" t="s">
        <v>224</v>
      </c>
      <c r="B6" s="2"/>
      <c r="C6" t="s">
        <v>220</v>
      </c>
      <c r="E6" t="s">
        <v>332</v>
      </c>
      <c r="F6" t="s">
        <v>333</v>
      </c>
      <c r="AH6" s="20"/>
    </row>
    <row r="7" spans="1:34" x14ac:dyDescent="0.25">
      <c r="A7" s="15" t="s">
        <v>226</v>
      </c>
      <c r="B7" s="2"/>
      <c r="C7" t="s">
        <v>220</v>
      </c>
      <c r="E7" t="s">
        <v>332</v>
      </c>
      <c r="F7" t="s">
        <v>333</v>
      </c>
      <c r="AH7" s="20"/>
    </row>
    <row r="8" spans="1:34" x14ac:dyDescent="0.25">
      <c r="A8" s="15" t="s">
        <v>232</v>
      </c>
      <c r="B8" s="2"/>
      <c r="C8" t="s">
        <v>233</v>
      </c>
      <c r="E8" t="s">
        <v>332</v>
      </c>
      <c r="F8" t="s">
        <v>333</v>
      </c>
      <c r="AH8" s="20"/>
    </row>
    <row r="9" spans="1:34" x14ac:dyDescent="0.25">
      <c r="A9" s="15" t="s">
        <v>235</v>
      </c>
      <c r="B9" s="2"/>
      <c r="C9" t="s">
        <v>233</v>
      </c>
      <c r="E9" t="s">
        <v>332</v>
      </c>
      <c r="F9" t="s">
        <v>333</v>
      </c>
      <c r="AH9" s="20"/>
    </row>
    <row r="10" spans="1:34" x14ac:dyDescent="0.25">
      <c r="A10" s="15" t="s">
        <v>236</v>
      </c>
      <c r="B10" s="2"/>
      <c r="C10" t="s">
        <v>233</v>
      </c>
      <c r="E10" t="s">
        <v>332</v>
      </c>
      <c r="F10" t="s">
        <v>333</v>
      </c>
      <c r="AH10" s="20"/>
    </row>
    <row r="11" spans="1:34" x14ac:dyDescent="0.25">
      <c r="A11" s="15" t="s">
        <v>239</v>
      </c>
      <c r="B11" s="2"/>
      <c r="C11" t="s">
        <v>238</v>
      </c>
      <c r="E11" t="s">
        <v>332</v>
      </c>
      <c r="F11" t="s">
        <v>333</v>
      </c>
      <c r="AH11" s="20"/>
    </row>
    <row r="12" spans="1:34" x14ac:dyDescent="0.25">
      <c r="A12" s="15" t="s">
        <v>237</v>
      </c>
      <c r="B12" s="2"/>
      <c r="C12" t="s">
        <v>238</v>
      </c>
      <c r="E12" t="s">
        <v>332</v>
      </c>
      <c r="F12" t="s">
        <v>333</v>
      </c>
      <c r="AH12" s="20"/>
    </row>
    <row r="13" spans="1:34" x14ac:dyDescent="0.25">
      <c r="A13" s="15" t="s">
        <v>242</v>
      </c>
      <c r="B13" s="2"/>
      <c r="C13" t="s">
        <v>241</v>
      </c>
      <c r="E13" t="s">
        <v>332</v>
      </c>
      <c r="F13" t="s">
        <v>333</v>
      </c>
      <c r="AH13" s="20"/>
    </row>
    <row r="14" spans="1:34" x14ac:dyDescent="0.25">
      <c r="A14" s="15" t="s">
        <v>223</v>
      </c>
      <c r="B14" s="2"/>
      <c r="C14" t="s">
        <v>220</v>
      </c>
      <c r="E14" t="s">
        <v>332</v>
      </c>
      <c r="F14" t="s">
        <v>333</v>
      </c>
      <c r="AH14" s="20"/>
    </row>
    <row r="15" spans="1:34" x14ac:dyDescent="0.25">
      <c r="A15" s="15" t="s">
        <v>246</v>
      </c>
      <c r="B15" s="2"/>
      <c r="C15" t="s">
        <v>247</v>
      </c>
      <c r="E15" t="s">
        <v>332</v>
      </c>
      <c r="F15" t="s">
        <v>333</v>
      </c>
      <c r="AH15" s="20"/>
    </row>
    <row r="16" spans="1:34" x14ac:dyDescent="0.25">
      <c r="A16" s="15" t="s">
        <v>235</v>
      </c>
      <c r="B16" s="2"/>
      <c r="C16" t="s">
        <v>233</v>
      </c>
      <c r="E16" t="s">
        <v>332</v>
      </c>
      <c r="F16" t="s">
        <v>333</v>
      </c>
      <c r="AH16" s="20"/>
    </row>
    <row r="17" spans="1:34" x14ac:dyDescent="0.25">
      <c r="A17" s="15" t="s">
        <v>246</v>
      </c>
      <c r="B17" s="2"/>
      <c r="C17" t="s">
        <v>247</v>
      </c>
      <c r="E17" t="s">
        <v>332</v>
      </c>
      <c r="F17" t="s">
        <v>333</v>
      </c>
      <c r="AH17" s="20"/>
    </row>
    <row r="18" spans="1:34" x14ac:dyDescent="0.25">
      <c r="A18" s="15" t="s">
        <v>223</v>
      </c>
      <c r="B18" s="2"/>
      <c r="C18" t="s">
        <v>220</v>
      </c>
      <c r="E18" t="s">
        <v>332</v>
      </c>
      <c r="F18" t="s">
        <v>333</v>
      </c>
      <c r="AH18" s="20"/>
    </row>
    <row r="19" spans="1:34" x14ac:dyDescent="0.25">
      <c r="A19" s="15" t="s">
        <v>223</v>
      </c>
      <c r="B19" s="2"/>
      <c r="C19" t="s">
        <v>220</v>
      </c>
      <c r="E19" t="s">
        <v>332</v>
      </c>
      <c r="F19" t="s">
        <v>333</v>
      </c>
      <c r="AH19" s="20"/>
    </row>
    <row r="20" spans="1:34" x14ac:dyDescent="0.25">
      <c r="A20" s="15" t="s">
        <v>223</v>
      </c>
      <c r="B20" s="2"/>
      <c r="C20" t="s">
        <v>220</v>
      </c>
      <c r="E20" t="s">
        <v>332</v>
      </c>
      <c r="F20" t="s">
        <v>333</v>
      </c>
      <c r="AH20" s="20"/>
    </row>
    <row r="21" spans="1:34" x14ac:dyDescent="0.25">
      <c r="A21" s="15" t="s">
        <v>235</v>
      </c>
      <c r="B21" s="2"/>
      <c r="C21" t="s">
        <v>233</v>
      </c>
      <c r="E21" t="s">
        <v>332</v>
      </c>
      <c r="F21" t="s">
        <v>333</v>
      </c>
      <c r="AH21" s="20"/>
    </row>
    <row r="22" spans="1:34" x14ac:dyDescent="0.25">
      <c r="A22" s="15" t="s">
        <v>246</v>
      </c>
      <c r="B22" s="2"/>
      <c r="C22" t="s">
        <v>247</v>
      </c>
      <c r="E22" t="s">
        <v>332</v>
      </c>
      <c r="F22" t="s">
        <v>333</v>
      </c>
      <c r="AH22" s="20"/>
    </row>
    <row r="23" spans="1:34" x14ac:dyDescent="0.25">
      <c r="A23" s="15" t="s">
        <v>246</v>
      </c>
      <c r="B23" s="2"/>
      <c r="C23" t="s">
        <v>247</v>
      </c>
      <c r="E23" t="s">
        <v>332</v>
      </c>
      <c r="F23" t="s">
        <v>333</v>
      </c>
      <c r="AH23" s="20"/>
    </row>
    <row r="24" spans="1:34" x14ac:dyDescent="0.25">
      <c r="A24" s="15" t="s">
        <v>223</v>
      </c>
      <c r="B24" s="2"/>
      <c r="C24" t="s">
        <v>220</v>
      </c>
      <c r="E24" t="s">
        <v>332</v>
      </c>
      <c r="F24" t="s">
        <v>333</v>
      </c>
      <c r="AH24" s="20"/>
    </row>
    <row r="25" spans="1:34" x14ac:dyDescent="0.25">
      <c r="A25" s="15" t="s">
        <v>246</v>
      </c>
      <c r="B25" s="2"/>
      <c r="C25" t="s">
        <v>247</v>
      </c>
      <c r="E25" t="s">
        <v>332</v>
      </c>
      <c r="F25" t="s">
        <v>333</v>
      </c>
      <c r="AH25" s="20"/>
    </row>
    <row r="26" spans="1:34" x14ac:dyDescent="0.25">
      <c r="A26" s="15" t="s">
        <v>223</v>
      </c>
      <c r="B26" s="2"/>
      <c r="C26" t="s">
        <v>220</v>
      </c>
      <c r="E26" t="s">
        <v>332</v>
      </c>
      <c r="F26" t="s">
        <v>333</v>
      </c>
      <c r="AH26" s="20"/>
    </row>
    <row r="27" spans="1:34" x14ac:dyDescent="0.25">
      <c r="A27" s="15" t="s">
        <v>232</v>
      </c>
      <c r="B27" s="2"/>
      <c r="C27" t="s">
        <v>233</v>
      </c>
      <c r="E27" t="s">
        <v>332</v>
      </c>
      <c r="F27" t="s">
        <v>333</v>
      </c>
      <c r="AH27" s="20"/>
    </row>
    <row r="28" spans="1:34" x14ac:dyDescent="0.25">
      <c r="A28" s="15" t="s">
        <v>235</v>
      </c>
      <c r="B28" s="2"/>
      <c r="C28" t="s">
        <v>233</v>
      </c>
      <c r="E28" t="s">
        <v>332</v>
      </c>
      <c r="F28" t="s">
        <v>333</v>
      </c>
      <c r="AH28" s="20"/>
    </row>
    <row r="29" spans="1:34" x14ac:dyDescent="0.25">
      <c r="A29" s="15" t="s">
        <v>246</v>
      </c>
      <c r="B29" s="2"/>
      <c r="C29" t="s">
        <v>247</v>
      </c>
      <c r="E29" t="s">
        <v>332</v>
      </c>
      <c r="F29" t="s">
        <v>333</v>
      </c>
      <c r="AH29" s="20"/>
    </row>
    <row r="30" spans="1:34" x14ac:dyDescent="0.25">
      <c r="A30" s="15" t="s">
        <v>223</v>
      </c>
      <c r="B30" s="2"/>
      <c r="C30" t="s">
        <v>220</v>
      </c>
      <c r="E30" t="s">
        <v>332</v>
      </c>
      <c r="F30" t="s">
        <v>333</v>
      </c>
      <c r="AH30" s="20"/>
    </row>
    <row r="31" spans="1:34" x14ac:dyDescent="0.25">
      <c r="A31" s="15" t="s">
        <v>224</v>
      </c>
      <c r="B31" s="2"/>
      <c r="C31" t="s">
        <v>220</v>
      </c>
      <c r="E31" t="s">
        <v>332</v>
      </c>
      <c r="F31" t="s">
        <v>333</v>
      </c>
      <c r="AH31" s="20"/>
    </row>
    <row r="32" spans="1:34" x14ac:dyDescent="0.25">
      <c r="A32" s="15" t="s">
        <v>223</v>
      </c>
      <c r="B32" s="2"/>
      <c r="C32" t="s">
        <v>220</v>
      </c>
      <c r="E32" t="s">
        <v>332</v>
      </c>
      <c r="F32" t="s">
        <v>333</v>
      </c>
      <c r="AH32" s="20"/>
    </row>
    <row r="33" spans="1:34" x14ac:dyDescent="0.25">
      <c r="A33" s="15" t="s">
        <v>236</v>
      </c>
      <c r="B33" s="2"/>
      <c r="C33" t="s">
        <v>233</v>
      </c>
      <c r="E33" t="s">
        <v>332</v>
      </c>
      <c r="F33" t="s">
        <v>333</v>
      </c>
      <c r="AH33" s="20"/>
    </row>
    <row r="34" spans="1:34" x14ac:dyDescent="0.25">
      <c r="A34" s="15" t="s">
        <v>243</v>
      </c>
      <c r="B34" s="2"/>
      <c r="C34" t="s">
        <v>244</v>
      </c>
      <c r="E34" t="s">
        <v>332</v>
      </c>
      <c r="F34" t="s">
        <v>333</v>
      </c>
      <c r="AH34" s="20"/>
    </row>
    <row r="35" spans="1:34" x14ac:dyDescent="0.25">
      <c r="A35" s="15" t="s">
        <v>235</v>
      </c>
      <c r="B35" s="2"/>
      <c r="C35" t="s">
        <v>233</v>
      </c>
      <c r="E35" t="s">
        <v>332</v>
      </c>
      <c r="F35" t="s">
        <v>333</v>
      </c>
      <c r="AH35" s="20"/>
    </row>
    <row r="36" spans="1:34" x14ac:dyDescent="0.25">
      <c r="A36" s="15" t="s">
        <v>223</v>
      </c>
      <c r="B36" s="2"/>
      <c r="C36" t="s">
        <v>220</v>
      </c>
      <c r="E36" t="s">
        <v>332</v>
      </c>
      <c r="F36" t="s">
        <v>333</v>
      </c>
      <c r="AH36" s="20"/>
    </row>
    <row r="37" spans="1:34" x14ac:dyDescent="0.25">
      <c r="A37" s="15" t="s">
        <v>246</v>
      </c>
      <c r="B37" s="2"/>
      <c r="C37" t="s">
        <v>247</v>
      </c>
      <c r="E37" t="s">
        <v>332</v>
      </c>
      <c r="F37" t="s">
        <v>333</v>
      </c>
      <c r="AH37" s="20"/>
    </row>
    <row r="38" spans="1:34" x14ac:dyDescent="0.25">
      <c r="A38" s="15" t="s">
        <v>223</v>
      </c>
      <c r="B38" s="2"/>
      <c r="C38" t="s">
        <v>220</v>
      </c>
      <c r="E38" t="s">
        <v>332</v>
      </c>
      <c r="F38" t="s">
        <v>333</v>
      </c>
      <c r="AH38" s="20"/>
    </row>
    <row r="39" spans="1:34" x14ac:dyDescent="0.25">
      <c r="A39" s="15" t="s">
        <v>246</v>
      </c>
      <c r="B39" s="2"/>
      <c r="C39" t="s">
        <v>247</v>
      </c>
      <c r="E39" t="s">
        <v>332</v>
      </c>
      <c r="F39" t="s">
        <v>333</v>
      </c>
      <c r="AH39" s="20"/>
    </row>
    <row r="40" spans="1:34" x14ac:dyDescent="0.25">
      <c r="A40" s="15" t="s">
        <v>235</v>
      </c>
      <c r="B40" s="2"/>
      <c r="C40" t="s">
        <v>233</v>
      </c>
      <c r="E40" t="s">
        <v>332</v>
      </c>
      <c r="F40" t="s">
        <v>333</v>
      </c>
      <c r="AH40" s="20"/>
    </row>
    <row r="41" spans="1:34" x14ac:dyDescent="0.25">
      <c r="A41" s="15" t="s">
        <v>223</v>
      </c>
      <c r="B41" s="2"/>
      <c r="C41" t="s">
        <v>220</v>
      </c>
      <c r="E41" t="s">
        <v>332</v>
      </c>
      <c r="F41" t="s">
        <v>333</v>
      </c>
      <c r="AH41" s="20"/>
    </row>
    <row r="42" spans="1:34" x14ac:dyDescent="0.25">
      <c r="A42" s="15" t="s">
        <v>223</v>
      </c>
      <c r="B42" s="2"/>
      <c r="C42" t="s">
        <v>220</v>
      </c>
      <c r="E42" t="s">
        <v>332</v>
      </c>
      <c r="F42" t="s">
        <v>333</v>
      </c>
      <c r="AH42" s="20"/>
    </row>
    <row r="43" spans="1:34" x14ac:dyDescent="0.25">
      <c r="A43" s="15" t="s">
        <v>235</v>
      </c>
      <c r="B43" s="2"/>
      <c r="C43" t="s">
        <v>233</v>
      </c>
      <c r="E43" t="s">
        <v>332</v>
      </c>
      <c r="F43" t="s">
        <v>333</v>
      </c>
      <c r="AH43" s="20"/>
    </row>
    <row r="44" spans="1:34" x14ac:dyDescent="0.25">
      <c r="A44" s="15" t="s">
        <v>246</v>
      </c>
      <c r="B44" s="2"/>
      <c r="C44" t="s">
        <v>247</v>
      </c>
      <c r="E44" t="s">
        <v>332</v>
      </c>
      <c r="F44" t="s">
        <v>333</v>
      </c>
      <c r="AH44" s="20"/>
    </row>
    <row r="45" spans="1:34" x14ac:dyDescent="0.25">
      <c r="A45" s="15" t="s">
        <v>223</v>
      </c>
      <c r="B45" s="2"/>
      <c r="C45" t="s">
        <v>220</v>
      </c>
      <c r="E45" t="s">
        <v>332</v>
      </c>
      <c r="F45" t="s">
        <v>333</v>
      </c>
      <c r="AH45" s="20"/>
    </row>
    <row r="46" spans="1:34" x14ac:dyDescent="0.25">
      <c r="A46" s="15" t="s">
        <v>223</v>
      </c>
      <c r="B46" s="2"/>
      <c r="C46" t="s">
        <v>220</v>
      </c>
      <c r="E46" t="s">
        <v>332</v>
      </c>
      <c r="F46" t="s">
        <v>333</v>
      </c>
      <c r="AH46" s="20"/>
    </row>
    <row r="47" spans="1:34" x14ac:dyDescent="0.25">
      <c r="A47" s="15" t="s">
        <v>236</v>
      </c>
      <c r="B47" s="2"/>
      <c r="C47" t="s">
        <v>233</v>
      </c>
      <c r="E47" t="s">
        <v>332</v>
      </c>
      <c r="F47" t="s">
        <v>333</v>
      </c>
      <c r="AH47" s="20"/>
    </row>
    <row r="48" spans="1:34" x14ac:dyDescent="0.25">
      <c r="A48" s="15" t="s">
        <v>223</v>
      </c>
      <c r="B48" s="2"/>
      <c r="C48" t="s">
        <v>220</v>
      </c>
      <c r="E48" t="s">
        <v>332</v>
      </c>
      <c r="F48" t="s">
        <v>333</v>
      </c>
      <c r="AH48" s="20"/>
    </row>
    <row r="49" spans="1:34" x14ac:dyDescent="0.25">
      <c r="A49" s="15" t="s">
        <v>246</v>
      </c>
      <c r="B49" s="2"/>
      <c r="C49" t="s">
        <v>247</v>
      </c>
      <c r="E49" t="s">
        <v>332</v>
      </c>
      <c r="F49" t="s">
        <v>333</v>
      </c>
      <c r="AH49" s="20"/>
    </row>
    <row r="50" spans="1:34" x14ac:dyDescent="0.25">
      <c r="A50" s="15" t="s">
        <v>223</v>
      </c>
      <c r="B50" s="2"/>
      <c r="C50" t="s">
        <v>220</v>
      </c>
      <c r="E50" t="s">
        <v>332</v>
      </c>
      <c r="F50" t="s">
        <v>333</v>
      </c>
      <c r="AH50" s="20"/>
    </row>
    <row r="51" spans="1:34" x14ac:dyDescent="0.25">
      <c r="A51" s="15" t="s">
        <v>217</v>
      </c>
      <c r="B51" s="2"/>
      <c r="C51" t="s">
        <v>216</v>
      </c>
      <c r="E51" t="s">
        <v>332</v>
      </c>
      <c r="F51" t="s">
        <v>333</v>
      </c>
      <c r="AH51" s="20"/>
    </row>
    <row r="52" spans="1:34" x14ac:dyDescent="0.25">
      <c r="A52" s="15" t="s">
        <v>223</v>
      </c>
      <c r="B52" s="2"/>
      <c r="C52" t="s">
        <v>220</v>
      </c>
      <c r="E52" t="s">
        <v>332</v>
      </c>
      <c r="F52" t="s">
        <v>333</v>
      </c>
      <c r="AH52" s="20"/>
    </row>
    <row r="53" spans="1:34" x14ac:dyDescent="0.25">
      <c r="A53" s="15" t="s">
        <v>246</v>
      </c>
      <c r="B53" s="2"/>
      <c r="C53" t="s">
        <v>247</v>
      </c>
      <c r="E53" t="s">
        <v>332</v>
      </c>
      <c r="F53" t="s">
        <v>333</v>
      </c>
      <c r="AH53" s="20"/>
    </row>
    <row r="54" spans="1:34" x14ac:dyDescent="0.25">
      <c r="A54" s="15" t="s">
        <v>223</v>
      </c>
      <c r="B54" s="2"/>
      <c r="C54" t="s">
        <v>220</v>
      </c>
      <c r="E54" t="s">
        <v>332</v>
      </c>
      <c r="F54" t="s">
        <v>333</v>
      </c>
      <c r="AH54" s="20"/>
    </row>
    <row r="55" spans="1:34" x14ac:dyDescent="0.25">
      <c r="A55" s="15" t="s">
        <v>235</v>
      </c>
      <c r="B55" s="2"/>
      <c r="C55" t="s">
        <v>233</v>
      </c>
      <c r="E55" t="s">
        <v>332</v>
      </c>
      <c r="F55" t="s">
        <v>333</v>
      </c>
      <c r="AH55" s="20"/>
    </row>
    <row r="56" spans="1:34" x14ac:dyDescent="0.25">
      <c r="A56" s="15" t="s">
        <v>243</v>
      </c>
      <c r="B56" s="2"/>
      <c r="C56" t="s">
        <v>244</v>
      </c>
      <c r="E56" t="s">
        <v>332</v>
      </c>
      <c r="F56" t="s">
        <v>333</v>
      </c>
      <c r="AH56" s="20"/>
    </row>
    <row r="57" spans="1:34" x14ac:dyDescent="0.25">
      <c r="A57" s="15" t="s">
        <v>243</v>
      </c>
      <c r="B57" s="2"/>
      <c r="C57" t="s">
        <v>244</v>
      </c>
      <c r="E57" t="s">
        <v>332</v>
      </c>
      <c r="F57" t="s">
        <v>333</v>
      </c>
      <c r="AH57" s="20"/>
    </row>
    <row r="58" spans="1:34" x14ac:dyDescent="0.25">
      <c r="A58" s="15" t="s">
        <v>224</v>
      </c>
      <c r="B58" s="2"/>
      <c r="C58" t="s">
        <v>220</v>
      </c>
      <c r="E58" t="s">
        <v>332</v>
      </c>
      <c r="F58" t="s">
        <v>333</v>
      </c>
      <c r="AH58" s="20"/>
    </row>
    <row r="59" spans="1:34" x14ac:dyDescent="0.25">
      <c r="A59" s="15" t="s">
        <v>223</v>
      </c>
      <c r="B59" s="2"/>
      <c r="C59" t="s">
        <v>220</v>
      </c>
      <c r="E59" t="s">
        <v>332</v>
      </c>
      <c r="F59" t="s">
        <v>333</v>
      </c>
      <c r="AH59" s="20"/>
    </row>
    <row r="60" spans="1:34" x14ac:dyDescent="0.25">
      <c r="A60" s="15" t="s">
        <v>223</v>
      </c>
      <c r="B60" s="2"/>
      <c r="C60" t="s">
        <v>220</v>
      </c>
      <c r="E60" t="s">
        <v>332</v>
      </c>
      <c r="F60" t="s">
        <v>333</v>
      </c>
      <c r="AH60" s="20"/>
    </row>
    <row r="61" spans="1:34" x14ac:dyDescent="0.25">
      <c r="A61" s="15" t="s">
        <v>235</v>
      </c>
      <c r="B61" s="2"/>
      <c r="C61" t="s">
        <v>233</v>
      </c>
      <c r="E61" t="s">
        <v>332</v>
      </c>
      <c r="F61" t="s">
        <v>333</v>
      </c>
      <c r="AH61" s="20"/>
    </row>
    <row r="62" spans="1:34" x14ac:dyDescent="0.25">
      <c r="A62" s="15" t="s">
        <v>224</v>
      </c>
      <c r="B62" s="2"/>
      <c r="C62" t="s">
        <v>220</v>
      </c>
      <c r="E62" t="s">
        <v>332</v>
      </c>
      <c r="F62" t="s">
        <v>333</v>
      </c>
      <c r="AH62" s="20"/>
    </row>
    <row r="63" spans="1:34" x14ac:dyDescent="0.25">
      <c r="A63" s="15" t="s">
        <v>243</v>
      </c>
      <c r="B63" s="2"/>
      <c r="C63" t="s">
        <v>244</v>
      </c>
      <c r="E63" t="s">
        <v>332</v>
      </c>
      <c r="F63" t="s">
        <v>333</v>
      </c>
      <c r="AH63" s="20"/>
    </row>
    <row r="64" spans="1:34" x14ac:dyDescent="0.25">
      <c r="A64" s="15" t="s">
        <v>235</v>
      </c>
      <c r="B64" s="2"/>
      <c r="C64" t="s">
        <v>233</v>
      </c>
      <c r="E64" t="s">
        <v>332</v>
      </c>
      <c r="F64" t="s">
        <v>333</v>
      </c>
      <c r="AH64" s="20"/>
    </row>
    <row r="65" spans="1:34" x14ac:dyDescent="0.25">
      <c r="A65" s="15" t="s">
        <v>218</v>
      </c>
      <c r="B65" s="2"/>
      <c r="C65" t="s">
        <v>216</v>
      </c>
      <c r="E65" t="s">
        <v>332</v>
      </c>
      <c r="F65" t="s">
        <v>333</v>
      </c>
      <c r="AH65" s="20"/>
    </row>
    <row r="66" spans="1:34" x14ac:dyDescent="0.25">
      <c r="A66" s="15" t="s">
        <v>223</v>
      </c>
      <c r="B66" s="2"/>
      <c r="C66" t="s">
        <v>220</v>
      </c>
      <c r="E66" t="s">
        <v>332</v>
      </c>
      <c r="F66" t="s">
        <v>333</v>
      </c>
      <c r="AH66" s="20"/>
    </row>
    <row r="67" spans="1:34" x14ac:dyDescent="0.25">
      <c r="A67" s="15" t="s">
        <v>243</v>
      </c>
      <c r="B67" s="2"/>
      <c r="C67" t="s">
        <v>244</v>
      </c>
      <c r="E67" t="s">
        <v>332</v>
      </c>
      <c r="F67" t="s">
        <v>333</v>
      </c>
      <c r="AH67" s="20"/>
    </row>
    <row r="68" spans="1:34" x14ac:dyDescent="0.25">
      <c r="A68" s="15" t="s">
        <v>246</v>
      </c>
      <c r="B68" s="2"/>
      <c r="C68" t="s">
        <v>247</v>
      </c>
      <c r="E68" t="s">
        <v>332</v>
      </c>
      <c r="F68" t="s">
        <v>333</v>
      </c>
      <c r="AH68" s="20"/>
    </row>
    <row r="69" spans="1:34" x14ac:dyDescent="0.25">
      <c r="A69" s="15" t="s">
        <v>223</v>
      </c>
      <c r="B69" s="2"/>
      <c r="C69" t="s">
        <v>220</v>
      </c>
      <c r="E69" t="s">
        <v>332</v>
      </c>
      <c r="F69" t="s">
        <v>333</v>
      </c>
      <c r="AH69" s="20"/>
    </row>
    <row r="70" spans="1:34" x14ac:dyDescent="0.25">
      <c r="A70" s="15" t="s">
        <v>223</v>
      </c>
      <c r="B70" s="2"/>
      <c r="C70" t="s">
        <v>220</v>
      </c>
      <c r="E70" t="s">
        <v>332</v>
      </c>
      <c r="F70" t="s">
        <v>333</v>
      </c>
      <c r="AH70" s="20"/>
    </row>
    <row r="71" spans="1:34" x14ac:dyDescent="0.25">
      <c r="A71" s="15" t="s">
        <v>223</v>
      </c>
      <c r="B71" s="2"/>
      <c r="C71" t="s">
        <v>220</v>
      </c>
      <c r="E71" t="s">
        <v>332</v>
      </c>
      <c r="F71" t="s">
        <v>333</v>
      </c>
      <c r="AH71" s="20"/>
    </row>
    <row r="72" spans="1:34" x14ac:dyDescent="0.25">
      <c r="A72" s="15" t="s">
        <v>246</v>
      </c>
      <c r="B72" s="2"/>
      <c r="C72" t="s">
        <v>247</v>
      </c>
      <c r="E72" t="s">
        <v>332</v>
      </c>
      <c r="F72" t="s">
        <v>333</v>
      </c>
      <c r="AH72" s="20"/>
    </row>
    <row r="73" spans="1:34" x14ac:dyDescent="0.25">
      <c r="A73" s="15" t="s">
        <v>246</v>
      </c>
      <c r="B73" s="2"/>
      <c r="C73" t="s">
        <v>247</v>
      </c>
      <c r="E73" t="s">
        <v>332</v>
      </c>
      <c r="F73" t="s">
        <v>333</v>
      </c>
      <c r="AH73" s="20"/>
    </row>
    <row r="74" spans="1:34" x14ac:dyDescent="0.25">
      <c r="A74" s="15" t="s">
        <v>223</v>
      </c>
      <c r="B74" s="2"/>
      <c r="C74" t="s">
        <v>220</v>
      </c>
      <c r="E74" t="s">
        <v>332</v>
      </c>
      <c r="F74" t="s">
        <v>333</v>
      </c>
      <c r="AH74" s="20"/>
    </row>
    <row r="75" spans="1:34" x14ac:dyDescent="0.25">
      <c r="A75" s="15" t="s">
        <v>236</v>
      </c>
      <c r="B75" s="2"/>
      <c r="C75" t="s">
        <v>233</v>
      </c>
      <c r="E75" t="s">
        <v>332</v>
      </c>
      <c r="F75" t="s">
        <v>333</v>
      </c>
      <c r="AH75" s="20"/>
    </row>
    <row r="76" spans="1:34" x14ac:dyDescent="0.25">
      <c r="A76" s="15" t="s">
        <v>223</v>
      </c>
      <c r="B76" s="2"/>
      <c r="C76" t="s">
        <v>220</v>
      </c>
      <c r="E76" t="s">
        <v>332</v>
      </c>
      <c r="F76" t="s">
        <v>333</v>
      </c>
      <c r="AH76" s="20"/>
    </row>
    <row r="77" spans="1:34" x14ac:dyDescent="0.25">
      <c r="A77" s="15" t="s">
        <v>246</v>
      </c>
      <c r="B77" s="2"/>
      <c r="C77" t="s">
        <v>247</v>
      </c>
      <c r="E77" t="s">
        <v>332</v>
      </c>
      <c r="F77" t="s">
        <v>333</v>
      </c>
      <c r="AH77" s="20"/>
    </row>
    <row r="78" spans="1:34" x14ac:dyDescent="0.25">
      <c r="A78" s="15" t="s">
        <v>223</v>
      </c>
      <c r="B78" s="2"/>
      <c r="C78" t="s">
        <v>220</v>
      </c>
      <c r="E78" t="s">
        <v>332</v>
      </c>
      <c r="F78" t="s">
        <v>333</v>
      </c>
      <c r="AH78" s="20"/>
    </row>
    <row r="79" spans="1:34" x14ac:dyDescent="0.25">
      <c r="A79" s="15" t="s">
        <v>223</v>
      </c>
      <c r="B79" s="2"/>
      <c r="C79" t="s">
        <v>220</v>
      </c>
      <c r="E79" t="s">
        <v>332</v>
      </c>
      <c r="F79" t="s">
        <v>333</v>
      </c>
      <c r="AH79" s="20"/>
    </row>
    <row r="80" spans="1:34" x14ac:dyDescent="0.25">
      <c r="A80" s="15" t="s">
        <v>232</v>
      </c>
      <c r="B80" s="2"/>
      <c r="C80" t="s">
        <v>233</v>
      </c>
      <c r="E80" t="s">
        <v>332</v>
      </c>
      <c r="F80" t="s">
        <v>333</v>
      </c>
      <c r="AH80" s="20"/>
    </row>
    <row r="81" spans="1:34" x14ac:dyDescent="0.25">
      <c r="A81" s="15" t="s">
        <v>235</v>
      </c>
      <c r="B81" s="2"/>
      <c r="C81" t="s">
        <v>233</v>
      </c>
      <c r="E81" t="s">
        <v>332</v>
      </c>
      <c r="F81" t="s">
        <v>333</v>
      </c>
      <c r="AH81" s="20"/>
    </row>
    <row r="82" spans="1:34" x14ac:dyDescent="0.25">
      <c r="A82" s="15" t="s">
        <v>223</v>
      </c>
      <c r="B82" s="2"/>
      <c r="C82" t="s">
        <v>220</v>
      </c>
      <c r="E82" t="s">
        <v>332</v>
      </c>
      <c r="F82" t="s">
        <v>333</v>
      </c>
      <c r="AH82" s="20"/>
    </row>
    <row r="83" spans="1:34" x14ac:dyDescent="0.25">
      <c r="A83" s="15" t="s">
        <v>223</v>
      </c>
      <c r="B83" s="2"/>
      <c r="C83" t="s">
        <v>220</v>
      </c>
      <c r="E83" t="s">
        <v>332</v>
      </c>
      <c r="F83" t="s">
        <v>333</v>
      </c>
      <c r="AH83" s="20"/>
    </row>
    <row r="84" spans="1:34" x14ac:dyDescent="0.25">
      <c r="A84" s="15" t="s">
        <v>246</v>
      </c>
      <c r="B84" s="2"/>
      <c r="C84" t="s">
        <v>247</v>
      </c>
      <c r="E84" t="s">
        <v>332</v>
      </c>
      <c r="F84" t="s">
        <v>333</v>
      </c>
      <c r="AH84" s="20"/>
    </row>
    <row r="85" spans="1:34" x14ac:dyDescent="0.25">
      <c r="A85" s="15" t="s">
        <v>223</v>
      </c>
      <c r="B85" s="2"/>
      <c r="C85" t="s">
        <v>220</v>
      </c>
      <c r="E85" t="s">
        <v>332</v>
      </c>
      <c r="F85" t="s">
        <v>333</v>
      </c>
      <c r="AH85" s="20"/>
    </row>
    <row r="86" spans="1:34" x14ac:dyDescent="0.25">
      <c r="A86" s="15" t="s">
        <v>218</v>
      </c>
      <c r="B86" s="2"/>
      <c r="C86" t="s">
        <v>216</v>
      </c>
      <c r="E86" t="s">
        <v>332</v>
      </c>
      <c r="F86" t="s">
        <v>333</v>
      </c>
      <c r="AH86" s="20"/>
    </row>
    <row r="87" spans="1:34" x14ac:dyDescent="0.25">
      <c r="A87" s="15" t="s">
        <v>246</v>
      </c>
      <c r="B87" s="2"/>
      <c r="C87" t="s">
        <v>247</v>
      </c>
      <c r="E87" t="s">
        <v>332</v>
      </c>
      <c r="F87" t="s">
        <v>333</v>
      </c>
      <c r="AH87" s="20"/>
    </row>
    <row r="88" spans="1:34" x14ac:dyDescent="0.25">
      <c r="A88" s="15" t="s">
        <v>223</v>
      </c>
      <c r="B88" s="2"/>
      <c r="C88" t="s">
        <v>220</v>
      </c>
      <c r="E88" t="s">
        <v>332</v>
      </c>
      <c r="F88" t="s">
        <v>333</v>
      </c>
      <c r="AH88" s="20"/>
    </row>
    <row r="89" spans="1:34" x14ac:dyDescent="0.25">
      <c r="A89" s="15" t="s">
        <v>243</v>
      </c>
      <c r="B89" s="2"/>
      <c r="C89" t="s">
        <v>244</v>
      </c>
      <c r="E89" t="s">
        <v>332</v>
      </c>
      <c r="F89" t="s">
        <v>333</v>
      </c>
      <c r="AH89" s="20"/>
    </row>
    <row r="90" spans="1:34" x14ac:dyDescent="0.25">
      <c r="A90" s="15" t="s">
        <v>246</v>
      </c>
      <c r="B90" s="2"/>
      <c r="C90" t="s">
        <v>247</v>
      </c>
      <c r="E90" t="s">
        <v>332</v>
      </c>
      <c r="F90" t="s">
        <v>333</v>
      </c>
      <c r="AH90" s="20"/>
    </row>
    <row r="91" spans="1:34" x14ac:dyDescent="0.25">
      <c r="A91" s="15" t="s">
        <v>246</v>
      </c>
      <c r="B91" s="2"/>
      <c r="C91" t="s">
        <v>247</v>
      </c>
      <c r="E91" t="s">
        <v>332</v>
      </c>
      <c r="F91" t="s">
        <v>333</v>
      </c>
      <c r="AH91" s="20"/>
    </row>
    <row r="92" spans="1:34" x14ac:dyDescent="0.25">
      <c r="A92" s="15" t="s">
        <v>246</v>
      </c>
      <c r="B92" s="2"/>
      <c r="C92" t="s">
        <v>247</v>
      </c>
      <c r="E92" t="s">
        <v>332</v>
      </c>
      <c r="F92" t="s">
        <v>333</v>
      </c>
      <c r="AH92" s="20"/>
    </row>
    <row r="93" spans="1:34" x14ac:dyDescent="0.25">
      <c r="A93" s="15" t="s">
        <v>278</v>
      </c>
      <c r="B93" s="2"/>
      <c r="C93" t="s">
        <v>216</v>
      </c>
      <c r="E93" t="s">
        <v>332</v>
      </c>
      <c r="F93" t="s">
        <v>333</v>
      </c>
      <c r="AH93" s="20"/>
    </row>
    <row r="94" spans="1:34" x14ac:dyDescent="0.25">
      <c r="A94" s="15" t="s">
        <v>235</v>
      </c>
      <c r="B94" s="2"/>
      <c r="C94" t="s">
        <v>233</v>
      </c>
      <c r="E94" t="s">
        <v>332</v>
      </c>
      <c r="F94" t="s">
        <v>333</v>
      </c>
      <c r="AH94" s="20"/>
    </row>
    <row r="95" spans="1:34" x14ac:dyDescent="0.25">
      <c r="A95" s="15" t="s">
        <v>223</v>
      </c>
      <c r="B95" s="2"/>
      <c r="C95" t="s">
        <v>220</v>
      </c>
      <c r="E95" t="s">
        <v>332</v>
      </c>
      <c r="F95" t="s">
        <v>333</v>
      </c>
      <c r="AH95" s="20"/>
    </row>
    <row r="96" spans="1:34" x14ac:dyDescent="0.25">
      <c r="A96" s="15" t="s">
        <v>232</v>
      </c>
      <c r="B96" s="2"/>
      <c r="C96" t="s">
        <v>233</v>
      </c>
      <c r="E96" t="s">
        <v>332</v>
      </c>
      <c r="F96" t="s">
        <v>333</v>
      </c>
      <c r="AH96" s="20"/>
    </row>
    <row r="97" spans="1:34" x14ac:dyDescent="0.25">
      <c r="A97" s="15" t="s">
        <v>278</v>
      </c>
      <c r="B97" s="2"/>
      <c r="C97" t="s">
        <v>216</v>
      </c>
      <c r="E97" t="s">
        <v>332</v>
      </c>
      <c r="F97" t="s">
        <v>333</v>
      </c>
      <c r="AH97" s="20"/>
    </row>
    <row r="98" spans="1:34" x14ac:dyDescent="0.25">
      <c r="A98" s="15" t="s">
        <v>235</v>
      </c>
      <c r="B98" s="2"/>
      <c r="C98" t="s">
        <v>233</v>
      </c>
      <c r="E98" t="s">
        <v>332</v>
      </c>
      <c r="F98" t="s">
        <v>333</v>
      </c>
      <c r="AH98" s="20"/>
    </row>
    <row r="99" spans="1:34" x14ac:dyDescent="0.25">
      <c r="A99" s="15" t="s">
        <v>232</v>
      </c>
      <c r="B99" s="2"/>
      <c r="C99" t="s">
        <v>233</v>
      </c>
      <c r="E99" t="s">
        <v>332</v>
      </c>
      <c r="F99" t="s">
        <v>333</v>
      </c>
      <c r="AH99" s="20"/>
    </row>
    <row r="100" spans="1:34" ht="15.75" thickBot="1" x14ac:dyDescent="0.3">
      <c r="A100" s="29" t="s">
        <v>218</v>
      </c>
      <c r="B100" s="28"/>
      <c r="C100" s="23" t="s">
        <v>216</v>
      </c>
      <c r="D100" s="23" t="s">
        <v>249</v>
      </c>
      <c r="E100" s="23" t="s">
        <v>332</v>
      </c>
      <c r="F100" s="23" t="s">
        <v>333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8A8E-CFB6-4B4D-810A-8E96F77EB59D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39" bestFit="1" customWidth="1"/>
    <col min="6" max="6" width="81.140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217</v>
      </c>
      <c r="B2" s="9"/>
      <c r="C2" s="27" t="s">
        <v>216</v>
      </c>
      <c r="D2" s="27" t="s">
        <v>248</v>
      </c>
      <c r="E2" s="27" t="s">
        <v>334</v>
      </c>
      <c r="F2" s="27" t="s">
        <v>335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278</v>
      </c>
      <c r="B3" s="2"/>
      <c r="C3" t="s">
        <v>216</v>
      </c>
      <c r="E3" t="s">
        <v>334</v>
      </c>
      <c r="F3" t="s">
        <v>335</v>
      </c>
      <c r="AH3" s="20"/>
    </row>
    <row r="4" spans="1:34" x14ac:dyDescent="0.25">
      <c r="A4" s="15" t="s">
        <v>218</v>
      </c>
      <c r="B4" s="2"/>
      <c r="C4" t="s">
        <v>216</v>
      </c>
      <c r="E4" t="s">
        <v>334</v>
      </c>
      <c r="F4" t="s">
        <v>335</v>
      </c>
      <c r="AH4" s="20"/>
    </row>
    <row r="5" spans="1:34" x14ac:dyDescent="0.25">
      <c r="A5" s="15" t="s">
        <v>223</v>
      </c>
      <c r="B5" s="2"/>
      <c r="C5" t="s">
        <v>220</v>
      </c>
      <c r="E5" t="s">
        <v>334</v>
      </c>
      <c r="F5" t="s">
        <v>335</v>
      </c>
      <c r="AH5" s="20"/>
    </row>
    <row r="6" spans="1:34" x14ac:dyDescent="0.25">
      <c r="A6" s="15" t="s">
        <v>224</v>
      </c>
      <c r="B6" s="2"/>
      <c r="C6" t="s">
        <v>220</v>
      </c>
      <c r="E6" t="s">
        <v>334</v>
      </c>
      <c r="F6" t="s">
        <v>335</v>
      </c>
      <c r="AH6" s="20"/>
    </row>
    <row r="7" spans="1:34" x14ac:dyDescent="0.25">
      <c r="A7" s="15" t="s">
        <v>226</v>
      </c>
      <c r="B7" s="2"/>
      <c r="C7" t="s">
        <v>220</v>
      </c>
      <c r="E7" t="s">
        <v>334</v>
      </c>
      <c r="F7" t="s">
        <v>335</v>
      </c>
      <c r="AH7" s="20"/>
    </row>
    <row r="8" spans="1:34" x14ac:dyDescent="0.25">
      <c r="A8" s="15" t="s">
        <v>232</v>
      </c>
      <c r="B8" s="2"/>
      <c r="C8" t="s">
        <v>233</v>
      </c>
      <c r="E8" t="s">
        <v>334</v>
      </c>
      <c r="F8" t="s">
        <v>335</v>
      </c>
      <c r="AH8" s="20"/>
    </row>
    <row r="9" spans="1:34" x14ac:dyDescent="0.25">
      <c r="A9" s="15" t="s">
        <v>236</v>
      </c>
      <c r="B9" s="2"/>
      <c r="C9" t="s">
        <v>233</v>
      </c>
      <c r="E9" t="s">
        <v>334</v>
      </c>
      <c r="F9" t="s">
        <v>335</v>
      </c>
      <c r="AH9" s="20"/>
    </row>
    <row r="10" spans="1:34" x14ac:dyDescent="0.25">
      <c r="A10" s="15" t="s">
        <v>235</v>
      </c>
      <c r="B10" s="2"/>
      <c r="C10" t="s">
        <v>233</v>
      </c>
      <c r="E10" t="s">
        <v>334</v>
      </c>
      <c r="F10" t="s">
        <v>335</v>
      </c>
      <c r="AH10" s="20"/>
    </row>
    <row r="11" spans="1:34" x14ac:dyDescent="0.25">
      <c r="A11" s="15" t="s">
        <v>237</v>
      </c>
      <c r="B11" s="2"/>
      <c r="C11" t="s">
        <v>238</v>
      </c>
      <c r="E11" t="s">
        <v>334</v>
      </c>
      <c r="F11" t="s">
        <v>335</v>
      </c>
      <c r="AH11" s="20"/>
    </row>
    <row r="12" spans="1:34" x14ac:dyDescent="0.25">
      <c r="A12" s="15" t="s">
        <v>239</v>
      </c>
      <c r="B12" s="2"/>
      <c r="C12" t="s">
        <v>238</v>
      </c>
      <c r="E12" t="s">
        <v>334</v>
      </c>
      <c r="F12" t="s">
        <v>335</v>
      </c>
      <c r="AH12" s="20"/>
    </row>
    <row r="13" spans="1:34" x14ac:dyDescent="0.25">
      <c r="A13" s="15" t="s">
        <v>242</v>
      </c>
      <c r="B13" s="2"/>
      <c r="C13" t="s">
        <v>241</v>
      </c>
      <c r="E13" t="s">
        <v>334</v>
      </c>
      <c r="F13" t="s">
        <v>335</v>
      </c>
      <c r="AH13" s="20"/>
    </row>
    <row r="14" spans="1:34" x14ac:dyDescent="0.25">
      <c r="A14" s="15" t="s">
        <v>223</v>
      </c>
      <c r="B14" s="2"/>
      <c r="C14" t="s">
        <v>220</v>
      </c>
      <c r="E14" t="s">
        <v>334</v>
      </c>
      <c r="F14" t="s">
        <v>335</v>
      </c>
      <c r="AH14" s="20"/>
    </row>
    <row r="15" spans="1:34" x14ac:dyDescent="0.25">
      <c r="A15" s="15" t="s">
        <v>223</v>
      </c>
      <c r="B15" s="2"/>
      <c r="C15" t="s">
        <v>220</v>
      </c>
      <c r="E15" t="s">
        <v>334</v>
      </c>
      <c r="F15" t="s">
        <v>335</v>
      </c>
      <c r="AH15" s="20"/>
    </row>
    <row r="16" spans="1:34" x14ac:dyDescent="0.25">
      <c r="A16" s="15" t="s">
        <v>223</v>
      </c>
      <c r="B16" s="2"/>
      <c r="C16" t="s">
        <v>220</v>
      </c>
      <c r="E16" t="s">
        <v>334</v>
      </c>
      <c r="F16" t="s">
        <v>335</v>
      </c>
      <c r="AH16" s="20"/>
    </row>
    <row r="17" spans="1:34" x14ac:dyDescent="0.25">
      <c r="A17" s="15" t="s">
        <v>223</v>
      </c>
      <c r="B17" s="2"/>
      <c r="C17" t="s">
        <v>220</v>
      </c>
      <c r="E17" t="s">
        <v>334</v>
      </c>
      <c r="F17" t="s">
        <v>335</v>
      </c>
      <c r="AH17" s="20"/>
    </row>
    <row r="18" spans="1:34" x14ac:dyDescent="0.25">
      <c r="A18" s="15" t="s">
        <v>224</v>
      </c>
      <c r="B18" s="2"/>
      <c r="C18" t="s">
        <v>220</v>
      </c>
      <c r="E18" t="s">
        <v>334</v>
      </c>
      <c r="F18" t="s">
        <v>335</v>
      </c>
      <c r="AH18" s="20"/>
    </row>
    <row r="19" spans="1:34" x14ac:dyDescent="0.25">
      <c r="A19" s="15" t="s">
        <v>223</v>
      </c>
      <c r="B19" s="2"/>
      <c r="C19" t="s">
        <v>220</v>
      </c>
      <c r="E19" t="s">
        <v>334</v>
      </c>
      <c r="F19" t="s">
        <v>335</v>
      </c>
      <c r="AH19" s="20"/>
    </row>
    <row r="20" spans="1:34" x14ac:dyDescent="0.25">
      <c r="A20" s="15" t="s">
        <v>223</v>
      </c>
      <c r="B20" s="2"/>
      <c r="C20" t="s">
        <v>220</v>
      </c>
      <c r="E20" t="s">
        <v>334</v>
      </c>
      <c r="F20" t="s">
        <v>335</v>
      </c>
      <c r="AH20" s="20"/>
    </row>
    <row r="21" spans="1:34" x14ac:dyDescent="0.25">
      <c r="A21" s="15" t="s">
        <v>223</v>
      </c>
      <c r="B21" s="2"/>
      <c r="C21" t="s">
        <v>220</v>
      </c>
      <c r="E21" t="s">
        <v>334</v>
      </c>
      <c r="F21" t="s">
        <v>335</v>
      </c>
      <c r="AH21" s="20"/>
    </row>
    <row r="22" spans="1:34" x14ac:dyDescent="0.25">
      <c r="A22" s="15" t="s">
        <v>246</v>
      </c>
      <c r="B22" s="2"/>
      <c r="C22" t="s">
        <v>247</v>
      </c>
      <c r="E22" t="s">
        <v>334</v>
      </c>
      <c r="F22" t="s">
        <v>335</v>
      </c>
      <c r="AH22" s="20"/>
    </row>
    <row r="23" spans="1:34" x14ac:dyDescent="0.25">
      <c r="A23" s="15" t="s">
        <v>223</v>
      </c>
      <c r="B23" s="2"/>
      <c r="C23" t="s">
        <v>220</v>
      </c>
      <c r="E23" t="s">
        <v>334</v>
      </c>
      <c r="F23" t="s">
        <v>335</v>
      </c>
      <c r="AH23" s="20"/>
    </row>
    <row r="24" spans="1:34" x14ac:dyDescent="0.25">
      <c r="A24" s="15" t="s">
        <v>223</v>
      </c>
      <c r="B24" s="2"/>
      <c r="C24" t="s">
        <v>220</v>
      </c>
      <c r="E24" t="s">
        <v>334</v>
      </c>
      <c r="F24" t="s">
        <v>335</v>
      </c>
      <c r="AH24" s="20"/>
    </row>
    <row r="25" spans="1:34" x14ac:dyDescent="0.25">
      <c r="A25" s="15" t="s">
        <v>223</v>
      </c>
      <c r="B25" s="2"/>
      <c r="C25" t="s">
        <v>220</v>
      </c>
      <c r="E25" t="s">
        <v>334</v>
      </c>
      <c r="F25" t="s">
        <v>335</v>
      </c>
      <c r="AH25" s="20"/>
    </row>
    <row r="26" spans="1:34" x14ac:dyDescent="0.25">
      <c r="A26" s="15" t="s">
        <v>235</v>
      </c>
      <c r="B26" s="2"/>
      <c r="C26" t="s">
        <v>233</v>
      </c>
      <c r="E26" t="s">
        <v>334</v>
      </c>
      <c r="F26" t="s">
        <v>335</v>
      </c>
      <c r="AH26" s="20"/>
    </row>
    <row r="27" spans="1:34" x14ac:dyDescent="0.25">
      <c r="A27" s="15" t="s">
        <v>223</v>
      </c>
      <c r="B27" s="2"/>
      <c r="C27" t="s">
        <v>220</v>
      </c>
      <c r="E27" t="s">
        <v>334</v>
      </c>
      <c r="F27" t="s">
        <v>335</v>
      </c>
      <c r="AH27" s="20"/>
    </row>
    <row r="28" spans="1:34" x14ac:dyDescent="0.25">
      <c r="A28" s="15" t="s">
        <v>223</v>
      </c>
      <c r="B28" s="2"/>
      <c r="C28" t="s">
        <v>220</v>
      </c>
      <c r="E28" t="s">
        <v>334</v>
      </c>
      <c r="F28" t="s">
        <v>335</v>
      </c>
      <c r="AH28" s="20"/>
    </row>
    <row r="29" spans="1:34" x14ac:dyDescent="0.25">
      <c r="A29" s="15" t="s">
        <v>223</v>
      </c>
      <c r="B29" s="2"/>
      <c r="C29" t="s">
        <v>220</v>
      </c>
      <c r="E29" t="s">
        <v>334</v>
      </c>
      <c r="F29" t="s">
        <v>335</v>
      </c>
      <c r="AH29" s="20"/>
    </row>
    <row r="30" spans="1:34" x14ac:dyDescent="0.25">
      <c r="A30" s="15" t="s">
        <v>246</v>
      </c>
      <c r="B30" s="2"/>
      <c r="C30" t="s">
        <v>247</v>
      </c>
      <c r="E30" t="s">
        <v>334</v>
      </c>
      <c r="F30" t="s">
        <v>335</v>
      </c>
      <c r="AH30" s="20"/>
    </row>
    <row r="31" spans="1:34" x14ac:dyDescent="0.25">
      <c r="A31" s="15" t="s">
        <v>224</v>
      </c>
      <c r="B31" s="2"/>
      <c r="C31" t="s">
        <v>220</v>
      </c>
      <c r="E31" t="s">
        <v>334</v>
      </c>
      <c r="F31" t="s">
        <v>335</v>
      </c>
      <c r="AH31" s="20"/>
    </row>
    <row r="32" spans="1:34" x14ac:dyDescent="0.25">
      <c r="A32" s="15" t="s">
        <v>223</v>
      </c>
      <c r="B32" s="2"/>
      <c r="C32" t="s">
        <v>220</v>
      </c>
      <c r="E32" t="s">
        <v>334</v>
      </c>
      <c r="F32" t="s">
        <v>335</v>
      </c>
      <c r="AH32" s="20"/>
    </row>
    <row r="33" spans="1:34" x14ac:dyDescent="0.25">
      <c r="A33" s="15" t="s">
        <v>223</v>
      </c>
      <c r="B33" s="2"/>
      <c r="C33" t="s">
        <v>220</v>
      </c>
      <c r="E33" t="s">
        <v>334</v>
      </c>
      <c r="F33" t="s">
        <v>335</v>
      </c>
      <c r="AH33" s="20"/>
    </row>
    <row r="34" spans="1:34" x14ac:dyDescent="0.25">
      <c r="A34" s="15" t="s">
        <v>223</v>
      </c>
      <c r="B34" s="2"/>
      <c r="C34" t="s">
        <v>220</v>
      </c>
      <c r="E34" t="s">
        <v>334</v>
      </c>
      <c r="F34" t="s">
        <v>335</v>
      </c>
      <c r="AH34" s="20"/>
    </row>
    <row r="35" spans="1:34" x14ac:dyDescent="0.25">
      <c r="A35" s="15" t="s">
        <v>246</v>
      </c>
      <c r="B35" s="2"/>
      <c r="C35" t="s">
        <v>247</v>
      </c>
      <c r="E35" t="s">
        <v>334</v>
      </c>
      <c r="F35" t="s">
        <v>335</v>
      </c>
      <c r="AH35" s="20"/>
    </row>
    <row r="36" spans="1:34" x14ac:dyDescent="0.25">
      <c r="A36" s="15" t="s">
        <v>243</v>
      </c>
      <c r="B36" s="2"/>
      <c r="C36" t="s">
        <v>244</v>
      </c>
      <c r="E36" t="s">
        <v>334</v>
      </c>
      <c r="F36" t="s">
        <v>335</v>
      </c>
      <c r="AH36" s="20"/>
    </row>
    <row r="37" spans="1:34" x14ac:dyDescent="0.25">
      <c r="A37" s="15" t="s">
        <v>224</v>
      </c>
      <c r="B37" s="2"/>
      <c r="C37" t="s">
        <v>220</v>
      </c>
      <c r="E37" t="s">
        <v>334</v>
      </c>
      <c r="F37" t="s">
        <v>335</v>
      </c>
      <c r="AH37" s="20"/>
    </row>
    <row r="38" spans="1:34" x14ac:dyDescent="0.25">
      <c r="A38" s="15" t="s">
        <v>246</v>
      </c>
      <c r="B38" s="2"/>
      <c r="C38" t="s">
        <v>247</v>
      </c>
      <c r="E38" t="s">
        <v>334</v>
      </c>
      <c r="F38" t="s">
        <v>335</v>
      </c>
      <c r="AH38" s="20"/>
    </row>
    <row r="39" spans="1:34" x14ac:dyDescent="0.25">
      <c r="A39" s="15" t="s">
        <v>223</v>
      </c>
      <c r="B39" s="2"/>
      <c r="C39" t="s">
        <v>220</v>
      </c>
      <c r="E39" t="s">
        <v>334</v>
      </c>
      <c r="F39" t="s">
        <v>335</v>
      </c>
      <c r="AH39" s="20"/>
    </row>
    <row r="40" spans="1:34" x14ac:dyDescent="0.25">
      <c r="A40" s="15" t="s">
        <v>223</v>
      </c>
      <c r="B40" s="2"/>
      <c r="C40" t="s">
        <v>220</v>
      </c>
      <c r="E40" t="s">
        <v>334</v>
      </c>
      <c r="F40" t="s">
        <v>335</v>
      </c>
      <c r="AH40" s="20"/>
    </row>
    <row r="41" spans="1:34" x14ac:dyDescent="0.25">
      <c r="A41" s="15" t="s">
        <v>223</v>
      </c>
      <c r="B41" s="2"/>
      <c r="C41" t="s">
        <v>220</v>
      </c>
      <c r="E41" t="s">
        <v>334</v>
      </c>
      <c r="F41" t="s">
        <v>335</v>
      </c>
      <c r="AH41" s="20"/>
    </row>
    <row r="42" spans="1:34" x14ac:dyDescent="0.25">
      <c r="A42" s="15" t="s">
        <v>223</v>
      </c>
      <c r="B42" s="2"/>
      <c r="C42" t="s">
        <v>220</v>
      </c>
      <c r="E42" t="s">
        <v>334</v>
      </c>
      <c r="F42" t="s">
        <v>335</v>
      </c>
      <c r="AH42" s="20"/>
    </row>
    <row r="43" spans="1:34" x14ac:dyDescent="0.25">
      <c r="A43" s="15" t="s">
        <v>235</v>
      </c>
      <c r="B43" s="2"/>
      <c r="C43" t="s">
        <v>233</v>
      </c>
      <c r="E43" t="s">
        <v>334</v>
      </c>
      <c r="F43" t="s">
        <v>335</v>
      </c>
      <c r="AH43" s="20"/>
    </row>
    <row r="44" spans="1:34" x14ac:dyDescent="0.25">
      <c r="A44" s="15" t="s">
        <v>223</v>
      </c>
      <c r="B44" s="2"/>
      <c r="C44" t="s">
        <v>220</v>
      </c>
      <c r="E44" t="s">
        <v>334</v>
      </c>
      <c r="F44" t="s">
        <v>335</v>
      </c>
      <c r="AH44" s="20"/>
    </row>
    <row r="45" spans="1:34" x14ac:dyDescent="0.25">
      <c r="A45" s="15" t="s">
        <v>235</v>
      </c>
      <c r="B45" s="2"/>
      <c r="C45" t="s">
        <v>233</v>
      </c>
      <c r="E45" t="s">
        <v>334</v>
      </c>
      <c r="F45" t="s">
        <v>335</v>
      </c>
      <c r="AH45" s="20"/>
    </row>
    <row r="46" spans="1:34" x14ac:dyDescent="0.25">
      <c r="A46" s="15" t="s">
        <v>232</v>
      </c>
      <c r="B46" s="2"/>
      <c r="C46" t="s">
        <v>233</v>
      </c>
      <c r="E46" t="s">
        <v>334</v>
      </c>
      <c r="F46" t="s">
        <v>335</v>
      </c>
      <c r="AH46" s="20"/>
    </row>
    <row r="47" spans="1:34" x14ac:dyDescent="0.25">
      <c r="A47" s="15" t="s">
        <v>246</v>
      </c>
      <c r="B47" s="2"/>
      <c r="C47" t="s">
        <v>247</v>
      </c>
      <c r="E47" t="s">
        <v>334</v>
      </c>
      <c r="F47" t="s">
        <v>335</v>
      </c>
      <c r="AH47" s="20"/>
    </row>
    <row r="48" spans="1:34" x14ac:dyDescent="0.25">
      <c r="A48" s="15" t="s">
        <v>246</v>
      </c>
      <c r="B48" s="2"/>
      <c r="C48" t="s">
        <v>247</v>
      </c>
      <c r="E48" t="s">
        <v>334</v>
      </c>
      <c r="F48" t="s">
        <v>335</v>
      </c>
      <c r="AH48" s="20"/>
    </row>
    <row r="49" spans="1:34" x14ac:dyDescent="0.25">
      <c r="A49" s="15" t="s">
        <v>246</v>
      </c>
      <c r="B49" s="2"/>
      <c r="C49" t="s">
        <v>247</v>
      </c>
      <c r="E49" t="s">
        <v>334</v>
      </c>
      <c r="F49" t="s">
        <v>335</v>
      </c>
      <c r="AH49" s="20"/>
    </row>
    <row r="50" spans="1:34" x14ac:dyDescent="0.25">
      <c r="A50" s="15" t="s">
        <v>223</v>
      </c>
      <c r="B50" s="2"/>
      <c r="C50" t="s">
        <v>220</v>
      </c>
      <c r="E50" t="s">
        <v>334</v>
      </c>
      <c r="F50" t="s">
        <v>335</v>
      </c>
      <c r="AH50" s="20"/>
    </row>
    <row r="51" spans="1:34" x14ac:dyDescent="0.25">
      <c r="A51" s="15" t="s">
        <v>223</v>
      </c>
      <c r="B51" s="2"/>
      <c r="C51" t="s">
        <v>220</v>
      </c>
      <c r="E51" t="s">
        <v>334</v>
      </c>
      <c r="F51" t="s">
        <v>335</v>
      </c>
      <c r="AH51" s="20"/>
    </row>
    <row r="52" spans="1:34" x14ac:dyDescent="0.25">
      <c r="A52" s="15" t="s">
        <v>223</v>
      </c>
      <c r="B52" s="2"/>
      <c r="C52" t="s">
        <v>220</v>
      </c>
      <c r="E52" t="s">
        <v>334</v>
      </c>
      <c r="F52" t="s">
        <v>335</v>
      </c>
      <c r="AH52" s="20"/>
    </row>
    <row r="53" spans="1:34" x14ac:dyDescent="0.25">
      <c r="A53" s="15" t="s">
        <v>218</v>
      </c>
      <c r="B53" s="2"/>
      <c r="C53" t="s">
        <v>216</v>
      </c>
      <c r="E53" t="s">
        <v>334</v>
      </c>
      <c r="F53" t="s">
        <v>335</v>
      </c>
      <c r="AH53" s="20"/>
    </row>
    <row r="54" spans="1:34" x14ac:dyDescent="0.25">
      <c r="A54" s="15" t="s">
        <v>224</v>
      </c>
      <c r="B54" s="2"/>
      <c r="C54" t="s">
        <v>220</v>
      </c>
      <c r="E54" t="s">
        <v>334</v>
      </c>
      <c r="F54" t="s">
        <v>335</v>
      </c>
      <c r="AH54" s="20"/>
    </row>
    <row r="55" spans="1:34" x14ac:dyDescent="0.25">
      <c r="A55" s="15" t="s">
        <v>278</v>
      </c>
      <c r="B55" s="2"/>
      <c r="C55" t="s">
        <v>216</v>
      </c>
      <c r="E55" t="s">
        <v>334</v>
      </c>
      <c r="F55" t="s">
        <v>335</v>
      </c>
      <c r="AH55" s="20"/>
    </row>
    <row r="56" spans="1:34" x14ac:dyDescent="0.25">
      <c r="A56" s="15" t="s">
        <v>223</v>
      </c>
      <c r="B56" s="2"/>
      <c r="C56" t="s">
        <v>220</v>
      </c>
      <c r="E56" t="s">
        <v>334</v>
      </c>
      <c r="F56" t="s">
        <v>335</v>
      </c>
      <c r="AH56" s="20"/>
    </row>
    <row r="57" spans="1:34" x14ac:dyDescent="0.25">
      <c r="A57" s="15" t="s">
        <v>223</v>
      </c>
      <c r="B57" s="2"/>
      <c r="C57" t="s">
        <v>220</v>
      </c>
      <c r="E57" t="s">
        <v>334</v>
      </c>
      <c r="F57" t="s">
        <v>335</v>
      </c>
      <c r="AH57" s="20"/>
    </row>
    <row r="58" spans="1:34" x14ac:dyDescent="0.25">
      <c r="A58" s="15" t="s">
        <v>235</v>
      </c>
      <c r="B58" s="2"/>
      <c r="C58" t="s">
        <v>233</v>
      </c>
      <c r="E58" t="s">
        <v>334</v>
      </c>
      <c r="F58" t="s">
        <v>335</v>
      </c>
      <c r="AH58" s="20"/>
    </row>
    <row r="59" spans="1:34" x14ac:dyDescent="0.25">
      <c r="A59" s="15" t="s">
        <v>246</v>
      </c>
      <c r="B59" s="2"/>
      <c r="C59" t="s">
        <v>247</v>
      </c>
      <c r="E59" t="s">
        <v>334</v>
      </c>
      <c r="F59" t="s">
        <v>335</v>
      </c>
      <c r="AH59" s="20"/>
    </row>
    <row r="60" spans="1:34" x14ac:dyDescent="0.25">
      <c r="A60" s="15" t="s">
        <v>235</v>
      </c>
      <c r="B60" s="2"/>
      <c r="C60" t="s">
        <v>233</v>
      </c>
      <c r="E60" t="s">
        <v>334</v>
      </c>
      <c r="F60" t="s">
        <v>335</v>
      </c>
      <c r="AH60" s="20"/>
    </row>
    <row r="61" spans="1:34" x14ac:dyDescent="0.25">
      <c r="A61" s="15" t="s">
        <v>236</v>
      </c>
      <c r="B61" s="2"/>
      <c r="C61" t="s">
        <v>233</v>
      </c>
      <c r="E61" t="s">
        <v>334</v>
      </c>
      <c r="F61" t="s">
        <v>335</v>
      </c>
      <c r="AH61" s="20"/>
    </row>
    <row r="62" spans="1:34" x14ac:dyDescent="0.25">
      <c r="A62" s="15" t="s">
        <v>236</v>
      </c>
      <c r="B62" s="2"/>
      <c r="C62" t="s">
        <v>233</v>
      </c>
      <c r="E62" t="s">
        <v>334</v>
      </c>
      <c r="F62" t="s">
        <v>335</v>
      </c>
      <c r="AH62" s="20"/>
    </row>
    <row r="63" spans="1:34" x14ac:dyDescent="0.25">
      <c r="A63" s="15" t="s">
        <v>246</v>
      </c>
      <c r="B63" s="2"/>
      <c r="C63" t="s">
        <v>247</v>
      </c>
      <c r="E63" t="s">
        <v>334</v>
      </c>
      <c r="F63" t="s">
        <v>335</v>
      </c>
      <c r="AH63" s="20"/>
    </row>
    <row r="64" spans="1:34" x14ac:dyDescent="0.25">
      <c r="A64" s="15" t="s">
        <v>246</v>
      </c>
      <c r="B64" s="2"/>
      <c r="C64" t="s">
        <v>247</v>
      </c>
      <c r="E64" t="s">
        <v>334</v>
      </c>
      <c r="F64" t="s">
        <v>335</v>
      </c>
      <c r="AH64" s="20"/>
    </row>
    <row r="65" spans="1:34" x14ac:dyDescent="0.25">
      <c r="A65" s="15" t="s">
        <v>223</v>
      </c>
      <c r="B65" s="2"/>
      <c r="C65" t="s">
        <v>220</v>
      </c>
      <c r="E65" t="s">
        <v>334</v>
      </c>
      <c r="F65" t="s">
        <v>335</v>
      </c>
      <c r="AH65" s="20"/>
    </row>
    <row r="66" spans="1:34" x14ac:dyDescent="0.25">
      <c r="A66" s="15" t="s">
        <v>236</v>
      </c>
      <c r="B66" s="2"/>
      <c r="C66" t="s">
        <v>233</v>
      </c>
      <c r="E66" t="s">
        <v>334</v>
      </c>
      <c r="F66" t="s">
        <v>335</v>
      </c>
      <c r="AH66" s="20"/>
    </row>
    <row r="67" spans="1:34" x14ac:dyDescent="0.25">
      <c r="A67" s="15" t="s">
        <v>223</v>
      </c>
      <c r="B67" s="2"/>
      <c r="C67" t="s">
        <v>220</v>
      </c>
      <c r="E67" t="s">
        <v>334</v>
      </c>
      <c r="F67" t="s">
        <v>335</v>
      </c>
      <c r="AH67" s="20"/>
    </row>
    <row r="68" spans="1:34" x14ac:dyDescent="0.25">
      <c r="A68" s="15" t="s">
        <v>223</v>
      </c>
      <c r="B68" s="2"/>
      <c r="C68" t="s">
        <v>220</v>
      </c>
      <c r="E68" t="s">
        <v>334</v>
      </c>
      <c r="F68" t="s">
        <v>335</v>
      </c>
      <c r="AH68" s="20"/>
    </row>
    <row r="69" spans="1:34" x14ac:dyDescent="0.25">
      <c r="A69" s="15" t="s">
        <v>223</v>
      </c>
      <c r="B69" s="2"/>
      <c r="C69" t="s">
        <v>220</v>
      </c>
      <c r="E69" t="s">
        <v>334</v>
      </c>
      <c r="F69" t="s">
        <v>335</v>
      </c>
      <c r="AH69" s="20"/>
    </row>
    <row r="70" spans="1:34" x14ac:dyDescent="0.25">
      <c r="A70" s="15" t="s">
        <v>235</v>
      </c>
      <c r="B70" s="2"/>
      <c r="C70" t="s">
        <v>233</v>
      </c>
      <c r="E70" t="s">
        <v>334</v>
      </c>
      <c r="F70" t="s">
        <v>335</v>
      </c>
      <c r="AH70" s="20"/>
    </row>
    <row r="71" spans="1:34" x14ac:dyDescent="0.25">
      <c r="A71" s="15" t="s">
        <v>223</v>
      </c>
      <c r="B71" s="2"/>
      <c r="C71" t="s">
        <v>220</v>
      </c>
      <c r="E71" t="s">
        <v>334</v>
      </c>
      <c r="F71" t="s">
        <v>335</v>
      </c>
      <c r="AH71" s="20"/>
    </row>
    <row r="72" spans="1:34" x14ac:dyDescent="0.25">
      <c r="A72" s="15" t="s">
        <v>223</v>
      </c>
      <c r="B72" s="2"/>
      <c r="C72" t="s">
        <v>220</v>
      </c>
      <c r="E72" t="s">
        <v>334</v>
      </c>
      <c r="F72" t="s">
        <v>335</v>
      </c>
      <c r="AH72" s="20"/>
    </row>
    <row r="73" spans="1:34" x14ac:dyDescent="0.25">
      <c r="A73" s="15" t="s">
        <v>224</v>
      </c>
      <c r="B73" s="2"/>
      <c r="C73" t="s">
        <v>220</v>
      </c>
      <c r="E73" t="s">
        <v>334</v>
      </c>
      <c r="F73" t="s">
        <v>335</v>
      </c>
      <c r="AH73" s="20"/>
    </row>
    <row r="74" spans="1:34" x14ac:dyDescent="0.25">
      <c r="A74" s="15" t="s">
        <v>223</v>
      </c>
      <c r="B74" s="2"/>
      <c r="C74" t="s">
        <v>220</v>
      </c>
      <c r="E74" t="s">
        <v>334</v>
      </c>
      <c r="F74" t="s">
        <v>335</v>
      </c>
      <c r="AH74" s="20"/>
    </row>
    <row r="75" spans="1:34" x14ac:dyDescent="0.25">
      <c r="A75" s="15" t="s">
        <v>223</v>
      </c>
      <c r="B75" s="2"/>
      <c r="C75" t="s">
        <v>220</v>
      </c>
      <c r="E75" t="s">
        <v>334</v>
      </c>
      <c r="F75" t="s">
        <v>335</v>
      </c>
      <c r="AH75" s="20"/>
    </row>
    <row r="76" spans="1:34" x14ac:dyDescent="0.25">
      <c r="A76" s="15" t="s">
        <v>223</v>
      </c>
      <c r="B76" s="2"/>
      <c r="C76" t="s">
        <v>220</v>
      </c>
      <c r="E76" t="s">
        <v>334</v>
      </c>
      <c r="F76" t="s">
        <v>335</v>
      </c>
      <c r="AH76" s="20"/>
    </row>
    <row r="77" spans="1:34" x14ac:dyDescent="0.25">
      <c r="A77" s="15" t="s">
        <v>223</v>
      </c>
      <c r="B77" s="2"/>
      <c r="C77" t="s">
        <v>220</v>
      </c>
      <c r="E77" t="s">
        <v>334</v>
      </c>
      <c r="F77" t="s">
        <v>335</v>
      </c>
      <c r="AH77" s="20"/>
    </row>
    <row r="78" spans="1:34" x14ac:dyDescent="0.25">
      <c r="A78" s="15" t="s">
        <v>223</v>
      </c>
      <c r="B78" s="2"/>
      <c r="C78" t="s">
        <v>220</v>
      </c>
      <c r="E78" t="s">
        <v>334</v>
      </c>
      <c r="F78" t="s">
        <v>335</v>
      </c>
      <c r="AH78" s="20"/>
    </row>
    <row r="79" spans="1:34" x14ac:dyDescent="0.25">
      <c r="A79" s="15" t="s">
        <v>223</v>
      </c>
      <c r="B79" s="2"/>
      <c r="C79" t="s">
        <v>220</v>
      </c>
      <c r="E79" t="s">
        <v>334</v>
      </c>
      <c r="F79" t="s">
        <v>335</v>
      </c>
      <c r="AH79" s="20"/>
    </row>
    <row r="80" spans="1:34" x14ac:dyDescent="0.25">
      <c r="A80" s="15" t="s">
        <v>223</v>
      </c>
      <c r="B80" s="2"/>
      <c r="C80" t="s">
        <v>220</v>
      </c>
      <c r="E80" t="s">
        <v>334</v>
      </c>
      <c r="F80" t="s">
        <v>335</v>
      </c>
      <c r="AH80" s="20"/>
    </row>
    <row r="81" spans="1:34" x14ac:dyDescent="0.25">
      <c r="A81" s="15" t="s">
        <v>218</v>
      </c>
      <c r="B81" s="2"/>
      <c r="C81" t="s">
        <v>216</v>
      </c>
      <c r="E81" t="s">
        <v>334</v>
      </c>
      <c r="F81" t="s">
        <v>335</v>
      </c>
      <c r="AH81" s="20"/>
    </row>
    <row r="82" spans="1:34" x14ac:dyDescent="0.25">
      <c r="A82" s="15" t="s">
        <v>223</v>
      </c>
      <c r="B82" s="2"/>
      <c r="C82" t="s">
        <v>220</v>
      </c>
      <c r="E82" t="s">
        <v>334</v>
      </c>
      <c r="F82" t="s">
        <v>335</v>
      </c>
      <c r="AH82" s="20"/>
    </row>
    <row r="83" spans="1:34" x14ac:dyDescent="0.25">
      <c r="A83" s="15" t="s">
        <v>223</v>
      </c>
      <c r="B83" s="2"/>
      <c r="C83" t="s">
        <v>220</v>
      </c>
      <c r="E83" t="s">
        <v>334</v>
      </c>
      <c r="F83" t="s">
        <v>335</v>
      </c>
      <c r="AH83" s="20"/>
    </row>
    <row r="84" spans="1:34" x14ac:dyDescent="0.25">
      <c r="A84" s="15" t="s">
        <v>224</v>
      </c>
      <c r="B84" s="2"/>
      <c r="C84" t="s">
        <v>220</v>
      </c>
      <c r="E84" t="s">
        <v>334</v>
      </c>
      <c r="F84" t="s">
        <v>335</v>
      </c>
      <c r="AH84" s="20"/>
    </row>
    <row r="85" spans="1:34" x14ac:dyDescent="0.25">
      <c r="A85" s="15" t="s">
        <v>223</v>
      </c>
      <c r="B85" s="2"/>
      <c r="C85" t="s">
        <v>220</v>
      </c>
      <c r="E85" t="s">
        <v>334</v>
      </c>
      <c r="F85" t="s">
        <v>335</v>
      </c>
      <c r="AH85" s="20"/>
    </row>
    <row r="86" spans="1:34" x14ac:dyDescent="0.25">
      <c r="A86" s="15" t="s">
        <v>223</v>
      </c>
      <c r="B86" s="2"/>
      <c r="C86" t="s">
        <v>220</v>
      </c>
      <c r="E86" t="s">
        <v>334</v>
      </c>
      <c r="F86" t="s">
        <v>335</v>
      </c>
      <c r="AH86" s="20"/>
    </row>
    <row r="87" spans="1:34" x14ac:dyDescent="0.25">
      <c r="A87" s="15" t="s">
        <v>223</v>
      </c>
      <c r="B87" s="2"/>
      <c r="C87" t="s">
        <v>220</v>
      </c>
      <c r="E87" t="s">
        <v>334</v>
      </c>
      <c r="F87" t="s">
        <v>335</v>
      </c>
      <c r="AH87" s="20"/>
    </row>
    <row r="88" spans="1:34" x14ac:dyDescent="0.25">
      <c r="A88" s="15" t="s">
        <v>246</v>
      </c>
      <c r="B88" s="2"/>
      <c r="C88" t="s">
        <v>247</v>
      </c>
      <c r="E88" t="s">
        <v>334</v>
      </c>
      <c r="F88" t="s">
        <v>335</v>
      </c>
      <c r="AH88" s="20"/>
    </row>
    <row r="89" spans="1:34" x14ac:dyDescent="0.25">
      <c r="A89" s="15" t="s">
        <v>223</v>
      </c>
      <c r="B89" s="2"/>
      <c r="C89" t="s">
        <v>220</v>
      </c>
      <c r="E89" t="s">
        <v>334</v>
      </c>
      <c r="F89" t="s">
        <v>335</v>
      </c>
      <c r="AH89" s="20"/>
    </row>
    <row r="90" spans="1:34" x14ac:dyDescent="0.25">
      <c r="A90" s="15" t="s">
        <v>236</v>
      </c>
      <c r="B90" s="2"/>
      <c r="C90" t="s">
        <v>233</v>
      </c>
      <c r="E90" t="s">
        <v>334</v>
      </c>
      <c r="F90" t="s">
        <v>335</v>
      </c>
      <c r="AH90" s="20"/>
    </row>
    <row r="91" spans="1:34" x14ac:dyDescent="0.25">
      <c r="A91" s="15" t="s">
        <v>246</v>
      </c>
      <c r="B91" s="2"/>
      <c r="C91" t="s">
        <v>247</v>
      </c>
      <c r="E91" t="s">
        <v>334</v>
      </c>
      <c r="F91" t="s">
        <v>335</v>
      </c>
      <c r="AH91" s="20"/>
    </row>
    <row r="92" spans="1:34" x14ac:dyDescent="0.25">
      <c r="A92" s="15" t="s">
        <v>223</v>
      </c>
      <c r="B92" s="2"/>
      <c r="C92" t="s">
        <v>220</v>
      </c>
      <c r="E92" t="s">
        <v>334</v>
      </c>
      <c r="F92" t="s">
        <v>335</v>
      </c>
      <c r="AH92" s="20"/>
    </row>
    <row r="93" spans="1:34" x14ac:dyDescent="0.25">
      <c r="A93" s="15" t="s">
        <v>224</v>
      </c>
      <c r="B93" s="2"/>
      <c r="C93" t="s">
        <v>220</v>
      </c>
      <c r="E93" t="s">
        <v>334</v>
      </c>
      <c r="F93" t="s">
        <v>335</v>
      </c>
      <c r="AH93" s="20"/>
    </row>
    <row r="94" spans="1:34" x14ac:dyDescent="0.25">
      <c r="A94" s="15" t="s">
        <v>236</v>
      </c>
      <c r="B94" s="2"/>
      <c r="C94" t="s">
        <v>233</v>
      </c>
      <c r="E94" t="s">
        <v>334</v>
      </c>
      <c r="F94" t="s">
        <v>335</v>
      </c>
      <c r="AH94" s="20"/>
    </row>
    <row r="95" spans="1:34" x14ac:dyDescent="0.25">
      <c r="A95" s="15" t="s">
        <v>246</v>
      </c>
      <c r="B95" s="2"/>
      <c r="C95" t="s">
        <v>247</v>
      </c>
      <c r="E95" t="s">
        <v>334</v>
      </c>
      <c r="F95" t="s">
        <v>335</v>
      </c>
      <c r="AH95" s="20"/>
    </row>
    <row r="96" spans="1:34" x14ac:dyDescent="0.25">
      <c r="A96" s="15" t="s">
        <v>235</v>
      </c>
      <c r="B96" s="2"/>
      <c r="C96" t="s">
        <v>233</v>
      </c>
      <c r="E96" t="s">
        <v>334</v>
      </c>
      <c r="F96" t="s">
        <v>335</v>
      </c>
      <c r="AH96" s="20"/>
    </row>
    <row r="97" spans="1:34" x14ac:dyDescent="0.25">
      <c r="A97" s="15" t="s">
        <v>218</v>
      </c>
      <c r="B97" s="2"/>
      <c r="C97" t="s">
        <v>216</v>
      </c>
      <c r="E97" t="s">
        <v>334</v>
      </c>
      <c r="F97" t="s">
        <v>335</v>
      </c>
      <c r="AH97" s="20"/>
    </row>
    <row r="98" spans="1:34" x14ac:dyDescent="0.25">
      <c r="A98" s="15" t="s">
        <v>226</v>
      </c>
      <c r="B98" s="2"/>
      <c r="C98" t="s">
        <v>220</v>
      </c>
      <c r="E98" t="s">
        <v>334</v>
      </c>
      <c r="F98" t="s">
        <v>335</v>
      </c>
      <c r="AH98" s="20"/>
    </row>
    <row r="99" spans="1:34" x14ac:dyDescent="0.25">
      <c r="A99" s="15" t="s">
        <v>226</v>
      </c>
      <c r="B99" s="2"/>
      <c r="C99" t="s">
        <v>220</v>
      </c>
      <c r="E99" t="s">
        <v>334</v>
      </c>
      <c r="F99" t="s">
        <v>335</v>
      </c>
      <c r="AH99" s="20"/>
    </row>
    <row r="100" spans="1:34" ht="15.75" thickBot="1" x14ac:dyDescent="0.3">
      <c r="A100" s="29" t="s">
        <v>236</v>
      </c>
      <c r="B100" s="28"/>
      <c r="C100" s="23" t="s">
        <v>233</v>
      </c>
      <c r="D100" s="23" t="s">
        <v>249</v>
      </c>
      <c r="E100" s="23" t="s">
        <v>334</v>
      </c>
      <c r="F100" s="23" t="s">
        <v>335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CB93-F316-445D-BEA4-866C528E96F8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75.8554687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336</v>
      </c>
      <c r="F2" s="27" t="s">
        <v>337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254</v>
      </c>
      <c r="B3" s="2"/>
      <c r="C3" t="s">
        <v>210</v>
      </c>
      <c r="E3" t="s">
        <v>336</v>
      </c>
      <c r="F3" t="s">
        <v>337</v>
      </c>
      <c r="AH3" s="20"/>
    </row>
    <row r="4" spans="1:34" x14ac:dyDescent="0.25">
      <c r="A4" s="15" t="s">
        <v>209</v>
      </c>
      <c r="B4" s="2"/>
      <c r="C4" t="s">
        <v>210</v>
      </c>
      <c r="E4" t="s">
        <v>336</v>
      </c>
      <c r="F4" t="s">
        <v>337</v>
      </c>
      <c r="AH4" s="20"/>
    </row>
    <row r="5" spans="1:34" x14ac:dyDescent="0.25">
      <c r="A5" s="15" t="s">
        <v>338</v>
      </c>
      <c r="B5" s="2"/>
      <c r="C5" t="s">
        <v>210</v>
      </c>
      <c r="E5" t="s">
        <v>336</v>
      </c>
      <c r="F5" t="s">
        <v>337</v>
      </c>
      <c r="AH5" s="20"/>
    </row>
    <row r="6" spans="1:34" x14ac:dyDescent="0.25">
      <c r="A6" s="15" t="s">
        <v>278</v>
      </c>
      <c r="B6" s="2"/>
      <c r="C6" t="s">
        <v>216</v>
      </c>
      <c r="E6" t="s">
        <v>336</v>
      </c>
      <c r="F6" t="s">
        <v>337</v>
      </c>
      <c r="AH6" s="20"/>
    </row>
    <row r="7" spans="1:34" x14ac:dyDescent="0.25">
      <c r="A7" s="15" t="s">
        <v>218</v>
      </c>
      <c r="B7" s="2"/>
      <c r="C7" t="s">
        <v>216</v>
      </c>
      <c r="E7" t="s">
        <v>336</v>
      </c>
      <c r="F7" t="s">
        <v>337</v>
      </c>
      <c r="AH7" s="20"/>
    </row>
    <row r="8" spans="1:34" x14ac:dyDescent="0.25">
      <c r="A8" s="15" t="s">
        <v>221</v>
      </c>
      <c r="B8" s="2"/>
      <c r="C8" t="s">
        <v>220</v>
      </c>
      <c r="E8" t="s">
        <v>336</v>
      </c>
      <c r="F8" t="s">
        <v>337</v>
      </c>
      <c r="AH8" s="20"/>
    </row>
    <row r="9" spans="1:34" x14ac:dyDescent="0.25">
      <c r="A9" s="15" t="s">
        <v>223</v>
      </c>
      <c r="B9" s="2"/>
      <c r="C9" t="s">
        <v>220</v>
      </c>
      <c r="E9" t="s">
        <v>336</v>
      </c>
      <c r="F9" t="s">
        <v>337</v>
      </c>
      <c r="AH9" s="20"/>
    </row>
    <row r="10" spans="1:34" x14ac:dyDescent="0.25">
      <c r="A10" s="15" t="s">
        <v>224</v>
      </c>
      <c r="B10" s="2"/>
      <c r="C10" t="s">
        <v>220</v>
      </c>
      <c r="E10" t="s">
        <v>336</v>
      </c>
      <c r="F10" t="s">
        <v>337</v>
      </c>
      <c r="AH10" s="20"/>
    </row>
    <row r="11" spans="1:34" x14ac:dyDescent="0.25">
      <c r="A11" s="15" t="s">
        <v>226</v>
      </c>
      <c r="B11" s="2"/>
      <c r="C11" t="s">
        <v>220</v>
      </c>
      <c r="E11" t="s">
        <v>336</v>
      </c>
      <c r="F11" t="s">
        <v>337</v>
      </c>
      <c r="AH11" s="20"/>
    </row>
    <row r="12" spans="1:34" x14ac:dyDescent="0.25">
      <c r="A12" s="15" t="s">
        <v>227</v>
      </c>
      <c r="B12" s="2"/>
      <c r="C12" t="s">
        <v>220</v>
      </c>
      <c r="E12" t="s">
        <v>336</v>
      </c>
      <c r="F12" t="s">
        <v>337</v>
      </c>
      <c r="AH12" s="20"/>
    </row>
    <row r="13" spans="1:34" x14ac:dyDescent="0.25">
      <c r="A13" s="15" t="s">
        <v>229</v>
      </c>
      <c r="B13" s="2"/>
      <c r="C13" t="s">
        <v>220</v>
      </c>
      <c r="E13" t="s">
        <v>336</v>
      </c>
      <c r="F13" t="s">
        <v>337</v>
      </c>
      <c r="AH13" s="20"/>
    </row>
    <row r="14" spans="1:34" x14ac:dyDescent="0.25">
      <c r="A14" s="15" t="s">
        <v>267</v>
      </c>
      <c r="B14" s="2"/>
      <c r="C14" t="s">
        <v>231</v>
      </c>
      <c r="E14" t="s">
        <v>336</v>
      </c>
      <c r="F14" t="s">
        <v>337</v>
      </c>
      <c r="AH14" s="20"/>
    </row>
    <row r="15" spans="1:34" x14ac:dyDescent="0.25">
      <c r="A15" s="15" t="s">
        <v>232</v>
      </c>
      <c r="B15" s="2"/>
      <c r="C15" t="s">
        <v>233</v>
      </c>
      <c r="E15" t="s">
        <v>336</v>
      </c>
      <c r="F15" t="s">
        <v>337</v>
      </c>
      <c r="AH15" s="20"/>
    </row>
    <row r="16" spans="1:34" x14ac:dyDescent="0.25">
      <c r="A16" s="15" t="s">
        <v>279</v>
      </c>
      <c r="B16" s="2"/>
      <c r="C16" t="s">
        <v>233</v>
      </c>
      <c r="E16" t="s">
        <v>336</v>
      </c>
      <c r="F16" t="s">
        <v>337</v>
      </c>
      <c r="AH16" s="20"/>
    </row>
    <row r="17" spans="1:34" x14ac:dyDescent="0.25">
      <c r="A17" s="15" t="s">
        <v>235</v>
      </c>
      <c r="B17" s="2"/>
      <c r="C17" t="s">
        <v>233</v>
      </c>
      <c r="E17" t="s">
        <v>336</v>
      </c>
      <c r="F17" t="s">
        <v>337</v>
      </c>
      <c r="AH17" s="20"/>
    </row>
    <row r="18" spans="1:34" x14ac:dyDescent="0.25">
      <c r="A18" s="15" t="s">
        <v>237</v>
      </c>
      <c r="B18" s="2"/>
      <c r="C18" t="s">
        <v>238</v>
      </c>
      <c r="E18" t="s">
        <v>336</v>
      </c>
      <c r="F18" t="s">
        <v>337</v>
      </c>
      <c r="AH18" s="20"/>
    </row>
    <row r="19" spans="1:34" x14ac:dyDescent="0.25">
      <c r="A19" s="15" t="s">
        <v>269</v>
      </c>
      <c r="B19" s="2"/>
      <c r="C19" t="s">
        <v>238</v>
      </c>
      <c r="E19" t="s">
        <v>336</v>
      </c>
      <c r="F19" t="s">
        <v>337</v>
      </c>
      <c r="AH19" s="20"/>
    </row>
    <row r="20" spans="1:34" x14ac:dyDescent="0.25">
      <c r="A20" s="15" t="s">
        <v>242</v>
      </c>
      <c r="B20" s="2"/>
      <c r="C20" t="s">
        <v>241</v>
      </c>
      <c r="E20" t="s">
        <v>336</v>
      </c>
      <c r="F20" t="s">
        <v>337</v>
      </c>
      <c r="AH20" s="20"/>
    </row>
    <row r="21" spans="1:34" x14ac:dyDescent="0.25">
      <c r="A21" s="15" t="s">
        <v>223</v>
      </c>
      <c r="B21" s="2"/>
      <c r="C21" t="s">
        <v>220</v>
      </c>
      <c r="E21" t="s">
        <v>336</v>
      </c>
      <c r="F21" t="s">
        <v>337</v>
      </c>
      <c r="AH21" s="20"/>
    </row>
    <row r="22" spans="1:34" x14ac:dyDescent="0.25">
      <c r="A22" s="15" t="s">
        <v>338</v>
      </c>
      <c r="B22" s="2"/>
      <c r="C22" t="s">
        <v>210</v>
      </c>
      <c r="E22" t="s">
        <v>336</v>
      </c>
      <c r="F22" t="s">
        <v>337</v>
      </c>
      <c r="AH22" s="20"/>
    </row>
    <row r="23" spans="1:34" x14ac:dyDescent="0.25">
      <c r="A23" s="15" t="s">
        <v>278</v>
      </c>
      <c r="B23" s="2"/>
      <c r="C23" t="s">
        <v>216</v>
      </c>
      <c r="E23" t="s">
        <v>336</v>
      </c>
      <c r="F23" t="s">
        <v>337</v>
      </c>
      <c r="AH23" s="20"/>
    </row>
    <row r="24" spans="1:34" x14ac:dyDescent="0.25">
      <c r="A24" s="15" t="s">
        <v>223</v>
      </c>
      <c r="B24" s="2"/>
      <c r="C24" t="s">
        <v>220</v>
      </c>
      <c r="E24" t="s">
        <v>336</v>
      </c>
      <c r="F24" t="s">
        <v>337</v>
      </c>
      <c r="AH24" s="20"/>
    </row>
    <row r="25" spans="1:34" x14ac:dyDescent="0.25">
      <c r="A25" s="15" t="s">
        <v>223</v>
      </c>
      <c r="B25" s="2"/>
      <c r="C25" t="s">
        <v>220</v>
      </c>
      <c r="E25" t="s">
        <v>336</v>
      </c>
      <c r="F25" t="s">
        <v>337</v>
      </c>
      <c r="AH25" s="20"/>
    </row>
    <row r="26" spans="1:34" x14ac:dyDescent="0.25">
      <c r="A26" s="15" t="s">
        <v>338</v>
      </c>
      <c r="B26" s="2"/>
      <c r="C26" t="s">
        <v>210</v>
      </c>
      <c r="E26" t="s">
        <v>336</v>
      </c>
      <c r="F26" t="s">
        <v>337</v>
      </c>
      <c r="AH26" s="20"/>
    </row>
    <row r="27" spans="1:34" x14ac:dyDescent="0.25">
      <c r="A27" s="15" t="s">
        <v>338</v>
      </c>
      <c r="B27" s="2"/>
      <c r="C27" t="s">
        <v>210</v>
      </c>
      <c r="E27" t="s">
        <v>336</v>
      </c>
      <c r="F27" t="s">
        <v>337</v>
      </c>
      <c r="AH27" s="20"/>
    </row>
    <row r="28" spans="1:34" x14ac:dyDescent="0.25">
      <c r="A28" s="15" t="s">
        <v>338</v>
      </c>
      <c r="B28" s="2"/>
      <c r="C28" t="s">
        <v>210</v>
      </c>
      <c r="E28" t="s">
        <v>336</v>
      </c>
      <c r="F28" t="s">
        <v>337</v>
      </c>
      <c r="AH28" s="20"/>
    </row>
    <row r="29" spans="1:34" x14ac:dyDescent="0.25">
      <c r="A29" s="15" t="s">
        <v>223</v>
      </c>
      <c r="B29" s="2"/>
      <c r="C29" t="s">
        <v>220</v>
      </c>
      <c r="E29" t="s">
        <v>336</v>
      </c>
      <c r="F29" t="s">
        <v>337</v>
      </c>
      <c r="AH29" s="20"/>
    </row>
    <row r="30" spans="1:34" x14ac:dyDescent="0.25">
      <c r="A30" s="15" t="s">
        <v>282</v>
      </c>
      <c r="B30" s="2"/>
      <c r="C30" t="s">
        <v>233</v>
      </c>
      <c r="E30" t="s">
        <v>336</v>
      </c>
      <c r="F30" t="s">
        <v>337</v>
      </c>
      <c r="AH30" s="20"/>
    </row>
    <row r="31" spans="1:34" x14ac:dyDescent="0.25">
      <c r="A31" s="15" t="s">
        <v>223</v>
      </c>
      <c r="B31" s="2"/>
      <c r="C31" t="s">
        <v>220</v>
      </c>
      <c r="E31" t="s">
        <v>336</v>
      </c>
      <c r="F31" t="s">
        <v>337</v>
      </c>
      <c r="AH31" s="20"/>
    </row>
    <row r="32" spans="1:34" x14ac:dyDescent="0.25">
      <c r="A32" s="15" t="s">
        <v>338</v>
      </c>
      <c r="B32" s="2"/>
      <c r="C32" t="s">
        <v>210</v>
      </c>
      <c r="E32" t="s">
        <v>336</v>
      </c>
      <c r="F32" t="s">
        <v>337</v>
      </c>
      <c r="AH32" s="20"/>
    </row>
    <row r="33" spans="1:34" x14ac:dyDescent="0.25">
      <c r="A33" s="15" t="s">
        <v>223</v>
      </c>
      <c r="B33" s="2"/>
      <c r="C33" t="s">
        <v>220</v>
      </c>
      <c r="E33" t="s">
        <v>336</v>
      </c>
      <c r="F33" t="s">
        <v>337</v>
      </c>
      <c r="AH33" s="20"/>
    </row>
    <row r="34" spans="1:34" x14ac:dyDescent="0.25">
      <c r="A34" s="15" t="s">
        <v>338</v>
      </c>
      <c r="B34" s="2"/>
      <c r="C34" t="s">
        <v>210</v>
      </c>
      <c r="E34" t="s">
        <v>336</v>
      </c>
      <c r="F34" t="s">
        <v>337</v>
      </c>
      <c r="AH34" s="20"/>
    </row>
    <row r="35" spans="1:34" x14ac:dyDescent="0.25">
      <c r="A35" s="15" t="s">
        <v>235</v>
      </c>
      <c r="B35" s="2"/>
      <c r="C35" t="s">
        <v>233</v>
      </c>
      <c r="E35" t="s">
        <v>336</v>
      </c>
      <c r="F35" t="s">
        <v>337</v>
      </c>
      <c r="AH35" s="20"/>
    </row>
    <row r="36" spans="1:34" x14ac:dyDescent="0.25">
      <c r="A36" s="15" t="s">
        <v>226</v>
      </c>
      <c r="B36" s="2"/>
      <c r="C36" t="s">
        <v>220</v>
      </c>
      <c r="E36" t="s">
        <v>336</v>
      </c>
      <c r="F36" t="s">
        <v>337</v>
      </c>
      <c r="AH36" s="20"/>
    </row>
    <row r="37" spans="1:34" x14ac:dyDescent="0.25">
      <c r="A37" s="15" t="s">
        <v>232</v>
      </c>
      <c r="B37" s="2"/>
      <c r="C37" t="s">
        <v>233</v>
      </c>
      <c r="E37" t="s">
        <v>336</v>
      </c>
      <c r="F37" t="s">
        <v>337</v>
      </c>
      <c r="AH37" s="20"/>
    </row>
    <row r="38" spans="1:34" x14ac:dyDescent="0.25">
      <c r="A38" s="15" t="s">
        <v>235</v>
      </c>
      <c r="B38" s="2"/>
      <c r="C38" t="s">
        <v>233</v>
      </c>
      <c r="E38" t="s">
        <v>336</v>
      </c>
      <c r="F38" t="s">
        <v>337</v>
      </c>
      <c r="AH38" s="20"/>
    </row>
    <row r="39" spans="1:34" x14ac:dyDescent="0.25">
      <c r="A39" s="15" t="s">
        <v>224</v>
      </c>
      <c r="B39" s="2"/>
      <c r="C39" t="s">
        <v>220</v>
      </c>
      <c r="E39" t="s">
        <v>336</v>
      </c>
      <c r="F39" t="s">
        <v>337</v>
      </c>
      <c r="AH39" s="20"/>
    </row>
    <row r="40" spans="1:34" x14ac:dyDescent="0.25">
      <c r="A40" s="15" t="s">
        <v>235</v>
      </c>
      <c r="B40" s="2"/>
      <c r="C40" t="s">
        <v>233</v>
      </c>
      <c r="E40" t="s">
        <v>336</v>
      </c>
      <c r="F40" t="s">
        <v>337</v>
      </c>
      <c r="AH40" s="20"/>
    </row>
    <row r="41" spans="1:34" x14ac:dyDescent="0.25">
      <c r="A41" s="15" t="s">
        <v>338</v>
      </c>
      <c r="B41" s="2"/>
      <c r="C41" t="s">
        <v>210</v>
      </c>
      <c r="E41" t="s">
        <v>336</v>
      </c>
      <c r="F41" t="s">
        <v>337</v>
      </c>
      <c r="AH41" s="20"/>
    </row>
    <row r="42" spans="1:34" x14ac:dyDescent="0.25">
      <c r="A42" s="15" t="s">
        <v>338</v>
      </c>
      <c r="B42" s="2"/>
      <c r="C42" t="s">
        <v>210</v>
      </c>
      <c r="E42" t="s">
        <v>336</v>
      </c>
      <c r="F42" t="s">
        <v>337</v>
      </c>
      <c r="AH42" s="20"/>
    </row>
    <row r="43" spans="1:34" x14ac:dyDescent="0.25">
      <c r="A43" s="15" t="s">
        <v>224</v>
      </c>
      <c r="B43" s="2"/>
      <c r="C43" t="s">
        <v>220</v>
      </c>
      <c r="E43" t="s">
        <v>336</v>
      </c>
      <c r="F43" t="s">
        <v>337</v>
      </c>
      <c r="AH43" s="20"/>
    </row>
    <row r="44" spans="1:34" x14ac:dyDescent="0.25">
      <c r="A44" s="15" t="s">
        <v>226</v>
      </c>
      <c r="B44" s="2"/>
      <c r="C44" t="s">
        <v>220</v>
      </c>
      <c r="E44" t="s">
        <v>336</v>
      </c>
      <c r="F44" t="s">
        <v>337</v>
      </c>
      <c r="AH44" s="20"/>
    </row>
    <row r="45" spans="1:34" x14ac:dyDescent="0.25">
      <c r="A45" s="15" t="s">
        <v>338</v>
      </c>
      <c r="B45" s="2"/>
      <c r="C45" t="s">
        <v>210</v>
      </c>
      <c r="E45" t="s">
        <v>336</v>
      </c>
      <c r="F45" t="s">
        <v>337</v>
      </c>
      <c r="AH45" s="20"/>
    </row>
    <row r="46" spans="1:34" x14ac:dyDescent="0.25">
      <c r="A46" s="15" t="s">
        <v>338</v>
      </c>
      <c r="B46" s="2"/>
      <c r="C46" t="s">
        <v>210</v>
      </c>
      <c r="E46" t="s">
        <v>336</v>
      </c>
      <c r="F46" t="s">
        <v>337</v>
      </c>
      <c r="AH46" s="20"/>
    </row>
    <row r="47" spans="1:34" x14ac:dyDescent="0.25">
      <c r="A47" s="15" t="s">
        <v>223</v>
      </c>
      <c r="B47" s="2"/>
      <c r="C47" t="s">
        <v>220</v>
      </c>
      <c r="E47" t="s">
        <v>336</v>
      </c>
      <c r="F47" t="s">
        <v>337</v>
      </c>
      <c r="AH47" s="20"/>
    </row>
    <row r="48" spans="1:34" x14ac:dyDescent="0.25">
      <c r="A48" s="15" t="s">
        <v>224</v>
      </c>
      <c r="B48" s="2"/>
      <c r="C48" t="s">
        <v>220</v>
      </c>
      <c r="E48" t="s">
        <v>336</v>
      </c>
      <c r="F48" t="s">
        <v>337</v>
      </c>
      <c r="AH48" s="20"/>
    </row>
    <row r="49" spans="1:34" x14ac:dyDescent="0.25">
      <c r="A49" s="15" t="s">
        <v>226</v>
      </c>
      <c r="B49" s="2"/>
      <c r="C49" t="s">
        <v>220</v>
      </c>
      <c r="E49" t="s">
        <v>336</v>
      </c>
      <c r="F49" t="s">
        <v>337</v>
      </c>
      <c r="AH49" s="20"/>
    </row>
    <row r="50" spans="1:34" x14ac:dyDescent="0.25">
      <c r="A50" s="15" t="s">
        <v>338</v>
      </c>
      <c r="B50" s="2"/>
      <c r="C50" t="s">
        <v>210</v>
      </c>
      <c r="E50" t="s">
        <v>336</v>
      </c>
      <c r="F50" t="s">
        <v>337</v>
      </c>
      <c r="AH50" s="20"/>
    </row>
    <row r="51" spans="1:34" x14ac:dyDescent="0.25">
      <c r="A51" s="15" t="s">
        <v>223</v>
      </c>
      <c r="B51" s="2"/>
      <c r="C51" t="s">
        <v>220</v>
      </c>
      <c r="E51" t="s">
        <v>336</v>
      </c>
      <c r="F51" t="s">
        <v>337</v>
      </c>
      <c r="AH51" s="20"/>
    </row>
    <row r="52" spans="1:34" x14ac:dyDescent="0.25">
      <c r="A52" s="15" t="s">
        <v>338</v>
      </c>
      <c r="B52" s="2"/>
      <c r="C52" t="s">
        <v>210</v>
      </c>
      <c r="E52" t="s">
        <v>336</v>
      </c>
      <c r="F52" t="s">
        <v>337</v>
      </c>
      <c r="AH52" s="20"/>
    </row>
    <row r="53" spans="1:34" x14ac:dyDescent="0.25">
      <c r="A53" s="15" t="s">
        <v>338</v>
      </c>
      <c r="B53" s="2"/>
      <c r="C53" t="s">
        <v>210</v>
      </c>
      <c r="E53" t="s">
        <v>336</v>
      </c>
      <c r="F53" t="s">
        <v>337</v>
      </c>
      <c r="AH53" s="20"/>
    </row>
    <row r="54" spans="1:34" x14ac:dyDescent="0.25">
      <c r="A54" s="15" t="s">
        <v>232</v>
      </c>
      <c r="B54" s="2"/>
      <c r="C54" t="s">
        <v>233</v>
      </c>
      <c r="E54" t="s">
        <v>336</v>
      </c>
      <c r="F54" t="s">
        <v>337</v>
      </c>
      <c r="AH54" s="20"/>
    </row>
    <row r="55" spans="1:34" x14ac:dyDescent="0.25">
      <c r="A55" s="15" t="s">
        <v>224</v>
      </c>
      <c r="B55" s="2"/>
      <c r="C55" t="s">
        <v>220</v>
      </c>
      <c r="E55" t="s">
        <v>336</v>
      </c>
      <c r="F55" t="s">
        <v>337</v>
      </c>
      <c r="AH55" s="20"/>
    </row>
    <row r="56" spans="1:34" x14ac:dyDescent="0.25">
      <c r="A56" s="15" t="s">
        <v>226</v>
      </c>
      <c r="B56" s="2"/>
      <c r="C56" t="s">
        <v>220</v>
      </c>
      <c r="E56" t="s">
        <v>336</v>
      </c>
      <c r="F56" t="s">
        <v>337</v>
      </c>
      <c r="AH56" s="20"/>
    </row>
    <row r="57" spans="1:34" x14ac:dyDescent="0.25">
      <c r="A57" s="15" t="s">
        <v>338</v>
      </c>
      <c r="B57" s="2"/>
      <c r="C57" t="s">
        <v>210</v>
      </c>
      <c r="E57" t="s">
        <v>336</v>
      </c>
      <c r="F57" t="s">
        <v>337</v>
      </c>
      <c r="AH57" s="20"/>
    </row>
    <row r="58" spans="1:34" x14ac:dyDescent="0.25">
      <c r="A58" s="15" t="s">
        <v>232</v>
      </c>
      <c r="B58" s="2"/>
      <c r="C58" t="s">
        <v>233</v>
      </c>
      <c r="E58" t="s">
        <v>336</v>
      </c>
      <c r="F58" t="s">
        <v>337</v>
      </c>
      <c r="AH58" s="20"/>
    </row>
    <row r="59" spans="1:34" x14ac:dyDescent="0.25">
      <c r="A59" s="15" t="s">
        <v>263</v>
      </c>
      <c r="B59" s="2"/>
      <c r="C59" t="s">
        <v>210</v>
      </c>
      <c r="E59" t="s">
        <v>336</v>
      </c>
      <c r="F59" t="s">
        <v>337</v>
      </c>
      <c r="AH59" s="20"/>
    </row>
    <row r="60" spans="1:34" x14ac:dyDescent="0.25">
      <c r="A60" s="15" t="s">
        <v>338</v>
      </c>
      <c r="B60" s="2"/>
      <c r="C60" t="s">
        <v>210</v>
      </c>
      <c r="E60" t="s">
        <v>336</v>
      </c>
      <c r="F60" t="s">
        <v>337</v>
      </c>
      <c r="AH60" s="20"/>
    </row>
    <row r="61" spans="1:34" x14ac:dyDescent="0.25">
      <c r="A61" s="15" t="s">
        <v>338</v>
      </c>
      <c r="B61" s="2"/>
      <c r="C61" t="s">
        <v>210</v>
      </c>
      <c r="E61" t="s">
        <v>336</v>
      </c>
      <c r="F61" t="s">
        <v>337</v>
      </c>
      <c r="AH61" s="20"/>
    </row>
    <row r="62" spans="1:34" x14ac:dyDescent="0.25">
      <c r="A62" s="15" t="s">
        <v>338</v>
      </c>
      <c r="B62" s="2"/>
      <c r="C62" t="s">
        <v>210</v>
      </c>
      <c r="E62" t="s">
        <v>336</v>
      </c>
      <c r="F62" t="s">
        <v>337</v>
      </c>
      <c r="AH62" s="20"/>
    </row>
    <row r="63" spans="1:34" x14ac:dyDescent="0.25">
      <c r="A63" s="15" t="s">
        <v>235</v>
      </c>
      <c r="B63" s="2"/>
      <c r="C63" t="s">
        <v>233</v>
      </c>
      <c r="E63" t="s">
        <v>336</v>
      </c>
      <c r="F63" t="s">
        <v>337</v>
      </c>
      <c r="AH63" s="20"/>
    </row>
    <row r="64" spans="1:34" x14ac:dyDescent="0.25">
      <c r="A64" s="15" t="s">
        <v>338</v>
      </c>
      <c r="B64" s="2"/>
      <c r="C64" t="s">
        <v>210</v>
      </c>
      <c r="E64" t="s">
        <v>336</v>
      </c>
      <c r="F64" t="s">
        <v>337</v>
      </c>
      <c r="AH64" s="20"/>
    </row>
    <row r="65" spans="1:34" x14ac:dyDescent="0.25">
      <c r="A65" s="15" t="s">
        <v>338</v>
      </c>
      <c r="B65" s="2"/>
      <c r="C65" t="s">
        <v>210</v>
      </c>
      <c r="E65" t="s">
        <v>336</v>
      </c>
      <c r="F65" t="s">
        <v>337</v>
      </c>
      <c r="AH65" s="20"/>
    </row>
    <row r="66" spans="1:34" x14ac:dyDescent="0.25">
      <c r="A66" s="15" t="s">
        <v>223</v>
      </c>
      <c r="B66" s="2"/>
      <c r="C66" t="s">
        <v>220</v>
      </c>
      <c r="E66" t="s">
        <v>336</v>
      </c>
      <c r="F66" t="s">
        <v>337</v>
      </c>
      <c r="AH66" s="20"/>
    </row>
    <row r="67" spans="1:34" x14ac:dyDescent="0.25">
      <c r="A67" s="15" t="s">
        <v>224</v>
      </c>
      <c r="B67" s="2"/>
      <c r="C67" t="s">
        <v>220</v>
      </c>
      <c r="E67" t="s">
        <v>336</v>
      </c>
      <c r="F67" t="s">
        <v>337</v>
      </c>
      <c r="AH67" s="20"/>
    </row>
    <row r="68" spans="1:34" x14ac:dyDescent="0.25">
      <c r="A68" s="15" t="s">
        <v>224</v>
      </c>
      <c r="B68" s="2"/>
      <c r="C68" t="s">
        <v>220</v>
      </c>
      <c r="E68" t="s">
        <v>336</v>
      </c>
      <c r="F68" t="s">
        <v>337</v>
      </c>
      <c r="AH68" s="20"/>
    </row>
    <row r="69" spans="1:34" x14ac:dyDescent="0.25">
      <c r="A69" s="15" t="s">
        <v>243</v>
      </c>
      <c r="B69" s="2"/>
      <c r="C69" t="s">
        <v>244</v>
      </c>
      <c r="E69" t="s">
        <v>336</v>
      </c>
      <c r="F69" t="s">
        <v>337</v>
      </c>
      <c r="AH69" s="20"/>
    </row>
    <row r="70" spans="1:34" x14ac:dyDescent="0.25">
      <c r="A70" s="15" t="s">
        <v>223</v>
      </c>
      <c r="B70" s="2"/>
      <c r="C70" t="s">
        <v>220</v>
      </c>
      <c r="E70" t="s">
        <v>336</v>
      </c>
      <c r="F70" t="s">
        <v>337</v>
      </c>
      <c r="AH70" s="20"/>
    </row>
    <row r="71" spans="1:34" x14ac:dyDescent="0.25">
      <c r="A71" s="15" t="s">
        <v>223</v>
      </c>
      <c r="B71" s="2"/>
      <c r="C71" t="s">
        <v>220</v>
      </c>
      <c r="E71" t="s">
        <v>336</v>
      </c>
      <c r="F71" t="s">
        <v>337</v>
      </c>
      <c r="AH71" s="20"/>
    </row>
    <row r="72" spans="1:34" x14ac:dyDescent="0.25">
      <c r="A72" s="15" t="s">
        <v>223</v>
      </c>
      <c r="B72" s="2"/>
      <c r="C72" t="s">
        <v>220</v>
      </c>
      <c r="E72" t="s">
        <v>336</v>
      </c>
      <c r="F72" t="s">
        <v>337</v>
      </c>
      <c r="AH72" s="20"/>
    </row>
    <row r="73" spans="1:34" x14ac:dyDescent="0.25">
      <c r="A73" s="15" t="s">
        <v>223</v>
      </c>
      <c r="B73" s="2"/>
      <c r="C73" t="s">
        <v>220</v>
      </c>
      <c r="E73" t="s">
        <v>336</v>
      </c>
      <c r="F73" t="s">
        <v>337</v>
      </c>
      <c r="AH73" s="20"/>
    </row>
    <row r="74" spans="1:34" x14ac:dyDescent="0.25">
      <c r="A74" s="15" t="s">
        <v>235</v>
      </c>
      <c r="B74" s="2"/>
      <c r="C74" t="s">
        <v>233</v>
      </c>
      <c r="E74" t="s">
        <v>336</v>
      </c>
      <c r="F74" t="s">
        <v>337</v>
      </c>
      <c r="AH74" s="20"/>
    </row>
    <row r="75" spans="1:34" x14ac:dyDescent="0.25">
      <c r="A75" s="15" t="s">
        <v>235</v>
      </c>
      <c r="B75" s="2"/>
      <c r="C75" t="s">
        <v>233</v>
      </c>
      <c r="E75" t="s">
        <v>336</v>
      </c>
      <c r="F75" t="s">
        <v>337</v>
      </c>
      <c r="AH75" s="20"/>
    </row>
    <row r="76" spans="1:34" x14ac:dyDescent="0.25">
      <c r="A76" s="15" t="s">
        <v>246</v>
      </c>
      <c r="B76" s="2"/>
      <c r="C76" t="s">
        <v>247</v>
      </c>
      <c r="E76" t="s">
        <v>336</v>
      </c>
      <c r="F76" t="s">
        <v>337</v>
      </c>
      <c r="AH76" s="20"/>
    </row>
    <row r="77" spans="1:34" x14ac:dyDescent="0.25">
      <c r="A77" s="15" t="s">
        <v>246</v>
      </c>
      <c r="B77" s="2"/>
      <c r="C77" t="s">
        <v>247</v>
      </c>
      <c r="E77" t="s">
        <v>336</v>
      </c>
      <c r="F77" t="s">
        <v>337</v>
      </c>
      <c r="AH77" s="20"/>
    </row>
    <row r="78" spans="1:34" x14ac:dyDescent="0.25">
      <c r="A78" s="15" t="s">
        <v>232</v>
      </c>
      <c r="B78" s="2"/>
      <c r="C78" t="s">
        <v>233</v>
      </c>
      <c r="E78" t="s">
        <v>336</v>
      </c>
      <c r="F78" t="s">
        <v>337</v>
      </c>
      <c r="AH78" s="20"/>
    </row>
    <row r="79" spans="1:34" x14ac:dyDescent="0.25">
      <c r="A79" s="15" t="s">
        <v>338</v>
      </c>
      <c r="B79" s="2"/>
      <c r="C79" t="s">
        <v>210</v>
      </c>
      <c r="E79" t="s">
        <v>336</v>
      </c>
      <c r="F79" t="s">
        <v>337</v>
      </c>
      <c r="AH79" s="20"/>
    </row>
    <row r="80" spans="1:34" x14ac:dyDescent="0.25">
      <c r="A80" s="15" t="s">
        <v>224</v>
      </c>
      <c r="B80" s="2"/>
      <c r="C80" t="s">
        <v>220</v>
      </c>
      <c r="E80" t="s">
        <v>336</v>
      </c>
      <c r="F80" t="s">
        <v>337</v>
      </c>
      <c r="AH80" s="20"/>
    </row>
    <row r="81" spans="1:34" x14ac:dyDescent="0.25">
      <c r="A81" s="15" t="s">
        <v>338</v>
      </c>
      <c r="B81" s="2"/>
      <c r="C81" t="s">
        <v>210</v>
      </c>
      <c r="E81" t="s">
        <v>336</v>
      </c>
      <c r="F81" t="s">
        <v>337</v>
      </c>
      <c r="AH81" s="20"/>
    </row>
    <row r="82" spans="1:34" x14ac:dyDescent="0.25">
      <c r="A82" s="15" t="s">
        <v>338</v>
      </c>
      <c r="B82" s="2"/>
      <c r="C82" t="s">
        <v>210</v>
      </c>
      <c r="E82" t="s">
        <v>336</v>
      </c>
      <c r="F82" t="s">
        <v>337</v>
      </c>
      <c r="AH82" s="20"/>
    </row>
    <row r="83" spans="1:34" x14ac:dyDescent="0.25">
      <c r="A83" s="15" t="s">
        <v>224</v>
      </c>
      <c r="B83" s="2"/>
      <c r="C83" t="s">
        <v>220</v>
      </c>
      <c r="E83" t="s">
        <v>336</v>
      </c>
      <c r="F83" t="s">
        <v>337</v>
      </c>
      <c r="AH83" s="20"/>
    </row>
    <row r="84" spans="1:34" x14ac:dyDescent="0.25">
      <c r="A84" s="15" t="s">
        <v>223</v>
      </c>
      <c r="B84" s="2"/>
      <c r="C84" t="s">
        <v>220</v>
      </c>
      <c r="E84" t="s">
        <v>336</v>
      </c>
      <c r="F84" t="s">
        <v>337</v>
      </c>
      <c r="AH84" s="20"/>
    </row>
    <row r="85" spans="1:34" x14ac:dyDescent="0.25">
      <c r="A85" s="15" t="s">
        <v>338</v>
      </c>
      <c r="B85" s="2"/>
      <c r="C85" t="s">
        <v>210</v>
      </c>
      <c r="E85" t="s">
        <v>336</v>
      </c>
      <c r="F85" t="s">
        <v>337</v>
      </c>
      <c r="AH85" s="20"/>
    </row>
    <row r="86" spans="1:34" x14ac:dyDescent="0.25">
      <c r="A86" s="15" t="s">
        <v>338</v>
      </c>
      <c r="B86" s="2"/>
      <c r="C86" t="s">
        <v>210</v>
      </c>
      <c r="E86" t="s">
        <v>336</v>
      </c>
      <c r="F86" t="s">
        <v>337</v>
      </c>
      <c r="AH86" s="20"/>
    </row>
    <row r="87" spans="1:34" x14ac:dyDescent="0.25">
      <c r="A87" s="15" t="s">
        <v>254</v>
      </c>
      <c r="B87" s="2"/>
      <c r="C87" t="s">
        <v>210</v>
      </c>
      <c r="E87" t="s">
        <v>336</v>
      </c>
      <c r="F87" t="s">
        <v>337</v>
      </c>
      <c r="AH87" s="20"/>
    </row>
    <row r="88" spans="1:34" x14ac:dyDescent="0.25">
      <c r="A88" s="15" t="s">
        <v>338</v>
      </c>
      <c r="B88" s="2"/>
      <c r="C88" t="s">
        <v>210</v>
      </c>
      <c r="E88" t="s">
        <v>336</v>
      </c>
      <c r="F88" t="s">
        <v>337</v>
      </c>
      <c r="AH88" s="20"/>
    </row>
    <row r="89" spans="1:34" x14ac:dyDescent="0.25">
      <c r="A89" s="15" t="s">
        <v>226</v>
      </c>
      <c r="B89" s="2"/>
      <c r="C89" t="s">
        <v>220</v>
      </c>
      <c r="E89" t="s">
        <v>336</v>
      </c>
      <c r="F89" t="s">
        <v>337</v>
      </c>
      <c r="AH89" s="20"/>
    </row>
    <row r="90" spans="1:34" x14ac:dyDescent="0.25">
      <c r="A90" s="15" t="s">
        <v>226</v>
      </c>
      <c r="B90" s="2"/>
      <c r="C90" t="s">
        <v>220</v>
      </c>
      <c r="E90" t="s">
        <v>336</v>
      </c>
      <c r="F90" t="s">
        <v>337</v>
      </c>
      <c r="AH90" s="20"/>
    </row>
    <row r="91" spans="1:34" x14ac:dyDescent="0.25">
      <c r="A91" s="15" t="s">
        <v>232</v>
      </c>
      <c r="B91" s="2"/>
      <c r="C91" t="s">
        <v>233</v>
      </c>
      <c r="E91" t="s">
        <v>336</v>
      </c>
      <c r="F91" t="s">
        <v>337</v>
      </c>
      <c r="AH91" s="20"/>
    </row>
    <row r="92" spans="1:34" x14ac:dyDescent="0.25">
      <c r="A92" s="15" t="s">
        <v>226</v>
      </c>
      <c r="B92" s="2"/>
      <c r="C92" t="s">
        <v>220</v>
      </c>
      <c r="E92" t="s">
        <v>336</v>
      </c>
      <c r="F92" t="s">
        <v>337</v>
      </c>
      <c r="AH92" s="20"/>
    </row>
    <row r="93" spans="1:34" x14ac:dyDescent="0.25">
      <c r="A93" s="15" t="s">
        <v>243</v>
      </c>
      <c r="B93" s="2"/>
      <c r="C93" t="s">
        <v>244</v>
      </c>
      <c r="E93" t="s">
        <v>336</v>
      </c>
      <c r="F93" t="s">
        <v>337</v>
      </c>
      <c r="AH93" s="20"/>
    </row>
    <row r="94" spans="1:34" x14ac:dyDescent="0.25">
      <c r="A94" s="15" t="s">
        <v>232</v>
      </c>
      <c r="B94" s="2"/>
      <c r="C94" t="s">
        <v>233</v>
      </c>
      <c r="E94" t="s">
        <v>336</v>
      </c>
      <c r="F94" t="s">
        <v>337</v>
      </c>
      <c r="AH94" s="20"/>
    </row>
    <row r="95" spans="1:34" x14ac:dyDescent="0.25">
      <c r="A95" s="15" t="s">
        <v>226</v>
      </c>
      <c r="B95" s="2"/>
      <c r="C95" t="s">
        <v>220</v>
      </c>
      <c r="E95" t="s">
        <v>336</v>
      </c>
      <c r="F95" t="s">
        <v>337</v>
      </c>
      <c r="AH95" s="20"/>
    </row>
    <row r="96" spans="1:34" x14ac:dyDescent="0.25">
      <c r="A96" s="15" t="s">
        <v>338</v>
      </c>
      <c r="B96" s="2"/>
      <c r="C96" t="s">
        <v>210</v>
      </c>
      <c r="E96" t="s">
        <v>336</v>
      </c>
      <c r="F96" t="s">
        <v>337</v>
      </c>
      <c r="AH96" s="20"/>
    </row>
    <row r="97" spans="1:34" x14ac:dyDescent="0.25">
      <c r="A97" s="15" t="s">
        <v>224</v>
      </c>
      <c r="B97" s="2"/>
      <c r="C97" t="s">
        <v>220</v>
      </c>
      <c r="E97" t="s">
        <v>336</v>
      </c>
      <c r="F97" t="s">
        <v>337</v>
      </c>
      <c r="AH97" s="20"/>
    </row>
    <row r="98" spans="1:34" x14ac:dyDescent="0.25">
      <c r="A98" s="15" t="s">
        <v>246</v>
      </c>
      <c r="B98" s="2"/>
      <c r="C98" t="s">
        <v>247</v>
      </c>
      <c r="E98" t="s">
        <v>336</v>
      </c>
      <c r="F98" t="s">
        <v>337</v>
      </c>
      <c r="AH98" s="20"/>
    </row>
    <row r="99" spans="1:34" x14ac:dyDescent="0.25">
      <c r="A99" s="15" t="s">
        <v>226</v>
      </c>
      <c r="B99" s="2"/>
      <c r="C99" t="s">
        <v>220</v>
      </c>
      <c r="E99" t="s">
        <v>336</v>
      </c>
      <c r="F99" t="s">
        <v>337</v>
      </c>
      <c r="AH99" s="20"/>
    </row>
    <row r="100" spans="1:34" ht="15.75" thickBot="1" x14ac:dyDescent="0.3">
      <c r="A100" s="29" t="s">
        <v>338</v>
      </c>
      <c r="B100" s="28"/>
      <c r="C100" s="23" t="s">
        <v>210</v>
      </c>
      <c r="D100" s="23" t="s">
        <v>249</v>
      </c>
      <c r="E100" s="23" t="s">
        <v>336</v>
      </c>
      <c r="F100" s="23" t="s">
        <v>337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32BA-F615-4D78-B846-5DAE0A21B017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39" bestFit="1" customWidth="1"/>
    <col min="6" max="6" width="81.140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338</v>
      </c>
      <c r="B2" s="9"/>
      <c r="C2" s="27" t="s">
        <v>210</v>
      </c>
      <c r="D2" s="27" t="s">
        <v>248</v>
      </c>
      <c r="E2" s="27" t="s">
        <v>339</v>
      </c>
      <c r="F2" s="27" t="s">
        <v>340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223</v>
      </c>
      <c r="B3" s="2"/>
      <c r="C3" t="s">
        <v>220</v>
      </c>
      <c r="E3" t="s">
        <v>339</v>
      </c>
      <c r="F3" t="s">
        <v>340</v>
      </c>
      <c r="AH3" s="20"/>
    </row>
    <row r="4" spans="1:34" x14ac:dyDescent="0.25">
      <c r="A4" s="15" t="s">
        <v>224</v>
      </c>
      <c r="B4" s="2"/>
      <c r="C4" t="s">
        <v>220</v>
      </c>
      <c r="E4" t="s">
        <v>339</v>
      </c>
      <c r="F4" t="s">
        <v>340</v>
      </c>
      <c r="AH4" s="20"/>
    </row>
    <row r="5" spans="1:34" x14ac:dyDescent="0.25">
      <c r="A5" s="15" t="s">
        <v>226</v>
      </c>
      <c r="B5" s="2"/>
      <c r="C5" t="s">
        <v>220</v>
      </c>
      <c r="E5" t="s">
        <v>339</v>
      </c>
      <c r="F5" t="s">
        <v>340</v>
      </c>
      <c r="AH5" s="20"/>
    </row>
    <row r="6" spans="1:34" x14ac:dyDescent="0.25">
      <c r="A6" s="15" t="s">
        <v>227</v>
      </c>
      <c r="B6" s="2"/>
      <c r="C6" t="s">
        <v>220</v>
      </c>
      <c r="E6" t="s">
        <v>339</v>
      </c>
      <c r="F6" t="s">
        <v>340</v>
      </c>
      <c r="AH6" s="20"/>
    </row>
    <row r="7" spans="1:34" x14ac:dyDescent="0.25">
      <c r="A7" s="15" t="s">
        <v>229</v>
      </c>
      <c r="B7" s="2"/>
      <c r="C7" t="s">
        <v>220</v>
      </c>
      <c r="E7" t="s">
        <v>339</v>
      </c>
      <c r="F7" t="s">
        <v>340</v>
      </c>
      <c r="AH7" s="20"/>
    </row>
    <row r="8" spans="1:34" x14ac:dyDescent="0.25">
      <c r="A8" s="15" t="s">
        <v>235</v>
      </c>
      <c r="B8" s="2"/>
      <c r="C8" t="s">
        <v>233</v>
      </c>
      <c r="E8" t="s">
        <v>339</v>
      </c>
      <c r="F8" t="s">
        <v>340</v>
      </c>
      <c r="AH8" s="20"/>
    </row>
    <row r="9" spans="1:34" x14ac:dyDescent="0.25">
      <c r="A9" s="15" t="s">
        <v>273</v>
      </c>
      <c r="B9" s="2"/>
      <c r="C9" t="s">
        <v>274</v>
      </c>
      <c r="E9" t="s">
        <v>339</v>
      </c>
      <c r="F9" t="s">
        <v>340</v>
      </c>
      <c r="AH9" s="20"/>
    </row>
    <row r="10" spans="1:34" x14ac:dyDescent="0.25">
      <c r="A10" s="15" t="s">
        <v>226</v>
      </c>
      <c r="B10" s="2"/>
      <c r="C10" t="s">
        <v>220</v>
      </c>
      <c r="E10" t="s">
        <v>339</v>
      </c>
      <c r="F10" t="s">
        <v>340</v>
      </c>
      <c r="AH10" s="20"/>
    </row>
    <row r="11" spans="1:34" x14ac:dyDescent="0.25">
      <c r="A11" s="15" t="s">
        <v>235</v>
      </c>
      <c r="B11" s="2"/>
      <c r="C11" t="s">
        <v>233</v>
      </c>
      <c r="E11" t="s">
        <v>339</v>
      </c>
      <c r="F11" t="s">
        <v>340</v>
      </c>
      <c r="AH11" s="20"/>
    </row>
    <row r="12" spans="1:34" x14ac:dyDescent="0.25">
      <c r="A12" s="15" t="s">
        <v>273</v>
      </c>
      <c r="B12" s="2"/>
      <c r="C12" t="s">
        <v>274</v>
      </c>
      <c r="E12" t="s">
        <v>339</v>
      </c>
      <c r="F12" t="s">
        <v>340</v>
      </c>
      <c r="AH12" s="20"/>
    </row>
    <row r="13" spans="1:34" x14ac:dyDescent="0.25">
      <c r="A13" s="15" t="s">
        <v>246</v>
      </c>
      <c r="B13" s="2"/>
      <c r="C13" t="s">
        <v>247</v>
      </c>
      <c r="E13" t="s">
        <v>339</v>
      </c>
      <c r="F13" t="s">
        <v>340</v>
      </c>
      <c r="AH13" s="20"/>
    </row>
    <row r="14" spans="1:34" x14ac:dyDescent="0.25">
      <c r="A14" s="15" t="s">
        <v>246</v>
      </c>
      <c r="B14" s="2"/>
      <c r="C14" t="s">
        <v>247</v>
      </c>
      <c r="E14" t="s">
        <v>339</v>
      </c>
      <c r="F14" t="s">
        <v>340</v>
      </c>
      <c r="AH14" s="20"/>
    </row>
    <row r="15" spans="1:34" x14ac:dyDescent="0.25">
      <c r="A15" s="15" t="s">
        <v>338</v>
      </c>
      <c r="B15" s="2"/>
      <c r="C15" t="s">
        <v>210</v>
      </c>
      <c r="E15" t="s">
        <v>339</v>
      </c>
      <c r="F15" t="s">
        <v>340</v>
      </c>
      <c r="AH15" s="20"/>
    </row>
    <row r="16" spans="1:34" x14ac:dyDescent="0.25">
      <c r="A16" s="15" t="s">
        <v>273</v>
      </c>
      <c r="B16" s="2"/>
      <c r="C16" t="s">
        <v>274</v>
      </c>
      <c r="E16" t="s">
        <v>339</v>
      </c>
      <c r="F16" t="s">
        <v>340</v>
      </c>
      <c r="AH16" s="20"/>
    </row>
    <row r="17" spans="1:34" x14ac:dyDescent="0.25">
      <c r="A17" s="15" t="s">
        <v>226</v>
      </c>
      <c r="B17" s="2"/>
      <c r="C17" t="s">
        <v>220</v>
      </c>
      <c r="E17" t="s">
        <v>339</v>
      </c>
      <c r="F17" t="s">
        <v>340</v>
      </c>
      <c r="AH17" s="20"/>
    </row>
    <row r="18" spans="1:34" x14ac:dyDescent="0.25">
      <c r="A18" s="15" t="s">
        <v>235</v>
      </c>
      <c r="B18" s="2"/>
      <c r="C18" t="s">
        <v>233</v>
      </c>
      <c r="E18" t="s">
        <v>339</v>
      </c>
      <c r="F18" t="s">
        <v>340</v>
      </c>
      <c r="AH18" s="20"/>
    </row>
    <row r="19" spans="1:34" x14ac:dyDescent="0.25">
      <c r="A19" s="15" t="s">
        <v>273</v>
      </c>
      <c r="B19" s="2"/>
      <c r="C19" t="s">
        <v>274</v>
      </c>
      <c r="E19" t="s">
        <v>339</v>
      </c>
      <c r="F19" t="s">
        <v>340</v>
      </c>
      <c r="AH19" s="20"/>
    </row>
    <row r="20" spans="1:34" x14ac:dyDescent="0.25">
      <c r="A20" s="15" t="s">
        <v>223</v>
      </c>
      <c r="B20" s="2"/>
      <c r="C20" t="s">
        <v>220</v>
      </c>
      <c r="E20" t="s">
        <v>339</v>
      </c>
      <c r="F20" t="s">
        <v>340</v>
      </c>
      <c r="AH20" s="20"/>
    </row>
    <row r="21" spans="1:34" x14ac:dyDescent="0.25">
      <c r="A21" s="15" t="s">
        <v>235</v>
      </c>
      <c r="B21" s="2"/>
      <c r="C21" t="s">
        <v>233</v>
      </c>
      <c r="E21" t="s">
        <v>339</v>
      </c>
      <c r="F21" t="s">
        <v>340</v>
      </c>
      <c r="AH21" s="20"/>
    </row>
    <row r="22" spans="1:34" x14ac:dyDescent="0.25">
      <c r="A22" s="15" t="s">
        <v>273</v>
      </c>
      <c r="B22" s="2"/>
      <c r="C22" t="s">
        <v>274</v>
      </c>
      <c r="E22" t="s">
        <v>339</v>
      </c>
      <c r="F22" t="s">
        <v>340</v>
      </c>
      <c r="AH22" s="20"/>
    </row>
    <row r="23" spans="1:34" x14ac:dyDescent="0.25">
      <c r="A23" s="15" t="s">
        <v>226</v>
      </c>
      <c r="B23" s="2"/>
      <c r="C23" t="s">
        <v>220</v>
      </c>
      <c r="E23" t="s">
        <v>339</v>
      </c>
      <c r="F23" t="s">
        <v>340</v>
      </c>
      <c r="AH23" s="20"/>
    </row>
    <row r="24" spans="1:34" x14ac:dyDescent="0.25">
      <c r="A24" s="15" t="s">
        <v>273</v>
      </c>
      <c r="B24" s="2"/>
      <c r="C24" t="s">
        <v>274</v>
      </c>
      <c r="E24" t="s">
        <v>339</v>
      </c>
      <c r="F24" t="s">
        <v>340</v>
      </c>
      <c r="AH24" s="20"/>
    </row>
    <row r="25" spans="1:34" x14ac:dyDescent="0.25">
      <c r="A25" s="15" t="s">
        <v>273</v>
      </c>
      <c r="B25" s="2"/>
      <c r="C25" t="s">
        <v>274</v>
      </c>
      <c r="E25" t="s">
        <v>339</v>
      </c>
      <c r="F25" t="s">
        <v>340</v>
      </c>
      <c r="AH25" s="20"/>
    </row>
    <row r="26" spans="1:34" x14ac:dyDescent="0.25">
      <c r="A26" s="15" t="s">
        <v>236</v>
      </c>
      <c r="B26" s="2"/>
      <c r="C26" t="s">
        <v>233</v>
      </c>
      <c r="E26" t="s">
        <v>339</v>
      </c>
      <c r="F26" t="s">
        <v>340</v>
      </c>
      <c r="AH26" s="20"/>
    </row>
    <row r="27" spans="1:34" x14ac:dyDescent="0.25">
      <c r="A27" s="15" t="s">
        <v>273</v>
      </c>
      <c r="B27" s="2"/>
      <c r="C27" t="s">
        <v>274</v>
      </c>
      <c r="E27" t="s">
        <v>339</v>
      </c>
      <c r="F27" t="s">
        <v>340</v>
      </c>
      <c r="AH27" s="20"/>
    </row>
    <row r="28" spans="1:34" x14ac:dyDescent="0.25">
      <c r="A28" s="15" t="s">
        <v>273</v>
      </c>
      <c r="B28" s="2"/>
      <c r="C28" t="s">
        <v>274</v>
      </c>
      <c r="E28" t="s">
        <v>339</v>
      </c>
      <c r="F28" t="s">
        <v>340</v>
      </c>
      <c r="AH28" s="20"/>
    </row>
    <row r="29" spans="1:34" x14ac:dyDescent="0.25">
      <c r="A29" s="15" t="s">
        <v>338</v>
      </c>
      <c r="B29" s="2"/>
      <c r="C29" t="s">
        <v>210</v>
      </c>
      <c r="E29" t="s">
        <v>339</v>
      </c>
      <c r="F29" t="s">
        <v>340</v>
      </c>
      <c r="AH29" s="20"/>
    </row>
    <row r="30" spans="1:34" x14ac:dyDescent="0.25">
      <c r="A30" s="15" t="s">
        <v>273</v>
      </c>
      <c r="B30" s="2"/>
      <c r="C30" t="s">
        <v>274</v>
      </c>
      <c r="E30" t="s">
        <v>339</v>
      </c>
      <c r="F30" t="s">
        <v>340</v>
      </c>
      <c r="AH30" s="20"/>
    </row>
    <row r="31" spans="1:34" x14ac:dyDescent="0.25">
      <c r="A31" s="15" t="s">
        <v>246</v>
      </c>
      <c r="B31" s="2"/>
      <c r="C31" t="s">
        <v>247</v>
      </c>
      <c r="E31" t="s">
        <v>339</v>
      </c>
      <c r="F31" t="s">
        <v>340</v>
      </c>
      <c r="AH31" s="20"/>
    </row>
    <row r="32" spans="1:34" x14ac:dyDescent="0.25">
      <c r="A32" s="15" t="s">
        <v>273</v>
      </c>
      <c r="B32" s="2"/>
      <c r="C32" t="s">
        <v>274</v>
      </c>
      <c r="E32" t="s">
        <v>339</v>
      </c>
      <c r="F32" t="s">
        <v>340</v>
      </c>
      <c r="AH32" s="20"/>
    </row>
    <row r="33" spans="1:34" x14ac:dyDescent="0.25">
      <c r="A33" s="15" t="s">
        <v>338</v>
      </c>
      <c r="B33" s="2"/>
      <c r="C33" t="s">
        <v>210</v>
      </c>
      <c r="E33" t="s">
        <v>339</v>
      </c>
      <c r="F33" t="s">
        <v>340</v>
      </c>
      <c r="AH33" s="20"/>
    </row>
    <row r="34" spans="1:34" x14ac:dyDescent="0.25">
      <c r="A34" s="15" t="s">
        <v>235</v>
      </c>
      <c r="B34" s="2"/>
      <c r="C34" t="s">
        <v>233</v>
      </c>
      <c r="E34" t="s">
        <v>339</v>
      </c>
      <c r="F34" t="s">
        <v>340</v>
      </c>
      <c r="AH34" s="20"/>
    </row>
    <row r="35" spans="1:34" x14ac:dyDescent="0.25">
      <c r="A35" s="15" t="s">
        <v>226</v>
      </c>
      <c r="B35" s="2"/>
      <c r="C35" t="s">
        <v>220</v>
      </c>
      <c r="E35" t="s">
        <v>339</v>
      </c>
      <c r="F35" t="s">
        <v>340</v>
      </c>
      <c r="AH35" s="20"/>
    </row>
    <row r="36" spans="1:34" x14ac:dyDescent="0.25">
      <c r="A36" s="15" t="s">
        <v>226</v>
      </c>
      <c r="B36" s="2"/>
      <c r="C36" t="s">
        <v>220</v>
      </c>
      <c r="E36" t="s">
        <v>339</v>
      </c>
      <c r="F36" t="s">
        <v>340</v>
      </c>
      <c r="AH36" s="20"/>
    </row>
    <row r="37" spans="1:34" x14ac:dyDescent="0.25">
      <c r="A37" s="15" t="s">
        <v>273</v>
      </c>
      <c r="B37" s="2"/>
      <c r="C37" t="s">
        <v>274</v>
      </c>
      <c r="E37" t="s">
        <v>339</v>
      </c>
      <c r="F37" t="s">
        <v>340</v>
      </c>
      <c r="AH37" s="20"/>
    </row>
    <row r="38" spans="1:34" x14ac:dyDescent="0.25">
      <c r="A38" s="15" t="s">
        <v>227</v>
      </c>
      <c r="B38" s="2"/>
      <c r="C38" t="s">
        <v>220</v>
      </c>
      <c r="E38" t="s">
        <v>339</v>
      </c>
      <c r="F38" t="s">
        <v>340</v>
      </c>
      <c r="AH38" s="20"/>
    </row>
    <row r="39" spans="1:34" x14ac:dyDescent="0.25">
      <c r="A39" s="15" t="s">
        <v>273</v>
      </c>
      <c r="B39" s="2"/>
      <c r="C39" t="s">
        <v>274</v>
      </c>
      <c r="E39" t="s">
        <v>339</v>
      </c>
      <c r="F39" t="s">
        <v>340</v>
      </c>
      <c r="AH39" s="20"/>
    </row>
    <row r="40" spans="1:34" x14ac:dyDescent="0.25">
      <c r="A40" s="15" t="s">
        <v>235</v>
      </c>
      <c r="B40" s="2"/>
      <c r="C40" t="s">
        <v>233</v>
      </c>
      <c r="E40" t="s">
        <v>339</v>
      </c>
      <c r="F40" t="s">
        <v>340</v>
      </c>
      <c r="AH40" s="20"/>
    </row>
    <row r="41" spans="1:34" x14ac:dyDescent="0.25">
      <c r="A41" s="15" t="s">
        <v>273</v>
      </c>
      <c r="B41" s="2"/>
      <c r="C41" t="s">
        <v>274</v>
      </c>
      <c r="E41" t="s">
        <v>339</v>
      </c>
      <c r="F41" t="s">
        <v>340</v>
      </c>
      <c r="AH41" s="20"/>
    </row>
    <row r="42" spans="1:34" x14ac:dyDescent="0.25">
      <c r="A42" s="15" t="s">
        <v>246</v>
      </c>
      <c r="B42" s="2"/>
      <c r="C42" t="s">
        <v>247</v>
      </c>
      <c r="E42" t="s">
        <v>339</v>
      </c>
      <c r="F42" t="s">
        <v>340</v>
      </c>
      <c r="AH42" s="20"/>
    </row>
    <row r="43" spans="1:34" x14ac:dyDescent="0.25">
      <c r="A43" s="15" t="s">
        <v>235</v>
      </c>
      <c r="B43" s="2"/>
      <c r="C43" t="s">
        <v>233</v>
      </c>
      <c r="E43" t="s">
        <v>339</v>
      </c>
      <c r="F43" t="s">
        <v>340</v>
      </c>
      <c r="AH43" s="20"/>
    </row>
    <row r="44" spans="1:34" x14ac:dyDescent="0.25">
      <c r="A44" s="15" t="s">
        <v>273</v>
      </c>
      <c r="B44" s="2"/>
      <c r="C44" t="s">
        <v>274</v>
      </c>
      <c r="E44" t="s">
        <v>339</v>
      </c>
      <c r="F44" t="s">
        <v>340</v>
      </c>
      <c r="AH44" s="20"/>
    </row>
    <row r="45" spans="1:34" x14ac:dyDescent="0.25">
      <c r="A45" s="15" t="s">
        <v>273</v>
      </c>
      <c r="B45" s="2"/>
      <c r="C45" t="s">
        <v>274</v>
      </c>
      <c r="E45" t="s">
        <v>339</v>
      </c>
      <c r="F45" t="s">
        <v>340</v>
      </c>
      <c r="AH45" s="20"/>
    </row>
    <row r="46" spans="1:34" x14ac:dyDescent="0.25">
      <c r="A46" s="15" t="s">
        <v>246</v>
      </c>
      <c r="B46" s="2"/>
      <c r="C46" t="s">
        <v>247</v>
      </c>
      <c r="E46" t="s">
        <v>339</v>
      </c>
      <c r="F46" t="s">
        <v>340</v>
      </c>
      <c r="AH46" s="20"/>
    </row>
    <row r="47" spans="1:34" x14ac:dyDescent="0.25">
      <c r="A47" s="15" t="s">
        <v>273</v>
      </c>
      <c r="B47" s="2"/>
      <c r="C47" t="s">
        <v>274</v>
      </c>
      <c r="E47" t="s">
        <v>339</v>
      </c>
      <c r="F47" t="s">
        <v>340</v>
      </c>
      <c r="AH47" s="20"/>
    </row>
    <row r="48" spans="1:34" x14ac:dyDescent="0.25">
      <c r="A48" s="15" t="s">
        <v>273</v>
      </c>
      <c r="B48" s="2"/>
      <c r="C48" t="s">
        <v>274</v>
      </c>
      <c r="E48" t="s">
        <v>339</v>
      </c>
      <c r="F48" t="s">
        <v>340</v>
      </c>
      <c r="AH48" s="20"/>
    </row>
    <row r="49" spans="1:34" x14ac:dyDescent="0.25">
      <c r="A49" s="15" t="s">
        <v>273</v>
      </c>
      <c r="B49" s="2"/>
      <c r="C49" t="s">
        <v>274</v>
      </c>
      <c r="E49" t="s">
        <v>339</v>
      </c>
      <c r="F49" t="s">
        <v>340</v>
      </c>
      <c r="AH49" s="20"/>
    </row>
    <row r="50" spans="1:34" x14ac:dyDescent="0.25">
      <c r="A50" s="15" t="s">
        <v>246</v>
      </c>
      <c r="B50" s="2"/>
      <c r="C50" t="s">
        <v>247</v>
      </c>
      <c r="E50" t="s">
        <v>339</v>
      </c>
      <c r="F50" t="s">
        <v>340</v>
      </c>
      <c r="AH50" s="20"/>
    </row>
    <row r="51" spans="1:34" x14ac:dyDescent="0.25">
      <c r="A51" s="15" t="s">
        <v>246</v>
      </c>
      <c r="B51" s="2"/>
      <c r="C51" t="s">
        <v>247</v>
      </c>
      <c r="E51" t="s">
        <v>339</v>
      </c>
      <c r="F51" t="s">
        <v>340</v>
      </c>
      <c r="AH51" s="20"/>
    </row>
    <row r="52" spans="1:34" x14ac:dyDescent="0.25">
      <c r="A52" s="15" t="s">
        <v>273</v>
      </c>
      <c r="B52" s="2"/>
      <c r="C52" t="s">
        <v>274</v>
      </c>
      <c r="E52" t="s">
        <v>339</v>
      </c>
      <c r="F52" t="s">
        <v>340</v>
      </c>
      <c r="AH52" s="20"/>
    </row>
    <row r="53" spans="1:34" x14ac:dyDescent="0.25">
      <c r="A53" s="15" t="s">
        <v>235</v>
      </c>
      <c r="B53" s="2"/>
      <c r="C53" t="s">
        <v>233</v>
      </c>
      <c r="E53" t="s">
        <v>339</v>
      </c>
      <c r="F53" t="s">
        <v>340</v>
      </c>
      <c r="AH53" s="20"/>
    </row>
    <row r="54" spans="1:34" x14ac:dyDescent="0.25">
      <c r="A54" s="15" t="s">
        <v>273</v>
      </c>
      <c r="B54" s="2"/>
      <c r="C54" t="s">
        <v>274</v>
      </c>
      <c r="E54" t="s">
        <v>339</v>
      </c>
      <c r="F54" t="s">
        <v>340</v>
      </c>
      <c r="AH54" s="20"/>
    </row>
    <row r="55" spans="1:34" x14ac:dyDescent="0.25">
      <c r="A55" s="15" t="s">
        <v>273</v>
      </c>
      <c r="B55" s="2"/>
      <c r="C55" t="s">
        <v>274</v>
      </c>
      <c r="E55" t="s">
        <v>339</v>
      </c>
      <c r="F55" t="s">
        <v>340</v>
      </c>
      <c r="AH55" s="20"/>
    </row>
    <row r="56" spans="1:34" x14ac:dyDescent="0.25">
      <c r="A56" s="15" t="s">
        <v>226</v>
      </c>
      <c r="B56" s="2"/>
      <c r="C56" t="s">
        <v>220</v>
      </c>
      <c r="E56" t="s">
        <v>339</v>
      </c>
      <c r="F56" t="s">
        <v>340</v>
      </c>
      <c r="AH56" s="20"/>
    </row>
    <row r="57" spans="1:34" x14ac:dyDescent="0.25">
      <c r="A57" s="15" t="s">
        <v>273</v>
      </c>
      <c r="B57" s="2"/>
      <c r="C57" t="s">
        <v>274</v>
      </c>
      <c r="E57" t="s">
        <v>339</v>
      </c>
      <c r="F57" t="s">
        <v>340</v>
      </c>
      <c r="AH57" s="20"/>
    </row>
    <row r="58" spans="1:34" x14ac:dyDescent="0.25">
      <c r="A58" s="15" t="s">
        <v>227</v>
      </c>
      <c r="B58" s="2"/>
      <c r="C58" t="s">
        <v>220</v>
      </c>
      <c r="E58" t="s">
        <v>339</v>
      </c>
      <c r="F58" t="s">
        <v>340</v>
      </c>
      <c r="AH58" s="20"/>
    </row>
    <row r="59" spans="1:34" x14ac:dyDescent="0.25">
      <c r="A59" s="15" t="s">
        <v>226</v>
      </c>
      <c r="B59" s="2"/>
      <c r="C59" t="s">
        <v>220</v>
      </c>
      <c r="E59" t="s">
        <v>339</v>
      </c>
      <c r="F59" t="s">
        <v>340</v>
      </c>
      <c r="AH59" s="20"/>
    </row>
    <row r="60" spans="1:34" x14ac:dyDescent="0.25">
      <c r="A60" s="15" t="s">
        <v>273</v>
      </c>
      <c r="B60" s="2"/>
      <c r="C60" t="s">
        <v>274</v>
      </c>
      <c r="E60" t="s">
        <v>339</v>
      </c>
      <c r="F60" t="s">
        <v>340</v>
      </c>
      <c r="AH60" s="20"/>
    </row>
    <row r="61" spans="1:34" x14ac:dyDescent="0.25">
      <c r="A61" s="15" t="s">
        <v>246</v>
      </c>
      <c r="B61" s="2"/>
      <c r="C61" t="s">
        <v>247</v>
      </c>
      <c r="E61" t="s">
        <v>339</v>
      </c>
      <c r="F61" t="s">
        <v>340</v>
      </c>
      <c r="AH61" s="20"/>
    </row>
    <row r="62" spans="1:34" x14ac:dyDescent="0.25">
      <c r="A62" s="15" t="s">
        <v>226</v>
      </c>
      <c r="B62" s="2"/>
      <c r="C62" t="s">
        <v>220</v>
      </c>
      <c r="E62" t="s">
        <v>339</v>
      </c>
      <c r="F62" t="s">
        <v>340</v>
      </c>
      <c r="AH62" s="20"/>
    </row>
    <row r="63" spans="1:34" x14ac:dyDescent="0.25">
      <c r="A63" s="15" t="s">
        <v>246</v>
      </c>
      <c r="B63" s="2"/>
      <c r="C63" t="s">
        <v>247</v>
      </c>
      <c r="E63" t="s">
        <v>339</v>
      </c>
      <c r="F63" t="s">
        <v>340</v>
      </c>
      <c r="AH63" s="20"/>
    </row>
    <row r="64" spans="1:34" x14ac:dyDescent="0.25">
      <c r="A64" s="15" t="s">
        <v>273</v>
      </c>
      <c r="B64" s="2"/>
      <c r="C64" t="s">
        <v>274</v>
      </c>
      <c r="E64" t="s">
        <v>339</v>
      </c>
      <c r="F64" t="s">
        <v>340</v>
      </c>
      <c r="AH64" s="20"/>
    </row>
    <row r="65" spans="1:34" x14ac:dyDescent="0.25">
      <c r="A65" s="15" t="s">
        <v>273</v>
      </c>
      <c r="B65" s="2"/>
      <c r="C65" t="s">
        <v>274</v>
      </c>
      <c r="E65" t="s">
        <v>339</v>
      </c>
      <c r="F65" t="s">
        <v>340</v>
      </c>
      <c r="AH65" s="20"/>
    </row>
    <row r="66" spans="1:34" x14ac:dyDescent="0.25">
      <c r="A66" s="15" t="s">
        <v>246</v>
      </c>
      <c r="B66" s="2"/>
      <c r="C66" t="s">
        <v>247</v>
      </c>
      <c r="E66" t="s">
        <v>339</v>
      </c>
      <c r="F66" t="s">
        <v>340</v>
      </c>
      <c r="AH66" s="20"/>
    </row>
    <row r="67" spans="1:34" x14ac:dyDescent="0.25">
      <c r="A67" s="15" t="s">
        <v>226</v>
      </c>
      <c r="B67" s="2"/>
      <c r="C67" t="s">
        <v>220</v>
      </c>
      <c r="E67" t="s">
        <v>339</v>
      </c>
      <c r="F67" t="s">
        <v>340</v>
      </c>
      <c r="AH67" s="20"/>
    </row>
    <row r="68" spans="1:34" x14ac:dyDescent="0.25">
      <c r="A68" s="15" t="s">
        <v>246</v>
      </c>
      <c r="B68" s="2"/>
      <c r="C68" t="s">
        <v>247</v>
      </c>
      <c r="E68" t="s">
        <v>339</v>
      </c>
      <c r="F68" t="s">
        <v>340</v>
      </c>
      <c r="AH68" s="20"/>
    </row>
    <row r="69" spans="1:34" x14ac:dyDescent="0.25">
      <c r="A69" s="15" t="s">
        <v>273</v>
      </c>
      <c r="B69" s="2"/>
      <c r="C69" t="s">
        <v>274</v>
      </c>
      <c r="E69" t="s">
        <v>339</v>
      </c>
      <c r="F69" t="s">
        <v>340</v>
      </c>
      <c r="AH69" s="20"/>
    </row>
    <row r="70" spans="1:34" x14ac:dyDescent="0.25">
      <c r="A70" s="15" t="s">
        <v>273</v>
      </c>
      <c r="B70" s="2"/>
      <c r="C70" t="s">
        <v>274</v>
      </c>
      <c r="E70" t="s">
        <v>339</v>
      </c>
      <c r="F70" t="s">
        <v>340</v>
      </c>
      <c r="AH70" s="20"/>
    </row>
    <row r="71" spans="1:34" x14ac:dyDescent="0.25">
      <c r="A71" s="15" t="s">
        <v>273</v>
      </c>
      <c r="B71" s="2"/>
      <c r="C71" t="s">
        <v>274</v>
      </c>
      <c r="E71" t="s">
        <v>339</v>
      </c>
      <c r="F71" t="s">
        <v>340</v>
      </c>
      <c r="AH71" s="20"/>
    </row>
    <row r="72" spans="1:34" x14ac:dyDescent="0.25">
      <c r="A72" s="15" t="s">
        <v>273</v>
      </c>
      <c r="B72" s="2"/>
      <c r="C72" t="s">
        <v>274</v>
      </c>
      <c r="E72" t="s">
        <v>339</v>
      </c>
      <c r="F72" t="s">
        <v>340</v>
      </c>
      <c r="AH72" s="20"/>
    </row>
    <row r="73" spans="1:34" x14ac:dyDescent="0.25">
      <c r="A73" s="15" t="s">
        <v>273</v>
      </c>
      <c r="B73" s="2"/>
      <c r="C73" t="s">
        <v>274</v>
      </c>
      <c r="E73" t="s">
        <v>339</v>
      </c>
      <c r="F73" t="s">
        <v>340</v>
      </c>
      <c r="AH73" s="20"/>
    </row>
    <row r="74" spans="1:34" x14ac:dyDescent="0.25">
      <c r="A74" s="15" t="s">
        <v>235</v>
      </c>
      <c r="B74" s="2"/>
      <c r="C74" t="s">
        <v>233</v>
      </c>
      <c r="E74" t="s">
        <v>339</v>
      </c>
      <c r="F74" t="s">
        <v>340</v>
      </c>
      <c r="AH74" s="20"/>
    </row>
    <row r="75" spans="1:34" x14ac:dyDescent="0.25">
      <c r="A75" s="15" t="s">
        <v>273</v>
      </c>
      <c r="B75" s="2"/>
      <c r="C75" t="s">
        <v>274</v>
      </c>
      <c r="E75" t="s">
        <v>339</v>
      </c>
      <c r="F75" t="s">
        <v>340</v>
      </c>
      <c r="AH75" s="20"/>
    </row>
    <row r="76" spans="1:34" x14ac:dyDescent="0.25">
      <c r="A76" s="15" t="s">
        <v>246</v>
      </c>
      <c r="B76" s="2"/>
      <c r="C76" t="s">
        <v>247</v>
      </c>
      <c r="E76" t="s">
        <v>339</v>
      </c>
      <c r="F76" t="s">
        <v>340</v>
      </c>
      <c r="AH76" s="20"/>
    </row>
    <row r="77" spans="1:34" x14ac:dyDescent="0.25">
      <c r="A77" s="15" t="s">
        <v>273</v>
      </c>
      <c r="B77" s="2"/>
      <c r="C77" t="s">
        <v>274</v>
      </c>
      <c r="E77" t="s">
        <v>339</v>
      </c>
      <c r="F77" t="s">
        <v>340</v>
      </c>
      <c r="AH77" s="20"/>
    </row>
    <row r="78" spans="1:34" x14ac:dyDescent="0.25">
      <c r="A78" s="15" t="s">
        <v>246</v>
      </c>
      <c r="B78" s="2"/>
      <c r="C78" t="s">
        <v>247</v>
      </c>
      <c r="E78" t="s">
        <v>339</v>
      </c>
      <c r="F78" t="s">
        <v>340</v>
      </c>
      <c r="AH78" s="20"/>
    </row>
    <row r="79" spans="1:34" x14ac:dyDescent="0.25">
      <c r="A79" s="15" t="s">
        <v>246</v>
      </c>
      <c r="B79" s="2"/>
      <c r="C79" t="s">
        <v>247</v>
      </c>
      <c r="E79" t="s">
        <v>339</v>
      </c>
      <c r="F79" t="s">
        <v>340</v>
      </c>
      <c r="AH79" s="20"/>
    </row>
    <row r="80" spans="1:34" x14ac:dyDescent="0.25">
      <c r="A80" s="15" t="s">
        <v>273</v>
      </c>
      <c r="B80" s="2"/>
      <c r="C80" t="s">
        <v>274</v>
      </c>
      <c r="E80" t="s">
        <v>339</v>
      </c>
      <c r="F80" t="s">
        <v>340</v>
      </c>
      <c r="AH80" s="20"/>
    </row>
    <row r="81" spans="1:34" x14ac:dyDescent="0.25">
      <c r="A81" s="15" t="s">
        <v>246</v>
      </c>
      <c r="B81" s="2"/>
      <c r="C81" t="s">
        <v>247</v>
      </c>
      <c r="E81" t="s">
        <v>339</v>
      </c>
      <c r="F81" t="s">
        <v>340</v>
      </c>
      <c r="AH81" s="20"/>
    </row>
    <row r="82" spans="1:34" x14ac:dyDescent="0.25">
      <c r="A82" s="15" t="s">
        <v>273</v>
      </c>
      <c r="B82" s="2"/>
      <c r="C82" t="s">
        <v>274</v>
      </c>
      <c r="E82" t="s">
        <v>339</v>
      </c>
      <c r="F82" t="s">
        <v>340</v>
      </c>
      <c r="AH82" s="20"/>
    </row>
    <row r="83" spans="1:34" x14ac:dyDescent="0.25">
      <c r="A83" s="15" t="s">
        <v>273</v>
      </c>
      <c r="B83" s="2"/>
      <c r="C83" t="s">
        <v>274</v>
      </c>
      <c r="E83" t="s">
        <v>339</v>
      </c>
      <c r="F83" t="s">
        <v>340</v>
      </c>
      <c r="AH83" s="20"/>
    </row>
    <row r="84" spans="1:34" x14ac:dyDescent="0.25">
      <c r="A84" s="15" t="s">
        <v>246</v>
      </c>
      <c r="B84" s="2"/>
      <c r="C84" t="s">
        <v>247</v>
      </c>
      <c r="E84" t="s">
        <v>339</v>
      </c>
      <c r="F84" t="s">
        <v>340</v>
      </c>
      <c r="AH84" s="20"/>
    </row>
    <row r="85" spans="1:34" x14ac:dyDescent="0.25">
      <c r="A85" s="15" t="s">
        <v>273</v>
      </c>
      <c r="B85" s="2"/>
      <c r="C85" t="s">
        <v>274</v>
      </c>
      <c r="E85" t="s">
        <v>339</v>
      </c>
      <c r="F85" t="s">
        <v>340</v>
      </c>
      <c r="AH85" s="20"/>
    </row>
    <row r="86" spans="1:34" x14ac:dyDescent="0.25">
      <c r="A86" s="15" t="s">
        <v>273</v>
      </c>
      <c r="B86" s="2"/>
      <c r="C86" t="s">
        <v>274</v>
      </c>
      <c r="E86" t="s">
        <v>339</v>
      </c>
      <c r="F86" t="s">
        <v>340</v>
      </c>
      <c r="AH86" s="20"/>
    </row>
    <row r="87" spans="1:34" x14ac:dyDescent="0.25">
      <c r="A87" s="15" t="s">
        <v>235</v>
      </c>
      <c r="B87" s="2"/>
      <c r="C87" t="s">
        <v>233</v>
      </c>
      <c r="E87" t="s">
        <v>339</v>
      </c>
      <c r="F87" t="s">
        <v>340</v>
      </c>
      <c r="AH87" s="20"/>
    </row>
    <row r="88" spans="1:34" x14ac:dyDescent="0.25">
      <c r="A88" s="15" t="s">
        <v>246</v>
      </c>
      <c r="B88" s="2"/>
      <c r="C88" t="s">
        <v>247</v>
      </c>
      <c r="E88" t="s">
        <v>339</v>
      </c>
      <c r="F88" t="s">
        <v>340</v>
      </c>
      <c r="AH88" s="20"/>
    </row>
    <row r="89" spans="1:34" x14ac:dyDescent="0.25">
      <c r="A89" s="15" t="s">
        <v>235</v>
      </c>
      <c r="B89" s="2"/>
      <c r="C89" t="s">
        <v>233</v>
      </c>
      <c r="E89" t="s">
        <v>339</v>
      </c>
      <c r="F89" t="s">
        <v>340</v>
      </c>
      <c r="AH89" s="20"/>
    </row>
    <row r="90" spans="1:34" x14ac:dyDescent="0.25">
      <c r="A90" s="15" t="s">
        <v>226</v>
      </c>
      <c r="B90" s="2"/>
      <c r="C90" t="s">
        <v>220</v>
      </c>
      <c r="E90" t="s">
        <v>339</v>
      </c>
      <c r="F90" t="s">
        <v>340</v>
      </c>
      <c r="AH90" s="20"/>
    </row>
    <row r="91" spans="1:34" x14ac:dyDescent="0.25">
      <c r="A91" s="15" t="s">
        <v>223</v>
      </c>
      <c r="B91" s="2"/>
      <c r="C91" t="s">
        <v>220</v>
      </c>
      <c r="E91" t="s">
        <v>339</v>
      </c>
      <c r="F91" t="s">
        <v>340</v>
      </c>
      <c r="AH91" s="20"/>
    </row>
    <row r="92" spans="1:34" x14ac:dyDescent="0.25">
      <c r="A92" s="15" t="s">
        <v>338</v>
      </c>
      <c r="B92" s="2"/>
      <c r="C92" t="s">
        <v>210</v>
      </c>
      <c r="E92" t="s">
        <v>339</v>
      </c>
      <c r="F92" t="s">
        <v>340</v>
      </c>
      <c r="AH92" s="20"/>
    </row>
    <row r="93" spans="1:34" x14ac:dyDescent="0.25">
      <c r="A93" s="15" t="s">
        <v>218</v>
      </c>
      <c r="B93" s="2"/>
      <c r="C93" t="s">
        <v>216</v>
      </c>
      <c r="E93" t="s">
        <v>339</v>
      </c>
      <c r="F93" t="s">
        <v>340</v>
      </c>
      <c r="AH93" s="20"/>
    </row>
    <row r="94" spans="1:34" x14ac:dyDescent="0.25">
      <c r="A94" s="15" t="s">
        <v>226</v>
      </c>
      <c r="B94" s="2"/>
      <c r="C94" t="s">
        <v>220</v>
      </c>
      <c r="E94" t="s">
        <v>339</v>
      </c>
      <c r="F94" t="s">
        <v>340</v>
      </c>
      <c r="AH94" s="20"/>
    </row>
    <row r="95" spans="1:34" x14ac:dyDescent="0.25">
      <c r="A95" s="15" t="s">
        <v>246</v>
      </c>
      <c r="B95" s="2"/>
      <c r="C95" t="s">
        <v>247</v>
      </c>
      <c r="E95" t="s">
        <v>339</v>
      </c>
      <c r="F95" t="s">
        <v>340</v>
      </c>
      <c r="AH95" s="20"/>
    </row>
    <row r="96" spans="1:34" x14ac:dyDescent="0.25">
      <c r="A96" s="15" t="s">
        <v>338</v>
      </c>
      <c r="B96" s="2"/>
      <c r="C96" t="s">
        <v>210</v>
      </c>
      <c r="E96" t="s">
        <v>339</v>
      </c>
      <c r="F96" t="s">
        <v>340</v>
      </c>
      <c r="AH96" s="20"/>
    </row>
    <row r="97" spans="1:34" x14ac:dyDescent="0.25">
      <c r="A97" s="15" t="s">
        <v>227</v>
      </c>
      <c r="B97" s="2"/>
      <c r="C97" t="s">
        <v>220</v>
      </c>
      <c r="E97" t="s">
        <v>339</v>
      </c>
      <c r="F97" t="s">
        <v>340</v>
      </c>
      <c r="AH97" s="20"/>
    </row>
    <row r="98" spans="1:34" x14ac:dyDescent="0.25">
      <c r="A98" s="15" t="s">
        <v>273</v>
      </c>
      <c r="B98" s="2"/>
      <c r="C98" t="s">
        <v>274</v>
      </c>
      <c r="E98" t="s">
        <v>339</v>
      </c>
      <c r="F98" t="s">
        <v>340</v>
      </c>
      <c r="AH98" s="20"/>
    </row>
    <row r="99" spans="1:34" x14ac:dyDescent="0.25">
      <c r="A99" s="15" t="s">
        <v>235</v>
      </c>
      <c r="B99" s="2"/>
      <c r="C99" t="s">
        <v>233</v>
      </c>
      <c r="E99" t="s">
        <v>339</v>
      </c>
      <c r="F99" t="s">
        <v>340</v>
      </c>
      <c r="AH99" s="20"/>
    </row>
    <row r="100" spans="1:34" ht="15.75" thickBot="1" x14ac:dyDescent="0.3">
      <c r="A100" s="29" t="s">
        <v>338</v>
      </c>
      <c r="B100" s="28"/>
      <c r="C100" s="23" t="s">
        <v>210</v>
      </c>
      <c r="D100" s="23" t="s">
        <v>249</v>
      </c>
      <c r="E100" s="23" t="s">
        <v>339</v>
      </c>
      <c r="F100" s="23" t="s">
        <v>340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254D-09E0-438F-A7E4-0EF40ADF02AC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42578125" bestFit="1" customWidth="1"/>
    <col min="6" max="6" width="75.8554687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341</v>
      </c>
      <c r="B2" s="9"/>
      <c r="C2" s="27" t="s">
        <v>210</v>
      </c>
      <c r="D2" s="27" t="s">
        <v>248</v>
      </c>
      <c r="E2" s="27" t="s">
        <v>342</v>
      </c>
      <c r="F2" s="27" t="s">
        <v>343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254</v>
      </c>
      <c r="B3" s="2"/>
      <c r="C3" t="s">
        <v>210</v>
      </c>
      <c r="E3" t="s">
        <v>342</v>
      </c>
      <c r="F3" t="s">
        <v>343</v>
      </c>
      <c r="AH3" s="20"/>
    </row>
    <row r="4" spans="1:34" x14ac:dyDescent="0.25">
      <c r="A4" s="15" t="s">
        <v>270</v>
      </c>
      <c r="B4" s="2"/>
      <c r="C4" t="s">
        <v>210</v>
      </c>
      <c r="E4" t="s">
        <v>342</v>
      </c>
      <c r="F4" t="s">
        <v>343</v>
      </c>
      <c r="AH4" s="20"/>
    </row>
    <row r="5" spans="1:34" x14ac:dyDescent="0.25">
      <c r="A5" s="15" t="s">
        <v>344</v>
      </c>
      <c r="B5" s="2"/>
      <c r="C5" t="s">
        <v>210</v>
      </c>
      <c r="E5" t="s">
        <v>342</v>
      </c>
      <c r="F5" t="s">
        <v>343</v>
      </c>
      <c r="AH5" s="20"/>
    </row>
    <row r="6" spans="1:34" x14ac:dyDescent="0.25">
      <c r="A6" s="15" t="s">
        <v>209</v>
      </c>
      <c r="B6" s="2"/>
      <c r="C6" t="s">
        <v>210</v>
      </c>
      <c r="E6" t="s">
        <v>342</v>
      </c>
      <c r="F6" t="s">
        <v>343</v>
      </c>
      <c r="AH6" s="20"/>
    </row>
    <row r="7" spans="1:34" x14ac:dyDescent="0.25">
      <c r="A7" s="15" t="s">
        <v>214</v>
      </c>
      <c r="B7" s="2"/>
      <c r="C7" t="s">
        <v>210</v>
      </c>
      <c r="E7" t="s">
        <v>342</v>
      </c>
      <c r="F7" t="s">
        <v>343</v>
      </c>
      <c r="AH7" s="20"/>
    </row>
    <row r="8" spans="1:34" x14ac:dyDescent="0.25">
      <c r="A8" s="15" t="s">
        <v>218</v>
      </c>
      <c r="B8" s="2"/>
      <c r="C8" t="s">
        <v>216</v>
      </c>
      <c r="E8" t="s">
        <v>342</v>
      </c>
      <c r="F8" t="s">
        <v>343</v>
      </c>
      <c r="AH8" s="20"/>
    </row>
    <row r="9" spans="1:34" x14ac:dyDescent="0.25">
      <c r="A9" s="15" t="s">
        <v>219</v>
      </c>
      <c r="B9" s="2"/>
      <c r="C9" t="s">
        <v>220</v>
      </c>
      <c r="E9" t="s">
        <v>342</v>
      </c>
      <c r="F9" t="s">
        <v>343</v>
      </c>
      <c r="AH9" s="20"/>
    </row>
    <row r="10" spans="1:34" x14ac:dyDescent="0.25">
      <c r="A10" s="15" t="s">
        <v>224</v>
      </c>
      <c r="B10" s="2"/>
      <c r="C10" t="s">
        <v>220</v>
      </c>
      <c r="E10" t="s">
        <v>342</v>
      </c>
      <c r="F10" t="s">
        <v>343</v>
      </c>
      <c r="AH10" s="20"/>
    </row>
    <row r="11" spans="1:34" x14ac:dyDescent="0.25">
      <c r="A11" s="15" t="s">
        <v>226</v>
      </c>
      <c r="B11" s="2"/>
      <c r="C11" t="s">
        <v>220</v>
      </c>
      <c r="E11" t="s">
        <v>342</v>
      </c>
      <c r="F11" t="s">
        <v>343</v>
      </c>
      <c r="AH11" s="20"/>
    </row>
    <row r="12" spans="1:34" x14ac:dyDescent="0.25">
      <c r="A12" s="15" t="s">
        <v>258</v>
      </c>
      <c r="B12" s="2"/>
      <c r="C12" t="s">
        <v>231</v>
      </c>
      <c r="E12" t="s">
        <v>342</v>
      </c>
      <c r="F12" t="s">
        <v>343</v>
      </c>
      <c r="AH12" s="20"/>
    </row>
    <row r="13" spans="1:34" x14ac:dyDescent="0.25">
      <c r="A13" s="15" t="s">
        <v>232</v>
      </c>
      <c r="B13" s="2"/>
      <c r="C13" t="s">
        <v>233</v>
      </c>
      <c r="E13" t="s">
        <v>342</v>
      </c>
      <c r="F13" t="s">
        <v>343</v>
      </c>
      <c r="AH13" s="20"/>
    </row>
    <row r="14" spans="1:34" x14ac:dyDescent="0.25">
      <c r="A14" s="15" t="s">
        <v>279</v>
      </c>
      <c r="B14" s="2"/>
      <c r="C14" t="s">
        <v>233</v>
      </c>
      <c r="E14" t="s">
        <v>342</v>
      </c>
      <c r="F14" t="s">
        <v>343</v>
      </c>
      <c r="AH14" s="20"/>
    </row>
    <row r="15" spans="1:34" x14ac:dyDescent="0.25">
      <c r="A15" s="15" t="s">
        <v>235</v>
      </c>
      <c r="B15" s="2"/>
      <c r="C15" t="s">
        <v>233</v>
      </c>
      <c r="E15" t="s">
        <v>342</v>
      </c>
      <c r="F15" t="s">
        <v>343</v>
      </c>
      <c r="AH15" s="20"/>
    </row>
    <row r="16" spans="1:34" x14ac:dyDescent="0.25">
      <c r="A16" s="15" t="s">
        <v>236</v>
      </c>
      <c r="B16" s="2"/>
      <c r="C16" t="s">
        <v>233</v>
      </c>
      <c r="E16" t="s">
        <v>342</v>
      </c>
      <c r="F16" t="s">
        <v>343</v>
      </c>
      <c r="AH16" s="20"/>
    </row>
    <row r="17" spans="1:34" x14ac:dyDescent="0.25">
      <c r="A17" s="15" t="s">
        <v>234</v>
      </c>
      <c r="B17" s="2"/>
      <c r="C17" t="s">
        <v>233</v>
      </c>
      <c r="E17" t="s">
        <v>342</v>
      </c>
      <c r="F17" t="s">
        <v>343</v>
      </c>
      <c r="AH17" s="20"/>
    </row>
    <row r="18" spans="1:34" x14ac:dyDescent="0.25">
      <c r="A18" s="15" t="s">
        <v>246</v>
      </c>
      <c r="B18" s="2"/>
      <c r="C18" t="s">
        <v>247</v>
      </c>
      <c r="E18" t="s">
        <v>342</v>
      </c>
      <c r="F18" t="s">
        <v>343</v>
      </c>
      <c r="AH18" s="20"/>
    </row>
    <row r="19" spans="1:34" x14ac:dyDescent="0.25">
      <c r="A19" s="15" t="s">
        <v>218</v>
      </c>
      <c r="B19" s="2"/>
      <c r="C19" t="s">
        <v>216</v>
      </c>
      <c r="E19" t="s">
        <v>342</v>
      </c>
      <c r="F19" t="s">
        <v>343</v>
      </c>
      <c r="AH19" s="20"/>
    </row>
    <row r="20" spans="1:34" x14ac:dyDescent="0.25">
      <c r="A20" s="15" t="s">
        <v>226</v>
      </c>
      <c r="B20" s="2"/>
      <c r="C20" t="s">
        <v>220</v>
      </c>
      <c r="E20" t="s">
        <v>342</v>
      </c>
      <c r="F20" t="s">
        <v>343</v>
      </c>
      <c r="AH20" s="20"/>
    </row>
    <row r="21" spans="1:34" x14ac:dyDescent="0.25">
      <c r="A21" s="15" t="s">
        <v>226</v>
      </c>
      <c r="B21" s="2"/>
      <c r="C21" t="s">
        <v>220</v>
      </c>
      <c r="E21" t="s">
        <v>342</v>
      </c>
      <c r="F21" t="s">
        <v>343</v>
      </c>
      <c r="AH21" s="20"/>
    </row>
    <row r="22" spans="1:34" x14ac:dyDescent="0.25">
      <c r="A22" s="15" t="s">
        <v>226</v>
      </c>
      <c r="B22" s="2"/>
      <c r="C22" t="s">
        <v>220</v>
      </c>
      <c r="E22" t="s">
        <v>342</v>
      </c>
      <c r="F22" t="s">
        <v>343</v>
      </c>
      <c r="AH22" s="20"/>
    </row>
    <row r="23" spans="1:34" x14ac:dyDescent="0.25">
      <c r="A23" s="15" t="s">
        <v>235</v>
      </c>
      <c r="B23" s="2"/>
      <c r="C23" t="s">
        <v>233</v>
      </c>
      <c r="E23" t="s">
        <v>342</v>
      </c>
      <c r="F23" t="s">
        <v>343</v>
      </c>
      <c r="AH23" s="20"/>
    </row>
    <row r="24" spans="1:34" x14ac:dyDescent="0.25">
      <c r="A24" s="15" t="s">
        <v>236</v>
      </c>
      <c r="B24" s="2"/>
      <c r="C24" t="s">
        <v>233</v>
      </c>
      <c r="E24" t="s">
        <v>342</v>
      </c>
      <c r="F24" t="s">
        <v>343</v>
      </c>
      <c r="AH24" s="20"/>
    </row>
    <row r="25" spans="1:34" x14ac:dyDescent="0.25">
      <c r="A25" s="15" t="s">
        <v>246</v>
      </c>
      <c r="B25" s="2"/>
      <c r="C25" t="s">
        <v>247</v>
      </c>
      <c r="E25" t="s">
        <v>342</v>
      </c>
      <c r="F25" t="s">
        <v>343</v>
      </c>
      <c r="AH25" s="20"/>
    </row>
    <row r="26" spans="1:34" x14ac:dyDescent="0.25">
      <c r="A26" s="15" t="s">
        <v>236</v>
      </c>
      <c r="B26" s="2"/>
      <c r="C26" t="s">
        <v>233</v>
      </c>
      <c r="E26" t="s">
        <v>342</v>
      </c>
      <c r="F26" t="s">
        <v>343</v>
      </c>
      <c r="AH26" s="20"/>
    </row>
    <row r="27" spans="1:34" x14ac:dyDescent="0.25">
      <c r="A27" s="15" t="s">
        <v>223</v>
      </c>
      <c r="B27" s="2"/>
      <c r="C27" t="s">
        <v>220</v>
      </c>
      <c r="E27" t="s">
        <v>342</v>
      </c>
      <c r="F27" t="s">
        <v>343</v>
      </c>
      <c r="AH27" s="20"/>
    </row>
    <row r="28" spans="1:34" x14ac:dyDescent="0.25">
      <c r="A28" s="15" t="s">
        <v>246</v>
      </c>
      <c r="B28" s="2"/>
      <c r="C28" t="s">
        <v>247</v>
      </c>
      <c r="E28" t="s">
        <v>342</v>
      </c>
      <c r="F28" t="s">
        <v>343</v>
      </c>
      <c r="AH28" s="20"/>
    </row>
    <row r="29" spans="1:34" x14ac:dyDescent="0.25">
      <c r="A29" s="15" t="s">
        <v>246</v>
      </c>
      <c r="B29" s="2"/>
      <c r="C29" t="s">
        <v>247</v>
      </c>
      <c r="E29" t="s">
        <v>342</v>
      </c>
      <c r="F29" t="s">
        <v>343</v>
      </c>
      <c r="AH29" s="20"/>
    </row>
    <row r="30" spans="1:34" x14ac:dyDescent="0.25">
      <c r="A30" s="15" t="s">
        <v>246</v>
      </c>
      <c r="B30" s="2"/>
      <c r="C30" t="s">
        <v>247</v>
      </c>
      <c r="E30" t="s">
        <v>342</v>
      </c>
      <c r="F30" t="s">
        <v>343</v>
      </c>
      <c r="AH30" s="20"/>
    </row>
    <row r="31" spans="1:34" x14ac:dyDescent="0.25">
      <c r="A31" s="15" t="s">
        <v>243</v>
      </c>
      <c r="B31" s="2"/>
      <c r="C31" t="s">
        <v>244</v>
      </c>
      <c r="E31" t="s">
        <v>342</v>
      </c>
      <c r="F31" t="s">
        <v>343</v>
      </c>
      <c r="AH31" s="20"/>
    </row>
    <row r="32" spans="1:34" x14ac:dyDescent="0.25">
      <c r="A32" s="15" t="s">
        <v>243</v>
      </c>
      <c r="B32" s="2"/>
      <c r="C32" t="s">
        <v>244</v>
      </c>
      <c r="E32" t="s">
        <v>342</v>
      </c>
      <c r="F32" t="s">
        <v>343</v>
      </c>
      <c r="AH32" s="20"/>
    </row>
    <row r="33" spans="1:34" x14ac:dyDescent="0.25">
      <c r="A33" s="15" t="s">
        <v>235</v>
      </c>
      <c r="B33" s="2"/>
      <c r="C33" t="s">
        <v>233</v>
      </c>
      <c r="E33" t="s">
        <v>342</v>
      </c>
      <c r="F33" t="s">
        <v>343</v>
      </c>
      <c r="AH33" s="20"/>
    </row>
    <row r="34" spans="1:34" x14ac:dyDescent="0.25">
      <c r="A34" s="15" t="s">
        <v>235</v>
      </c>
      <c r="B34" s="2"/>
      <c r="C34" t="s">
        <v>233</v>
      </c>
      <c r="E34" t="s">
        <v>342</v>
      </c>
      <c r="F34" t="s">
        <v>343</v>
      </c>
      <c r="AH34" s="20"/>
    </row>
    <row r="35" spans="1:34" x14ac:dyDescent="0.25">
      <c r="A35" s="15" t="s">
        <v>246</v>
      </c>
      <c r="B35" s="2"/>
      <c r="C35" t="s">
        <v>247</v>
      </c>
      <c r="E35" t="s">
        <v>342</v>
      </c>
      <c r="F35" t="s">
        <v>343</v>
      </c>
      <c r="AH35" s="20"/>
    </row>
    <row r="36" spans="1:34" x14ac:dyDescent="0.25">
      <c r="A36" s="15" t="s">
        <v>236</v>
      </c>
      <c r="B36" s="2"/>
      <c r="C36" t="s">
        <v>233</v>
      </c>
      <c r="E36" t="s">
        <v>342</v>
      </c>
      <c r="F36" t="s">
        <v>343</v>
      </c>
      <c r="AH36" s="20"/>
    </row>
    <row r="37" spans="1:34" x14ac:dyDescent="0.25">
      <c r="A37" s="15" t="s">
        <v>246</v>
      </c>
      <c r="B37" s="2"/>
      <c r="C37" t="s">
        <v>247</v>
      </c>
      <c r="E37" t="s">
        <v>342</v>
      </c>
      <c r="F37" t="s">
        <v>343</v>
      </c>
      <c r="AH37" s="20"/>
    </row>
    <row r="38" spans="1:34" x14ac:dyDescent="0.25">
      <c r="A38" s="15" t="s">
        <v>246</v>
      </c>
      <c r="B38" s="2"/>
      <c r="C38" t="s">
        <v>247</v>
      </c>
      <c r="E38" t="s">
        <v>342</v>
      </c>
      <c r="F38" t="s">
        <v>343</v>
      </c>
      <c r="AH38" s="20"/>
    </row>
    <row r="39" spans="1:34" x14ac:dyDescent="0.25">
      <c r="A39" s="15" t="s">
        <v>270</v>
      </c>
      <c r="B39" s="2"/>
      <c r="C39" t="s">
        <v>210</v>
      </c>
      <c r="E39" t="s">
        <v>342</v>
      </c>
      <c r="F39" t="s">
        <v>343</v>
      </c>
      <c r="AH39" s="20"/>
    </row>
    <row r="40" spans="1:34" x14ac:dyDescent="0.25">
      <c r="A40" s="15" t="s">
        <v>235</v>
      </c>
      <c r="B40" s="2"/>
      <c r="C40" t="s">
        <v>233</v>
      </c>
      <c r="E40" t="s">
        <v>342</v>
      </c>
      <c r="F40" t="s">
        <v>343</v>
      </c>
      <c r="AH40" s="20"/>
    </row>
    <row r="41" spans="1:34" x14ac:dyDescent="0.25">
      <c r="A41" s="15" t="s">
        <v>214</v>
      </c>
      <c r="B41" s="2"/>
      <c r="C41" t="s">
        <v>210</v>
      </c>
      <c r="E41" t="s">
        <v>342</v>
      </c>
      <c r="F41" t="s">
        <v>343</v>
      </c>
      <c r="AH41" s="20"/>
    </row>
    <row r="42" spans="1:34" x14ac:dyDescent="0.25">
      <c r="A42" s="15" t="s">
        <v>270</v>
      </c>
      <c r="B42" s="2"/>
      <c r="C42" t="s">
        <v>210</v>
      </c>
      <c r="E42" t="s">
        <v>342</v>
      </c>
      <c r="F42" t="s">
        <v>343</v>
      </c>
      <c r="AH42" s="20"/>
    </row>
    <row r="43" spans="1:34" x14ac:dyDescent="0.25">
      <c r="A43" s="15" t="s">
        <v>226</v>
      </c>
      <c r="B43" s="2"/>
      <c r="C43" t="s">
        <v>220</v>
      </c>
      <c r="E43" t="s">
        <v>342</v>
      </c>
      <c r="F43" t="s">
        <v>343</v>
      </c>
      <c r="AH43" s="20"/>
    </row>
    <row r="44" spans="1:34" x14ac:dyDescent="0.25">
      <c r="A44" s="15" t="s">
        <v>236</v>
      </c>
      <c r="B44" s="2"/>
      <c r="C44" t="s">
        <v>233</v>
      </c>
      <c r="E44" t="s">
        <v>342</v>
      </c>
      <c r="F44" t="s">
        <v>343</v>
      </c>
      <c r="AH44" s="20"/>
    </row>
    <row r="45" spans="1:34" x14ac:dyDescent="0.25">
      <c r="A45" s="15" t="s">
        <v>270</v>
      </c>
      <c r="B45" s="2"/>
      <c r="C45" t="s">
        <v>210</v>
      </c>
      <c r="E45" t="s">
        <v>342</v>
      </c>
      <c r="F45" t="s">
        <v>343</v>
      </c>
      <c r="AH45" s="20"/>
    </row>
    <row r="46" spans="1:34" x14ac:dyDescent="0.25">
      <c r="A46" s="15" t="s">
        <v>246</v>
      </c>
      <c r="B46" s="2"/>
      <c r="C46" t="s">
        <v>247</v>
      </c>
      <c r="E46" t="s">
        <v>342</v>
      </c>
      <c r="F46" t="s">
        <v>343</v>
      </c>
      <c r="AH46" s="20"/>
    </row>
    <row r="47" spans="1:34" x14ac:dyDescent="0.25">
      <c r="A47" s="15" t="s">
        <v>223</v>
      </c>
      <c r="B47" s="2"/>
      <c r="C47" t="s">
        <v>220</v>
      </c>
      <c r="E47" t="s">
        <v>342</v>
      </c>
      <c r="F47" t="s">
        <v>343</v>
      </c>
      <c r="AH47" s="20"/>
    </row>
    <row r="48" spans="1:34" x14ac:dyDescent="0.25">
      <c r="A48" s="15" t="s">
        <v>223</v>
      </c>
      <c r="B48" s="2"/>
      <c r="C48" t="s">
        <v>220</v>
      </c>
      <c r="E48" t="s">
        <v>342</v>
      </c>
      <c r="F48" t="s">
        <v>343</v>
      </c>
      <c r="AH48" s="20"/>
    </row>
    <row r="49" spans="1:34" x14ac:dyDescent="0.25">
      <c r="A49" s="15" t="s">
        <v>223</v>
      </c>
      <c r="B49" s="2"/>
      <c r="C49" t="s">
        <v>220</v>
      </c>
      <c r="E49" t="s">
        <v>342</v>
      </c>
      <c r="F49" t="s">
        <v>343</v>
      </c>
      <c r="AH49" s="20"/>
    </row>
    <row r="50" spans="1:34" x14ac:dyDescent="0.25">
      <c r="A50" s="15" t="s">
        <v>341</v>
      </c>
      <c r="B50" s="2"/>
      <c r="C50" t="s">
        <v>210</v>
      </c>
      <c r="E50" t="s">
        <v>342</v>
      </c>
      <c r="F50" t="s">
        <v>343</v>
      </c>
      <c r="AH50" s="20"/>
    </row>
    <row r="51" spans="1:34" x14ac:dyDescent="0.25">
      <c r="A51" s="15" t="s">
        <v>341</v>
      </c>
      <c r="B51" s="2"/>
      <c r="C51" t="s">
        <v>210</v>
      </c>
      <c r="E51" t="s">
        <v>342</v>
      </c>
      <c r="F51" t="s">
        <v>343</v>
      </c>
      <c r="AH51" s="20"/>
    </row>
    <row r="52" spans="1:34" x14ac:dyDescent="0.25">
      <c r="A52" s="15" t="s">
        <v>223</v>
      </c>
      <c r="B52" s="2"/>
      <c r="C52" t="s">
        <v>220</v>
      </c>
      <c r="E52" t="s">
        <v>342</v>
      </c>
      <c r="F52" t="s">
        <v>343</v>
      </c>
      <c r="AH52" s="20"/>
    </row>
    <row r="53" spans="1:34" x14ac:dyDescent="0.25">
      <c r="A53" s="15" t="s">
        <v>223</v>
      </c>
      <c r="B53" s="2"/>
      <c r="C53" t="s">
        <v>220</v>
      </c>
      <c r="E53" t="s">
        <v>342</v>
      </c>
      <c r="F53" t="s">
        <v>343</v>
      </c>
      <c r="AH53" s="20"/>
    </row>
    <row r="54" spans="1:34" x14ac:dyDescent="0.25">
      <c r="A54" s="15" t="s">
        <v>278</v>
      </c>
      <c r="B54" s="2"/>
      <c r="C54" t="s">
        <v>216</v>
      </c>
      <c r="E54" t="s">
        <v>342</v>
      </c>
      <c r="F54" t="s">
        <v>343</v>
      </c>
      <c r="AH54" s="20"/>
    </row>
    <row r="55" spans="1:34" x14ac:dyDescent="0.25">
      <c r="A55" s="15" t="s">
        <v>341</v>
      </c>
      <c r="B55" s="2"/>
      <c r="C55" t="s">
        <v>210</v>
      </c>
      <c r="E55" t="s">
        <v>342</v>
      </c>
      <c r="F55" t="s">
        <v>343</v>
      </c>
      <c r="AH55" s="20"/>
    </row>
    <row r="56" spans="1:34" x14ac:dyDescent="0.25">
      <c r="A56" s="15" t="s">
        <v>235</v>
      </c>
      <c r="B56" s="2"/>
      <c r="C56" t="s">
        <v>233</v>
      </c>
      <c r="E56" t="s">
        <v>342</v>
      </c>
      <c r="F56" t="s">
        <v>343</v>
      </c>
      <c r="AH56" s="20"/>
    </row>
    <row r="57" spans="1:34" x14ac:dyDescent="0.25">
      <c r="A57" s="15" t="s">
        <v>223</v>
      </c>
      <c r="B57" s="2"/>
      <c r="C57" t="s">
        <v>220</v>
      </c>
      <c r="E57" t="s">
        <v>342</v>
      </c>
      <c r="F57" t="s">
        <v>343</v>
      </c>
      <c r="AH57" s="20"/>
    </row>
    <row r="58" spans="1:34" x14ac:dyDescent="0.25">
      <c r="A58" s="15" t="s">
        <v>235</v>
      </c>
      <c r="B58" s="2"/>
      <c r="C58" t="s">
        <v>233</v>
      </c>
      <c r="E58" t="s">
        <v>342</v>
      </c>
      <c r="F58" t="s">
        <v>343</v>
      </c>
      <c r="AH58" s="20"/>
    </row>
    <row r="59" spans="1:34" x14ac:dyDescent="0.25">
      <c r="A59" s="15" t="s">
        <v>226</v>
      </c>
      <c r="B59" s="2"/>
      <c r="C59" t="s">
        <v>220</v>
      </c>
      <c r="E59" t="s">
        <v>342</v>
      </c>
      <c r="F59" t="s">
        <v>343</v>
      </c>
      <c r="AH59" s="20"/>
    </row>
    <row r="60" spans="1:34" x14ac:dyDescent="0.25">
      <c r="A60" s="15" t="s">
        <v>246</v>
      </c>
      <c r="B60" s="2"/>
      <c r="C60" t="s">
        <v>247</v>
      </c>
      <c r="E60" t="s">
        <v>342</v>
      </c>
      <c r="F60" t="s">
        <v>343</v>
      </c>
      <c r="AH60" s="20"/>
    </row>
    <row r="61" spans="1:34" x14ac:dyDescent="0.25">
      <c r="A61" s="15" t="s">
        <v>246</v>
      </c>
      <c r="B61" s="2"/>
      <c r="C61" t="s">
        <v>247</v>
      </c>
      <c r="E61" t="s">
        <v>342</v>
      </c>
      <c r="F61" t="s">
        <v>343</v>
      </c>
      <c r="AH61" s="20"/>
    </row>
    <row r="62" spans="1:34" x14ac:dyDescent="0.25">
      <c r="A62" s="15" t="s">
        <v>224</v>
      </c>
      <c r="B62" s="2"/>
      <c r="C62" t="s">
        <v>220</v>
      </c>
      <c r="E62" t="s">
        <v>342</v>
      </c>
      <c r="F62" t="s">
        <v>343</v>
      </c>
      <c r="AH62" s="20"/>
    </row>
    <row r="63" spans="1:34" x14ac:dyDescent="0.25">
      <c r="A63" s="15" t="s">
        <v>223</v>
      </c>
      <c r="B63" s="2"/>
      <c r="C63" t="s">
        <v>220</v>
      </c>
      <c r="E63" t="s">
        <v>342</v>
      </c>
      <c r="F63" t="s">
        <v>343</v>
      </c>
      <c r="AH63" s="20"/>
    </row>
    <row r="64" spans="1:34" x14ac:dyDescent="0.25">
      <c r="A64" s="15" t="s">
        <v>224</v>
      </c>
      <c r="B64" s="2"/>
      <c r="C64" t="s">
        <v>220</v>
      </c>
      <c r="E64" t="s">
        <v>342</v>
      </c>
      <c r="F64" t="s">
        <v>343</v>
      </c>
      <c r="AH64" s="20"/>
    </row>
    <row r="65" spans="1:34" x14ac:dyDescent="0.25">
      <c r="A65" s="15" t="s">
        <v>224</v>
      </c>
      <c r="B65" s="2"/>
      <c r="C65" t="s">
        <v>220</v>
      </c>
      <c r="E65" t="s">
        <v>342</v>
      </c>
      <c r="F65" t="s">
        <v>343</v>
      </c>
      <c r="AH65" s="20"/>
    </row>
    <row r="66" spans="1:34" x14ac:dyDescent="0.25">
      <c r="A66" s="15" t="s">
        <v>246</v>
      </c>
      <c r="B66" s="2"/>
      <c r="C66" t="s">
        <v>247</v>
      </c>
      <c r="E66" t="s">
        <v>342</v>
      </c>
      <c r="F66" t="s">
        <v>343</v>
      </c>
      <c r="AH66" s="20"/>
    </row>
    <row r="67" spans="1:34" x14ac:dyDescent="0.25">
      <c r="A67" s="15" t="s">
        <v>226</v>
      </c>
      <c r="B67" s="2"/>
      <c r="C67" t="s">
        <v>220</v>
      </c>
      <c r="E67" t="s">
        <v>342</v>
      </c>
      <c r="F67" t="s">
        <v>343</v>
      </c>
      <c r="AH67" s="20"/>
    </row>
    <row r="68" spans="1:34" x14ac:dyDescent="0.25">
      <c r="A68" s="15" t="s">
        <v>246</v>
      </c>
      <c r="B68" s="2"/>
      <c r="C68" t="s">
        <v>247</v>
      </c>
      <c r="E68" t="s">
        <v>342</v>
      </c>
      <c r="F68" t="s">
        <v>343</v>
      </c>
      <c r="AH68" s="20"/>
    </row>
    <row r="69" spans="1:34" x14ac:dyDescent="0.25">
      <c r="A69" s="15" t="s">
        <v>270</v>
      </c>
      <c r="B69" s="2"/>
      <c r="C69" t="s">
        <v>210</v>
      </c>
      <c r="E69" t="s">
        <v>342</v>
      </c>
      <c r="F69" t="s">
        <v>343</v>
      </c>
      <c r="AH69" s="20"/>
    </row>
    <row r="70" spans="1:34" x14ac:dyDescent="0.25">
      <c r="A70" s="15" t="s">
        <v>232</v>
      </c>
      <c r="B70" s="2"/>
      <c r="C70" t="s">
        <v>233</v>
      </c>
      <c r="E70" t="s">
        <v>342</v>
      </c>
      <c r="F70" t="s">
        <v>343</v>
      </c>
      <c r="AH70" s="20"/>
    </row>
    <row r="71" spans="1:34" x14ac:dyDescent="0.25">
      <c r="A71" s="15" t="s">
        <v>235</v>
      </c>
      <c r="B71" s="2"/>
      <c r="C71" t="s">
        <v>233</v>
      </c>
      <c r="E71" t="s">
        <v>342</v>
      </c>
      <c r="F71" t="s">
        <v>343</v>
      </c>
      <c r="AH71" s="20"/>
    </row>
    <row r="72" spans="1:34" x14ac:dyDescent="0.25">
      <c r="A72" s="15" t="s">
        <v>218</v>
      </c>
      <c r="B72" s="2"/>
      <c r="C72" t="s">
        <v>216</v>
      </c>
      <c r="E72" t="s">
        <v>342</v>
      </c>
      <c r="F72" t="s">
        <v>343</v>
      </c>
      <c r="AH72" s="20"/>
    </row>
    <row r="73" spans="1:34" x14ac:dyDescent="0.25">
      <c r="A73" s="15" t="s">
        <v>344</v>
      </c>
      <c r="B73" s="2"/>
      <c r="C73" t="s">
        <v>210</v>
      </c>
      <c r="E73" t="s">
        <v>342</v>
      </c>
      <c r="F73" t="s">
        <v>343</v>
      </c>
      <c r="AH73" s="20"/>
    </row>
    <row r="74" spans="1:34" x14ac:dyDescent="0.25">
      <c r="A74" s="15" t="s">
        <v>344</v>
      </c>
      <c r="B74" s="2"/>
      <c r="C74" t="s">
        <v>210</v>
      </c>
      <c r="E74" t="s">
        <v>342</v>
      </c>
      <c r="F74" t="s">
        <v>343</v>
      </c>
      <c r="AH74" s="20"/>
    </row>
    <row r="75" spans="1:34" x14ac:dyDescent="0.25">
      <c r="A75" s="15" t="s">
        <v>246</v>
      </c>
      <c r="B75" s="2"/>
      <c r="C75" t="s">
        <v>247</v>
      </c>
      <c r="E75" t="s">
        <v>342</v>
      </c>
      <c r="F75" t="s">
        <v>343</v>
      </c>
      <c r="AH75" s="20"/>
    </row>
    <row r="76" spans="1:34" x14ac:dyDescent="0.25">
      <c r="A76" s="15" t="s">
        <v>235</v>
      </c>
      <c r="B76" s="2"/>
      <c r="C76" t="s">
        <v>233</v>
      </c>
      <c r="E76" t="s">
        <v>342</v>
      </c>
      <c r="F76" t="s">
        <v>343</v>
      </c>
      <c r="AH76" s="20"/>
    </row>
    <row r="77" spans="1:34" x14ac:dyDescent="0.25">
      <c r="A77" s="15" t="s">
        <v>224</v>
      </c>
      <c r="B77" s="2"/>
      <c r="C77" t="s">
        <v>220</v>
      </c>
      <c r="E77" t="s">
        <v>342</v>
      </c>
      <c r="F77" t="s">
        <v>343</v>
      </c>
      <c r="AH77" s="20"/>
    </row>
    <row r="78" spans="1:34" x14ac:dyDescent="0.25">
      <c r="A78" s="15" t="s">
        <v>236</v>
      </c>
      <c r="B78" s="2"/>
      <c r="C78" t="s">
        <v>233</v>
      </c>
      <c r="E78" t="s">
        <v>342</v>
      </c>
      <c r="F78" t="s">
        <v>343</v>
      </c>
      <c r="AH78" s="20"/>
    </row>
    <row r="79" spans="1:34" x14ac:dyDescent="0.25">
      <c r="A79" s="15" t="s">
        <v>235</v>
      </c>
      <c r="B79" s="2"/>
      <c r="C79" t="s">
        <v>233</v>
      </c>
      <c r="E79" t="s">
        <v>342</v>
      </c>
      <c r="F79" t="s">
        <v>343</v>
      </c>
      <c r="AH79" s="20"/>
    </row>
    <row r="80" spans="1:34" x14ac:dyDescent="0.25">
      <c r="A80" s="15" t="s">
        <v>279</v>
      </c>
      <c r="B80" s="2"/>
      <c r="C80" t="s">
        <v>233</v>
      </c>
      <c r="E80" t="s">
        <v>342</v>
      </c>
      <c r="F80" t="s">
        <v>343</v>
      </c>
      <c r="AH80" s="20"/>
    </row>
    <row r="81" spans="1:34" x14ac:dyDescent="0.25">
      <c r="A81" s="15" t="s">
        <v>270</v>
      </c>
      <c r="B81" s="2"/>
      <c r="C81" t="s">
        <v>210</v>
      </c>
      <c r="E81" t="s">
        <v>342</v>
      </c>
      <c r="F81" t="s">
        <v>343</v>
      </c>
      <c r="AH81" s="20"/>
    </row>
    <row r="82" spans="1:34" x14ac:dyDescent="0.25">
      <c r="A82" s="15" t="s">
        <v>224</v>
      </c>
      <c r="B82" s="2"/>
      <c r="C82" t="s">
        <v>220</v>
      </c>
      <c r="E82" t="s">
        <v>342</v>
      </c>
      <c r="F82" t="s">
        <v>343</v>
      </c>
      <c r="AH82" s="20"/>
    </row>
    <row r="83" spans="1:34" x14ac:dyDescent="0.25">
      <c r="A83" s="15" t="s">
        <v>246</v>
      </c>
      <c r="B83" s="2"/>
      <c r="C83" t="s">
        <v>247</v>
      </c>
      <c r="E83" t="s">
        <v>342</v>
      </c>
      <c r="F83" t="s">
        <v>343</v>
      </c>
      <c r="AH83" s="20"/>
    </row>
    <row r="84" spans="1:34" x14ac:dyDescent="0.25">
      <c r="A84" s="15" t="s">
        <v>246</v>
      </c>
      <c r="B84" s="2"/>
      <c r="C84" t="s">
        <v>247</v>
      </c>
      <c r="E84" t="s">
        <v>342</v>
      </c>
      <c r="F84" t="s">
        <v>343</v>
      </c>
      <c r="AH84" s="20"/>
    </row>
    <row r="85" spans="1:34" x14ac:dyDescent="0.25">
      <c r="A85" s="15" t="s">
        <v>218</v>
      </c>
      <c r="B85" s="2"/>
      <c r="C85" t="s">
        <v>216</v>
      </c>
      <c r="E85" t="s">
        <v>342</v>
      </c>
      <c r="F85" t="s">
        <v>343</v>
      </c>
      <c r="AH85" s="20"/>
    </row>
    <row r="86" spans="1:34" x14ac:dyDescent="0.25">
      <c r="A86" s="15" t="s">
        <v>279</v>
      </c>
      <c r="B86" s="2"/>
      <c r="C86" t="s">
        <v>233</v>
      </c>
      <c r="E86" t="s">
        <v>342</v>
      </c>
      <c r="F86" t="s">
        <v>343</v>
      </c>
      <c r="AH86" s="20"/>
    </row>
    <row r="87" spans="1:34" x14ac:dyDescent="0.25">
      <c r="A87" s="15" t="s">
        <v>246</v>
      </c>
      <c r="B87" s="2"/>
      <c r="C87" t="s">
        <v>247</v>
      </c>
      <c r="E87" t="s">
        <v>342</v>
      </c>
      <c r="F87" t="s">
        <v>343</v>
      </c>
      <c r="AH87" s="20"/>
    </row>
    <row r="88" spans="1:34" x14ac:dyDescent="0.25">
      <c r="A88" s="15" t="s">
        <v>246</v>
      </c>
      <c r="B88" s="2"/>
      <c r="C88" t="s">
        <v>247</v>
      </c>
      <c r="E88" t="s">
        <v>342</v>
      </c>
      <c r="F88" t="s">
        <v>343</v>
      </c>
      <c r="AH88" s="20"/>
    </row>
    <row r="89" spans="1:34" x14ac:dyDescent="0.25">
      <c r="A89" s="15" t="s">
        <v>246</v>
      </c>
      <c r="B89" s="2"/>
      <c r="C89" t="s">
        <v>247</v>
      </c>
      <c r="E89" t="s">
        <v>342</v>
      </c>
      <c r="F89" t="s">
        <v>343</v>
      </c>
      <c r="AH89" s="20"/>
    </row>
    <row r="90" spans="1:34" x14ac:dyDescent="0.25">
      <c r="A90" s="15" t="s">
        <v>235</v>
      </c>
      <c r="B90" s="2"/>
      <c r="C90" t="s">
        <v>233</v>
      </c>
      <c r="E90" t="s">
        <v>342</v>
      </c>
      <c r="F90" t="s">
        <v>343</v>
      </c>
      <c r="AH90" s="20"/>
    </row>
    <row r="91" spans="1:34" x14ac:dyDescent="0.25">
      <c r="A91" s="15" t="s">
        <v>214</v>
      </c>
      <c r="B91" s="2"/>
      <c r="C91" t="s">
        <v>210</v>
      </c>
      <c r="E91" t="s">
        <v>342</v>
      </c>
      <c r="F91" t="s">
        <v>343</v>
      </c>
      <c r="AH91" s="20"/>
    </row>
    <row r="92" spans="1:34" x14ac:dyDescent="0.25">
      <c r="A92" s="15" t="s">
        <v>223</v>
      </c>
      <c r="B92" s="2"/>
      <c r="C92" t="s">
        <v>220</v>
      </c>
      <c r="E92" t="s">
        <v>342</v>
      </c>
      <c r="F92" t="s">
        <v>343</v>
      </c>
      <c r="AH92" s="20"/>
    </row>
    <row r="93" spans="1:34" x14ac:dyDescent="0.25">
      <c r="A93" s="15" t="s">
        <v>214</v>
      </c>
      <c r="B93" s="2"/>
      <c r="C93" t="s">
        <v>210</v>
      </c>
      <c r="E93" t="s">
        <v>342</v>
      </c>
      <c r="F93" t="s">
        <v>343</v>
      </c>
      <c r="AH93" s="20"/>
    </row>
    <row r="94" spans="1:34" x14ac:dyDescent="0.25">
      <c r="A94" s="15" t="s">
        <v>246</v>
      </c>
      <c r="B94" s="2"/>
      <c r="C94" t="s">
        <v>247</v>
      </c>
      <c r="E94" t="s">
        <v>342</v>
      </c>
      <c r="F94" t="s">
        <v>343</v>
      </c>
      <c r="AH94" s="20"/>
    </row>
    <row r="95" spans="1:34" x14ac:dyDescent="0.25">
      <c r="A95" s="15" t="s">
        <v>223</v>
      </c>
      <c r="B95" s="2"/>
      <c r="C95" t="s">
        <v>220</v>
      </c>
      <c r="E95" t="s">
        <v>342</v>
      </c>
      <c r="F95" t="s">
        <v>343</v>
      </c>
      <c r="AH95" s="20"/>
    </row>
    <row r="96" spans="1:34" x14ac:dyDescent="0.25">
      <c r="A96" s="15" t="s">
        <v>246</v>
      </c>
      <c r="B96" s="2"/>
      <c r="C96" t="s">
        <v>247</v>
      </c>
      <c r="E96" t="s">
        <v>342</v>
      </c>
      <c r="F96" t="s">
        <v>343</v>
      </c>
      <c r="AH96" s="20"/>
    </row>
    <row r="97" spans="1:34" x14ac:dyDescent="0.25">
      <c r="A97" s="15" t="s">
        <v>223</v>
      </c>
      <c r="B97" s="2"/>
      <c r="C97" t="s">
        <v>220</v>
      </c>
      <c r="E97" t="s">
        <v>342</v>
      </c>
      <c r="F97" t="s">
        <v>343</v>
      </c>
      <c r="AH97" s="20"/>
    </row>
    <row r="98" spans="1:34" x14ac:dyDescent="0.25">
      <c r="A98" s="15" t="s">
        <v>224</v>
      </c>
      <c r="B98" s="2"/>
      <c r="C98" t="s">
        <v>220</v>
      </c>
      <c r="E98" t="s">
        <v>342</v>
      </c>
      <c r="F98" t="s">
        <v>343</v>
      </c>
      <c r="AH98" s="20"/>
    </row>
    <row r="99" spans="1:34" x14ac:dyDescent="0.25">
      <c r="A99" s="15" t="s">
        <v>235</v>
      </c>
      <c r="B99" s="2"/>
      <c r="C99" t="s">
        <v>233</v>
      </c>
      <c r="E99" t="s">
        <v>342</v>
      </c>
      <c r="F99" t="s">
        <v>343</v>
      </c>
      <c r="AH99" s="20"/>
    </row>
    <row r="100" spans="1:34" ht="15.75" thickBot="1" x14ac:dyDescent="0.3">
      <c r="A100" s="29" t="s">
        <v>226</v>
      </c>
      <c r="B100" s="28"/>
      <c r="C100" s="23" t="s">
        <v>220</v>
      </c>
      <c r="D100" s="23" t="s">
        <v>249</v>
      </c>
      <c r="E100" s="23" t="s">
        <v>342</v>
      </c>
      <c r="F100" s="23" t="s">
        <v>343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89E6-C0D9-473C-9371-AD79282CB5A5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39" bestFit="1" customWidth="1"/>
    <col min="6" max="6" width="81.140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270</v>
      </c>
      <c r="B2" s="9"/>
      <c r="C2" s="27" t="s">
        <v>210</v>
      </c>
      <c r="D2" s="27" t="s">
        <v>248</v>
      </c>
      <c r="E2" s="27" t="s">
        <v>345</v>
      </c>
      <c r="F2" s="27" t="s">
        <v>346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344</v>
      </c>
      <c r="B3" s="2"/>
      <c r="C3" t="s">
        <v>210</v>
      </c>
      <c r="E3" t="s">
        <v>345</v>
      </c>
      <c r="F3" t="s">
        <v>346</v>
      </c>
      <c r="AH3" s="20"/>
    </row>
    <row r="4" spans="1:34" x14ac:dyDescent="0.25">
      <c r="A4" s="15" t="s">
        <v>209</v>
      </c>
      <c r="B4" s="2"/>
      <c r="C4" t="s">
        <v>210</v>
      </c>
      <c r="E4" t="s">
        <v>345</v>
      </c>
      <c r="F4" t="s">
        <v>346</v>
      </c>
      <c r="AH4" s="20"/>
    </row>
    <row r="5" spans="1:34" x14ac:dyDescent="0.25">
      <c r="A5" s="15" t="s">
        <v>214</v>
      </c>
      <c r="B5" s="2"/>
      <c r="C5" t="s">
        <v>210</v>
      </c>
      <c r="E5" t="s">
        <v>345</v>
      </c>
      <c r="F5" t="s">
        <v>346</v>
      </c>
      <c r="AH5" s="20"/>
    </row>
    <row r="6" spans="1:34" x14ac:dyDescent="0.25">
      <c r="A6" s="15" t="s">
        <v>219</v>
      </c>
      <c r="B6" s="2"/>
      <c r="C6" t="s">
        <v>220</v>
      </c>
      <c r="E6" t="s">
        <v>345</v>
      </c>
      <c r="F6" t="s">
        <v>346</v>
      </c>
      <c r="AH6" s="20"/>
    </row>
    <row r="7" spans="1:34" x14ac:dyDescent="0.25">
      <c r="A7" s="15" t="s">
        <v>224</v>
      </c>
      <c r="B7" s="2"/>
      <c r="C7" t="s">
        <v>220</v>
      </c>
      <c r="E7" t="s">
        <v>345</v>
      </c>
      <c r="F7" t="s">
        <v>346</v>
      </c>
      <c r="AH7" s="20"/>
    </row>
    <row r="8" spans="1:34" x14ac:dyDescent="0.25">
      <c r="A8" s="15" t="s">
        <v>226</v>
      </c>
      <c r="B8" s="2"/>
      <c r="C8" t="s">
        <v>220</v>
      </c>
      <c r="E8" t="s">
        <v>345</v>
      </c>
      <c r="F8" t="s">
        <v>346</v>
      </c>
      <c r="AH8" s="20"/>
    </row>
    <row r="9" spans="1:34" x14ac:dyDescent="0.25">
      <c r="A9" s="15" t="s">
        <v>279</v>
      </c>
      <c r="B9" s="2"/>
      <c r="C9" t="s">
        <v>233</v>
      </c>
      <c r="E9" t="s">
        <v>345</v>
      </c>
      <c r="F9" t="s">
        <v>346</v>
      </c>
      <c r="AH9" s="20"/>
    </row>
    <row r="10" spans="1:34" x14ac:dyDescent="0.25">
      <c r="A10" s="15" t="s">
        <v>234</v>
      </c>
      <c r="B10" s="2"/>
      <c r="C10" t="s">
        <v>233</v>
      </c>
      <c r="E10" t="s">
        <v>345</v>
      </c>
      <c r="F10" t="s">
        <v>346</v>
      </c>
      <c r="AH10" s="20"/>
    </row>
    <row r="11" spans="1:34" x14ac:dyDescent="0.25">
      <c r="A11" s="15" t="s">
        <v>235</v>
      </c>
      <c r="B11" s="2"/>
      <c r="C11" t="s">
        <v>233</v>
      </c>
      <c r="E11" t="s">
        <v>345</v>
      </c>
      <c r="F11" t="s">
        <v>346</v>
      </c>
      <c r="AH11" s="20"/>
    </row>
    <row r="12" spans="1:34" x14ac:dyDescent="0.25">
      <c r="A12" s="15" t="s">
        <v>237</v>
      </c>
      <c r="B12" s="2"/>
      <c r="C12" t="s">
        <v>238</v>
      </c>
      <c r="E12" t="s">
        <v>345</v>
      </c>
      <c r="F12" t="s">
        <v>346</v>
      </c>
      <c r="AH12" s="20"/>
    </row>
    <row r="13" spans="1:34" x14ac:dyDescent="0.25">
      <c r="A13" s="15" t="s">
        <v>226</v>
      </c>
      <c r="B13" s="2"/>
      <c r="C13" t="s">
        <v>220</v>
      </c>
      <c r="E13" t="s">
        <v>345</v>
      </c>
      <c r="F13" t="s">
        <v>346</v>
      </c>
      <c r="AH13" s="20"/>
    </row>
    <row r="14" spans="1:34" x14ac:dyDescent="0.25">
      <c r="A14" s="15" t="s">
        <v>226</v>
      </c>
      <c r="B14" s="2"/>
      <c r="C14" t="s">
        <v>220</v>
      </c>
      <c r="E14" t="s">
        <v>345</v>
      </c>
      <c r="F14" t="s">
        <v>346</v>
      </c>
      <c r="AH14" s="20"/>
    </row>
    <row r="15" spans="1:34" x14ac:dyDescent="0.25">
      <c r="A15" s="15" t="s">
        <v>219</v>
      </c>
      <c r="B15" s="2"/>
      <c r="C15" t="s">
        <v>220</v>
      </c>
      <c r="E15" t="s">
        <v>345</v>
      </c>
      <c r="F15" t="s">
        <v>346</v>
      </c>
      <c r="AH15" s="20"/>
    </row>
    <row r="16" spans="1:34" x14ac:dyDescent="0.25">
      <c r="A16" s="15" t="s">
        <v>218</v>
      </c>
      <c r="B16" s="2"/>
      <c r="C16" t="s">
        <v>216</v>
      </c>
      <c r="E16" t="s">
        <v>345</v>
      </c>
      <c r="F16" t="s">
        <v>346</v>
      </c>
      <c r="AH16" s="20"/>
    </row>
    <row r="17" spans="1:34" x14ac:dyDescent="0.25">
      <c r="A17" s="15" t="s">
        <v>226</v>
      </c>
      <c r="B17" s="2"/>
      <c r="C17" t="s">
        <v>220</v>
      </c>
      <c r="E17" t="s">
        <v>345</v>
      </c>
      <c r="F17" t="s">
        <v>346</v>
      </c>
      <c r="AH17" s="20"/>
    </row>
    <row r="18" spans="1:34" x14ac:dyDescent="0.25">
      <c r="A18" s="15" t="s">
        <v>273</v>
      </c>
      <c r="B18" s="2"/>
      <c r="C18" t="s">
        <v>274</v>
      </c>
      <c r="E18" t="s">
        <v>345</v>
      </c>
      <c r="F18" t="s">
        <v>346</v>
      </c>
      <c r="AH18" s="20"/>
    </row>
    <row r="19" spans="1:34" x14ac:dyDescent="0.25">
      <c r="A19" s="15" t="s">
        <v>273</v>
      </c>
      <c r="B19" s="2"/>
      <c r="C19" t="s">
        <v>274</v>
      </c>
      <c r="E19" t="s">
        <v>345</v>
      </c>
      <c r="F19" t="s">
        <v>346</v>
      </c>
      <c r="AH19" s="20"/>
    </row>
    <row r="20" spans="1:34" x14ac:dyDescent="0.25">
      <c r="A20" s="15" t="s">
        <v>273</v>
      </c>
      <c r="B20" s="2"/>
      <c r="C20" t="s">
        <v>274</v>
      </c>
      <c r="E20" t="s">
        <v>345</v>
      </c>
      <c r="F20" t="s">
        <v>346</v>
      </c>
      <c r="AH20" s="20"/>
    </row>
    <row r="21" spans="1:34" x14ac:dyDescent="0.25">
      <c r="A21" s="15" t="s">
        <v>246</v>
      </c>
      <c r="B21" s="2"/>
      <c r="C21" t="s">
        <v>247</v>
      </c>
      <c r="E21" t="s">
        <v>345</v>
      </c>
      <c r="F21" t="s">
        <v>346</v>
      </c>
      <c r="AH21" s="20"/>
    </row>
    <row r="22" spans="1:34" x14ac:dyDescent="0.25">
      <c r="A22" s="15" t="s">
        <v>226</v>
      </c>
      <c r="B22" s="2"/>
      <c r="C22" t="s">
        <v>220</v>
      </c>
      <c r="E22" t="s">
        <v>345</v>
      </c>
      <c r="F22" t="s">
        <v>346</v>
      </c>
      <c r="AH22" s="20"/>
    </row>
    <row r="23" spans="1:34" x14ac:dyDescent="0.25">
      <c r="A23" s="15" t="s">
        <v>246</v>
      </c>
      <c r="B23" s="2"/>
      <c r="C23" t="s">
        <v>247</v>
      </c>
      <c r="E23" t="s">
        <v>345</v>
      </c>
      <c r="F23" t="s">
        <v>346</v>
      </c>
      <c r="AH23" s="20"/>
    </row>
    <row r="24" spans="1:34" x14ac:dyDescent="0.25">
      <c r="A24" s="15" t="s">
        <v>273</v>
      </c>
      <c r="B24" s="2"/>
      <c r="C24" t="s">
        <v>274</v>
      </c>
      <c r="E24" t="s">
        <v>345</v>
      </c>
      <c r="F24" t="s">
        <v>346</v>
      </c>
      <c r="AH24" s="20"/>
    </row>
    <row r="25" spans="1:34" x14ac:dyDescent="0.25">
      <c r="A25" s="15" t="s">
        <v>273</v>
      </c>
      <c r="B25" s="2"/>
      <c r="C25" t="s">
        <v>274</v>
      </c>
      <c r="E25" t="s">
        <v>345</v>
      </c>
      <c r="F25" t="s">
        <v>346</v>
      </c>
      <c r="AH25" s="20"/>
    </row>
    <row r="26" spans="1:34" x14ac:dyDescent="0.25">
      <c r="A26" s="15" t="s">
        <v>246</v>
      </c>
      <c r="B26" s="2"/>
      <c r="C26" t="s">
        <v>247</v>
      </c>
      <c r="E26" t="s">
        <v>345</v>
      </c>
      <c r="F26" t="s">
        <v>346</v>
      </c>
      <c r="AH26" s="20"/>
    </row>
    <row r="27" spans="1:34" x14ac:dyDescent="0.25">
      <c r="A27" s="15" t="s">
        <v>246</v>
      </c>
      <c r="B27" s="2"/>
      <c r="C27" t="s">
        <v>247</v>
      </c>
      <c r="E27" t="s">
        <v>345</v>
      </c>
      <c r="F27" t="s">
        <v>346</v>
      </c>
      <c r="AH27" s="20"/>
    </row>
    <row r="28" spans="1:34" x14ac:dyDescent="0.25">
      <c r="A28" s="15" t="s">
        <v>246</v>
      </c>
      <c r="B28" s="2"/>
      <c r="C28" t="s">
        <v>247</v>
      </c>
      <c r="E28" t="s">
        <v>345</v>
      </c>
      <c r="F28" t="s">
        <v>346</v>
      </c>
      <c r="AH28" s="20"/>
    </row>
    <row r="29" spans="1:34" x14ac:dyDescent="0.25">
      <c r="A29" s="15" t="s">
        <v>273</v>
      </c>
      <c r="B29" s="2"/>
      <c r="C29" t="s">
        <v>274</v>
      </c>
      <c r="E29" t="s">
        <v>345</v>
      </c>
      <c r="F29" t="s">
        <v>346</v>
      </c>
      <c r="AH29" s="20"/>
    </row>
    <row r="30" spans="1:34" x14ac:dyDescent="0.25">
      <c r="A30" s="15" t="s">
        <v>246</v>
      </c>
      <c r="B30" s="2"/>
      <c r="C30" t="s">
        <v>247</v>
      </c>
      <c r="E30" t="s">
        <v>345</v>
      </c>
      <c r="F30" t="s">
        <v>346</v>
      </c>
      <c r="AH30" s="20"/>
    </row>
    <row r="31" spans="1:34" x14ac:dyDescent="0.25">
      <c r="A31" s="15" t="s">
        <v>232</v>
      </c>
      <c r="B31" s="2"/>
      <c r="C31" t="s">
        <v>233</v>
      </c>
      <c r="E31" t="s">
        <v>345</v>
      </c>
      <c r="F31" t="s">
        <v>346</v>
      </c>
      <c r="AH31" s="20"/>
    </row>
    <row r="32" spans="1:34" x14ac:dyDescent="0.25">
      <c r="A32" s="15" t="s">
        <v>246</v>
      </c>
      <c r="B32" s="2"/>
      <c r="C32" t="s">
        <v>247</v>
      </c>
      <c r="E32" t="s">
        <v>345</v>
      </c>
      <c r="F32" t="s">
        <v>346</v>
      </c>
      <c r="AH32" s="20"/>
    </row>
    <row r="33" spans="1:34" x14ac:dyDescent="0.25">
      <c r="A33" s="15" t="s">
        <v>273</v>
      </c>
      <c r="B33" s="2"/>
      <c r="C33" t="s">
        <v>274</v>
      </c>
      <c r="E33" t="s">
        <v>345</v>
      </c>
      <c r="F33" t="s">
        <v>346</v>
      </c>
      <c r="AH33" s="20"/>
    </row>
    <row r="34" spans="1:34" x14ac:dyDescent="0.25">
      <c r="A34" s="15" t="s">
        <v>246</v>
      </c>
      <c r="B34" s="2"/>
      <c r="C34" t="s">
        <v>247</v>
      </c>
      <c r="E34" t="s">
        <v>345</v>
      </c>
      <c r="F34" t="s">
        <v>346</v>
      </c>
      <c r="AH34" s="20"/>
    </row>
    <row r="35" spans="1:34" x14ac:dyDescent="0.25">
      <c r="A35" s="15" t="s">
        <v>214</v>
      </c>
      <c r="B35" s="2"/>
      <c r="C35" t="s">
        <v>210</v>
      </c>
      <c r="E35" t="s">
        <v>345</v>
      </c>
      <c r="F35" t="s">
        <v>346</v>
      </c>
      <c r="AH35" s="20"/>
    </row>
    <row r="36" spans="1:34" x14ac:dyDescent="0.25">
      <c r="A36" s="15" t="s">
        <v>235</v>
      </c>
      <c r="B36" s="2"/>
      <c r="C36" t="s">
        <v>233</v>
      </c>
      <c r="E36" t="s">
        <v>345</v>
      </c>
      <c r="F36" t="s">
        <v>346</v>
      </c>
      <c r="AH36" s="20"/>
    </row>
    <row r="37" spans="1:34" x14ac:dyDescent="0.25">
      <c r="A37" s="15" t="s">
        <v>226</v>
      </c>
      <c r="B37" s="2"/>
      <c r="C37" t="s">
        <v>220</v>
      </c>
      <c r="E37" t="s">
        <v>345</v>
      </c>
      <c r="F37" t="s">
        <v>346</v>
      </c>
      <c r="AH37" s="20"/>
    </row>
    <row r="38" spans="1:34" x14ac:dyDescent="0.25">
      <c r="A38" s="15" t="s">
        <v>246</v>
      </c>
      <c r="B38" s="2"/>
      <c r="C38" t="s">
        <v>247</v>
      </c>
      <c r="E38" t="s">
        <v>345</v>
      </c>
      <c r="F38" t="s">
        <v>346</v>
      </c>
      <c r="AH38" s="20"/>
    </row>
    <row r="39" spans="1:34" x14ac:dyDescent="0.25">
      <c r="A39" s="15" t="s">
        <v>246</v>
      </c>
      <c r="B39" s="2"/>
      <c r="C39" t="s">
        <v>247</v>
      </c>
      <c r="E39" t="s">
        <v>345</v>
      </c>
      <c r="F39" t="s">
        <v>346</v>
      </c>
      <c r="AH39" s="20"/>
    </row>
    <row r="40" spans="1:34" x14ac:dyDescent="0.25">
      <c r="A40" s="15" t="s">
        <v>246</v>
      </c>
      <c r="B40" s="2"/>
      <c r="C40" t="s">
        <v>247</v>
      </c>
      <c r="E40" t="s">
        <v>345</v>
      </c>
      <c r="F40" t="s">
        <v>346</v>
      </c>
      <c r="AH40" s="20"/>
    </row>
    <row r="41" spans="1:34" x14ac:dyDescent="0.25">
      <c r="A41" s="15" t="s">
        <v>236</v>
      </c>
      <c r="B41" s="2"/>
      <c r="C41" t="s">
        <v>233</v>
      </c>
      <c r="E41" t="s">
        <v>345</v>
      </c>
      <c r="F41" t="s">
        <v>346</v>
      </c>
      <c r="AH41" s="20"/>
    </row>
    <row r="42" spans="1:34" x14ac:dyDescent="0.25">
      <c r="A42" s="15" t="s">
        <v>246</v>
      </c>
      <c r="B42" s="2"/>
      <c r="C42" t="s">
        <v>247</v>
      </c>
      <c r="E42" t="s">
        <v>345</v>
      </c>
      <c r="F42" t="s">
        <v>346</v>
      </c>
      <c r="AH42" s="20"/>
    </row>
    <row r="43" spans="1:34" x14ac:dyDescent="0.25">
      <c r="A43" s="15" t="s">
        <v>246</v>
      </c>
      <c r="B43" s="2"/>
      <c r="C43" t="s">
        <v>247</v>
      </c>
      <c r="E43" t="s">
        <v>345</v>
      </c>
      <c r="F43" t="s">
        <v>346</v>
      </c>
      <c r="AH43" s="20"/>
    </row>
    <row r="44" spans="1:34" x14ac:dyDescent="0.25">
      <c r="A44" s="15" t="s">
        <v>235</v>
      </c>
      <c r="B44" s="2"/>
      <c r="C44" t="s">
        <v>233</v>
      </c>
      <c r="E44" t="s">
        <v>345</v>
      </c>
      <c r="F44" t="s">
        <v>346</v>
      </c>
      <c r="AH44" s="20"/>
    </row>
    <row r="45" spans="1:34" x14ac:dyDescent="0.25">
      <c r="A45" s="15" t="s">
        <v>226</v>
      </c>
      <c r="B45" s="2"/>
      <c r="C45" t="s">
        <v>220</v>
      </c>
      <c r="E45" t="s">
        <v>345</v>
      </c>
      <c r="F45" t="s">
        <v>346</v>
      </c>
      <c r="AH45" s="20"/>
    </row>
    <row r="46" spans="1:34" x14ac:dyDescent="0.25">
      <c r="A46" s="15" t="s">
        <v>246</v>
      </c>
      <c r="B46" s="2"/>
      <c r="C46" t="s">
        <v>247</v>
      </c>
      <c r="E46" t="s">
        <v>345</v>
      </c>
      <c r="F46" t="s">
        <v>346</v>
      </c>
      <c r="AH46" s="20"/>
    </row>
    <row r="47" spans="1:34" x14ac:dyDescent="0.25">
      <c r="A47" s="15" t="s">
        <v>235</v>
      </c>
      <c r="B47" s="2"/>
      <c r="C47" t="s">
        <v>233</v>
      </c>
      <c r="E47" t="s">
        <v>345</v>
      </c>
      <c r="F47" t="s">
        <v>346</v>
      </c>
      <c r="AH47" s="20"/>
    </row>
    <row r="48" spans="1:34" x14ac:dyDescent="0.25">
      <c r="A48" s="15" t="s">
        <v>344</v>
      </c>
      <c r="B48" s="2"/>
      <c r="C48" t="s">
        <v>210</v>
      </c>
      <c r="E48" t="s">
        <v>345</v>
      </c>
      <c r="F48" t="s">
        <v>346</v>
      </c>
      <c r="AH48" s="20"/>
    </row>
    <row r="49" spans="1:34" x14ac:dyDescent="0.25">
      <c r="A49" s="15" t="s">
        <v>246</v>
      </c>
      <c r="B49" s="2"/>
      <c r="C49" t="s">
        <v>247</v>
      </c>
      <c r="E49" t="s">
        <v>345</v>
      </c>
      <c r="F49" t="s">
        <v>346</v>
      </c>
      <c r="AH49" s="20"/>
    </row>
    <row r="50" spans="1:34" x14ac:dyDescent="0.25">
      <c r="A50" s="15" t="s">
        <v>344</v>
      </c>
      <c r="B50" s="2"/>
      <c r="C50" t="s">
        <v>210</v>
      </c>
      <c r="E50" t="s">
        <v>345</v>
      </c>
      <c r="F50" t="s">
        <v>346</v>
      </c>
      <c r="AH50" s="20"/>
    </row>
    <row r="51" spans="1:34" x14ac:dyDescent="0.25">
      <c r="A51" s="15" t="s">
        <v>273</v>
      </c>
      <c r="B51" s="2"/>
      <c r="C51" t="s">
        <v>274</v>
      </c>
      <c r="E51" t="s">
        <v>345</v>
      </c>
      <c r="F51" t="s">
        <v>346</v>
      </c>
      <c r="AH51" s="20"/>
    </row>
    <row r="52" spans="1:34" x14ac:dyDescent="0.25">
      <c r="A52" s="15" t="s">
        <v>273</v>
      </c>
      <c r="B52" s="2"/>
      <c r="C52" t="s">
        <v>274</v>
      </c>
      <c r="E52" t="s">
        <v>345</v>
      </c>
      <c r="F52" t="s">
        <v>346</v>
      </c>
      <c r="AH52" s="20"/>
    </row>
    <row r="53" spans="1:34" x14ac:dyDescent="0.25">
      <c r="A53" s="15" t="s">
        <v>273</v>
      </c>
      <c r="B53" s="2"/>
      <c r="C53" t="s">
        <v>274</v>
      </c>
      <c r="E53" t="s">
        <v>345</v>
      </c>
      <c r="F53" t="s">
        <v>346</v>
      </c>
      <c r="AH53" s="20"/>
    </row>
    <row r="54" spans="1:34" x14ac:dyDescent="0.25">
      <c r="A54" s="15" t="s">
        <v>246</v>
      </c>
      <c r="B54" s="2"/>
      <c r="C54" t="s">
        <v>247</v>
      </c>
      <c r="E54" t="s">
        <v>345</v>
      </c>
      <c r="F54" t="s">
        <v>346</v>
      </c>
      <c r="AH54" s="20"/>
    </row>
    <row r="55" spans="1:34" x14ac:dyDescent="0.25">
      <c r="A55" s="15" t="s">
        <v>235</v>
      </c>
      <c r="B55" s="2"/>
      <c r="C55" t="s">
        <v>233</v>
      </c>
      <c r="E55" t="s">
        <v>345</v>
      </c>
      <c r="F55" t="s">
        <v>346</v>
      </c>
      <c r="AH55" s="20"/>
    </row>
    <row r="56" spans="1:34" x14ac:dyDescent="0.25">
      <c r="A56" s="15" t="s">
        <v>235</v>
      </c>
      <c r="B56" s="2"/>
      <c r="C56" t="s">
        <v>233</v>
      </c>
      <c r="E56" t="s">
        <v>345</v>
      </c>
      <c r="F56" t="s">
        <v>346</v>
      </c>
      <c r="AH56" s="20"/>
    </row>
    <row r="57" spans="1:34" x14ac:dyDescent="0.25">
      <c r="A57" s="15" t="s">
        <v>270</v>
      </c>
      <c r="B57" s="2"/>
      <c r="C57" t="s">
        <v>210</v>
      </c>
      <c r="E57" t="s">
        <v>345</v>
      </c>
      <c r="F57" t="s">
        <v>346</v>
      </c>
      <c r="AH57" s="20"/>
    </row>
    <row r="58" spans="1:34" x14ac:dyDescent="0.25">
      <c r="A58" s="15" t="s">
        <v>273</v>
      </c>
      <c r="B58" s="2"/>
      <c r="C58" t="s">
        <v>274</v>
      </c>
      <c r="E58" t="s">
        <v>345</v>
      </c>
      <c r="F58" t="s">
        <v>346</v>
      </c>
      <c r="AH58" s="20"/>
    </row>
    <row r="59" spans="1:34" x14ac:dyDescent="0.25">
      <c r="A59" s="15" t="s">
        <v>246</v>
      </c>
      <c r="B59" s="2"/>
      <c r="C59" t="s">
        <v>247</v>
      </c>
      <c r="E59" t="s">
        <v>345</v>
      </c>
      <c r="F59" t="s">
        <v>346</v>
      </c>
      <c r="AH59" s="20"/>
    </row>
    <row r="60" spans="1:34" x14ac:dyDescent="0.25">
      <c r="A60" s="15" t="s">
        <v>226</v>
      </c>
      <c r="B60" s="2"/>
      <c r="C60" t="s">
        <v>220</v>
      </c>
      <c r="E60" t="s">
        <v>345</v>
      </c>
      <c r="F60" t="s">
        <v>346</v>
      </c>
      <c r="AH60" s="20"/>
    </row>
    <row r="61" spans="1:34" x14ac:dyDescent="0.25">
      <c r="A61" s="15" t="s">
        <v>273</v>
      </c>
      <c r="B61" s="2"/>
      <c r="C61" t="s">
        <v>274</v>
      </c>
      <c r="E61" t="s">
        <v>345</v>
      </c>
      <c r="F61" t="s">
        <v>346</v>
      </c>
      <c r="AH61" s="20"/>
    </row>
    <row r="62" spans="1:34" x14ac:dyDescent="0.25">
      <c r="A62" s="15" t="s">
        <v>246</v>
      </c>
      <c r="B62" s="2"/>
      <c r="C62" t="s">
        <v>247</v>
      </c>
      <c r="E62" t="s">
        <v>345</v>
      </c>
      <c r="F62" t="s">
        <v>346</v>
      </c>
      <c r="AH62" s="20"/>
    </row>
    <row r="63" spans="1:34" x14ac:dyDescent="0.25">
      <c r="A63" s="15" t="s">
        <v>273</v>
      </c>
      <c r="B63" s="2"/>
      <c r="C63" t="s">
        <v>274</v>
      </c>
      <c r="E63" t="s">
        <v>345</v>
      </c>
      <c r="F63" t="s">
        <v>346</v>
      </c>
      <c r="AH63" s="20"/>
    </row>
    <row r="64" spans="1:34" x14ac:dyDescent="0.25">
      <c r="A64" s="15" t="s">
        <v>209</v>
      </c>
      <c r="B64" s="2"/>
      <c r="C64" t="s">
        <v>210</v>
      </c>
      <c r="E64" t="s">
        <v>345</v>
      </c>
      <c r="F64" t="s">
        <v>346</v>
      </c>
      <c r="AH64" s="20"/>
    </row>
    <row r="65" spans="1:34" x14ac:dyDescent="0.25">
      <c r="A65" s="15" t="s">
        <v>270</v>
      </c>
      <c r="B65" s="2"/>
      <c r="C65" t="s">
        <v>210</v>
      </c>
      <c r="E65" t="s">
        <v>345</v>
      </c>
      <c r="F65" t="s">
        <v>346</v>
      </c>
      <c r="AH65" s="20"/>
    </row>
    <row r="66" spans="1:34" x14ac:dyDescent="0.25">
      <c r="A66" s="15" t="s">
        <v>273</v>
      </c>
      <c r="B66" s="2"/>
      <c r="C66" t="s">
        <v>274</v>
      </c>
      <c r="E66" t="s">
        <v>345</v>
      </c>
      <c r="F66" t="s">
        <v>346</v>
      </c>
      <c r="AH66" s="20"/>
    </row>
    <row r="67" spans="1:34" x14ac:dyDescent="0.25">
      <c r="A67" s="15" t="s">
        <v>270</v>
      </c>
      <c r="B67" s="2"/>
      <c r="C67" t="s">
        <v>210</v>
      </c>
      <c r="E67" t="s">
        <v>345</v>
      </c>
      <c r="F67" t="s">
        <v>346</v>
      </c>
      <c r="AH67" s="20"/>
    </row>
    <row r="68" spans="1:34" x14ac:dyDescent="0.25">
      <c r="A68" s="15" t="s">
        <v>273</v>
      </c>
      <c r="B68" s="2"/>
      <c r="C68" t="s">
        <v>274</v>
      </c>
      <c r="E68" t="s">
        <v>345</v>
      </c>
      <c r="F68" t="s">
        <v>346</v>
      </c>
      <c r="AH68" s="20"/>
    </row>
    <row r="69" spans="1:34" x14ac:dyDescent="0.25">
      <c r="A69" s="15" t="s">
        <v>236</v>
      </c>
      <c r="B69" s="2"/>
      <c r="C69" t="s">
        <v>233</v>
      </c>
      <c r="E69" t="s">
        <v>345</v>
      </c>
      <c r="F69" t="s">
        <v>346</v>
      </c>
      <c r="AH69" s="20"/>
    </row>
    <row r="70" spans="1:34" x14ac:dyDescent="0.25">
      <c r="A70" s="15" t="s">
        <v>246</v>
      </c>
      <c r="B70" s="2"/>
      <c r="C70" t="s">
        <v>247</v>
      </c>
      <c r="E70" t="s">
        <v>345</v>
      </c>
      <c r="F70" t="s">
        <v>346</v>
      </c>
      <c r="AH70" s="20"/>
    </row>
    <row r="71" spans="1:34" x14ac:dyDescent="0.25">
      <c r="A71" s="15" t="s">
        <v>235</v>
      </c>
      <c r="B71" s="2"/>
      <c r="C71" t="s">
        <v>233</v>
      </c>
      <c r="E71" t="s">
        <v>345</v>
      </c>
      <c r="F71" t="s">
        <v>346</v>
      </c>
      <c r="AH71" s="20"/>
    </row>
    <row r="72" spans="1:34" x14ac:dyDescent="0.25">
      <c r="A72" s="15" t="s">
        <v>344</v>
      </c>
      <c r="B72" s="2"/>
      <c r="C72" t="s">
        <v>210</v>
      </c>
      <c r="E72" t="s">
        <v>345</v>
      </c>
      <c r="F72" t="s">
        <v>346</v>
      </c>
      <c r="AH72" s="20"/>
    </row>
    <row r="73" spans="1:34" x14ac:dyDescent="0.25">
      <c r="A73" s="15" t="s">
        <v>236</v>
      </c>
      <c r="B73" s="2"/>
      <c r="C73" t="s">
        <v>233</v>
      </c>
      <c r="E73" t="s">
        <v>345</v>
      </c>
      <c r="F73" t="s">
        <v>346</v>
      </c>
      <c r="AH73" s="20"/>
    </row>
    <row r="74" spans="1:34" x14ac:dyDescent="0.25">
      <c r="A74" s="15" t="s">
        <v>273</v>
      </c>
      <c r="B74" s="2"/>
      <c r="C74" t="s">
        <v>274</v>
      </c>
      <c r="E74" t="s">
        <v>345</v>
      </c>
      <c r="F74" t="s">
        <v>346</v>
      </c>
      <c r="AH74" s="20"/>
    </row>
    <row r="75" spans="1:34" x14ac:dyDescent="0.25">
      <c r="A75" s="15" t="s">
        <v>270</v>
      </c>
      <c r="B75" s="2"/>
      <c r="C75" t="s">
        <v>210</v>
      </c>
      <c r="E75" t="s">
        <v>345</v>
      </c>
      <c r="F75" t="s">
        <v>346</v>
      </c>
      <c r="AH75" s="20"/>
    </row>
    <row r="76" spans="1:34" x14ac:dyDescent="0.25">
      <c r="A76" s="15" t="s">
        <v>344</v>
      </c>
      <c r="B76" s="2"/>
      <c r="C76" t="s">
        <v>210</v>
      </c>
      <c r="E76" t="s">
        <v>345</v>
      </c>
      <c r="F76" t="s">
        <v>346</v>
      </c>
      <c r="AH76" s="20"/>
    </row>
    <row r="77" spans="1:34" x14ac:dyDescent="0.25">
      <c r="A77" s="15" t="s">
        <v>273</v>
      </c>
      <c r="B77" s="2"/>
      <c r="C77" t="s">
        <v>274</v>
      </c>
      <c r="E77" t="s">
        <v>345</v>
      </c>
      <c r="F77" t="s">
        <v>346</v>
      </c>
      <c r="AH77" s="20"/>
    </row>
    <row r="78" spans="1:34" x14ac:dyDescent="0.25">
      <c r="A78" s="15" t="s">
        <v>273</v>
      </c>
      <c r="B78" s="2"/>
      <c r="C78" t="s">
        <v>274</v>
      </c>
      <c r="E78" t="s">
        <v>345</v>
      </c>
      <c r="F78" t="s">
        <v>346</v>
      </c>
      <c r="AH78" s="20"/>
    </row>
    <row r="79" spans="1:34" x14ac:dyDescent="0.25">
      <c r="A79" s="15" t="s">
        <v>273</v>
      </c>
      <c r="B79" s="2"/>
      <c r="C79" t="s">
        <v>274</v>
      </c>
      <c r="E79" t="s">
        <v>345</v>
      </c>
      <c r="F79" t="s">
        <v>346</v>
      </c>
      <c r="AH79" s="20"/>
    </row>
    <row r="80" spans="1:34" x14ac:dyDescent="0.25">
      <c r="A80" s="15" t="s">
        <v>273</v>
      </c>
      <c r="B80" s="2"/>
      <c r="C80" t="s">
        <v>274</v>
      </c>
      <c r="E80" t="s">
        <v>345</v>
      </c>
      <c r="F80" t="s">
        <v>346</v>
      </c>
      <c r="AH80" s="20"/>
    </row>
    <row r="81" spans="1:34" x14ac:dyDescent="0.25">
      <c r="A81" s="15" t="s">
        <v>273</v>
      </c>
      <c r="B81" s="2"/>
      <c r="C81" t="s">
        <v>274</v>
      </c>
      <c r="E81" t="s">
        <v>345</v>
      </c>
      <c r="F81" t="s">
        <v>346</v>
      </c>
      <c r="AH81" s="20"/>
    </row>
    <row r="82" spans="1:34" x14ac:dyDescent="0.25">
      <c r="A82" s="15" t="s">
        <v>246</v>
      </c>
      <c r="B82" s="2"/>
      <c r="C82" t="s">
        <v>247</v>
      </c>
      <c r="E82" t="s">
        <v>345</v>
      </c>
      <c r="F82" t="s">
        <v>346</v>
      </c>
      <c r="AH82" s="20"/>
    </row>
    <row r="83" spans="1:34" x14ac:dyDescent="0.25">
      <c r="A83" s="15" t="s">
        <v>224</v>
      </c>
      <c r="B83" s="2"/>
      <c r="C83" t="s">
        <v>220</v>
      </c>
      <c r="E83" t="s">
        <v>345</v>
      </c>
      <c r="F83" t="s">
        <v>346</v>
      </c>
      <c r="AH83" s="20"/>
    </row>
    <row r="84" spans="1:34" x14ac:dyDescent="0.25">
      <c r="A84" s="15" t="s">
        <v>273</v>
      </c>
      <c r="B84" s="2"/>
      <c r="C84" t="s">
        <v>274</v>
      </c>
      <c r="E84" t="s">
        <v>345</v>
      </c>
      <c r="F84" t="s">
        <v>346</v>
      </c>
      <c r="AH84" s="20"/>
    </row>
    <row r="85" spans="1:34" x14ac:dyDescent="0.25">
      <c r="A85" s="15" t="s">
        <v>273</v>
      </c>
      <c r="B85" s="2"/>
      <c r="C85" t="s">
        <v>274</v>
      </c>
      <c r="E85" t="s">
        <v>345</v>
      </c>
      <c r="F85" t="s">
        <v>346</v>
      </c>
      <c r="AH85" s="20"/>
    </row>
    <row r="86" spans="1:34" x14ac:dyDescent="0.25">
      <c r="A86" s="15" t="s">
        <v>273</v>
      </c>
      <c r="B86" s="2"/>
      <c r="C86" t="s">
        <v>274</v>
      </c>
      <c r="E86" t="s">
        <v>345</v>
      </c>
      <c r="F86" t="s">
        <v>346</v>
      </c>
      <c r="AH86" s="20"/>
    </row>
    <row r="87" spans="1:34" x14ac:dyDescent="0.25">
      <c r="A87" s="15" t="s">
        <v>273</v>
      </c>
      <c r="B87" s="2"/>
      <c r="C87" t="s">
        <v>274</v>
      </c>
      <c r="E87" t="s">
        <v>345</v>
      </c>
      <c r="F87" t="s">
        <v>346</v>
      </c>
      <c r="AH87" s="20"/>
    </row>
    <row r="88" spans="1:34" x14ac:dyDescent="0.25">
      <c r="A88" s="15" t="s">
        <v>246</v>
      </c>
      <c r="B88" s="2"/>
      <c r="C88" t="s">
        <v>247</v>
      </c>
      <c r="E88" t="s">
        <v>345</v>
      </c>
      <c r="F88" t="s">
        <v>346</v>
      </c>
      <c r="AH88" s="20"/>
    </row>
    <row r="89" spans="1:34" x14ac:dyDescent="0.25">
      <c r="A89" s="15" t="s">
        <v>273</v>
      </c>
      <c r="B89" s="2"/>
      <c r="C89" t="s">
        <v>274</v>
      </c>
      <c r="E89" t="s">
        <v>345</v>
      </c>
      <c r="F89" t="s">
        <v>346</v>
      </c>
      <c r="AH89" s="20"/>
    </row>
    <row r="90" spans="1:34" x14ac:dyDescent="0.25">
      <c r="A90" s="15" t="s">
        <v>273</v>
      </c>
      <c r="B90" s="2"/>
      <c r="C90" t="s">
        <v>274</v>
      </c>
      <c r="E90" t="s">
        <v>345</v>
      </c>
      <c r="F90" t="s">
        <v>346</v>
      </c>
      <c r="AH90" s="20"/>
    </row>
    <row r="91" spans="1:34" x14ac:dyDescent="0.25">
      <c r="A91" s="15" t="s">
        <v>273</v>
      </c>
      <c r="B91" s="2"/>
      <c r="C91" t="s">
        <v>274</v>
      </c>
      <c r="E91" t="s">
        <v>345</v>
      </c>
      <c r="F91" t="s">
        <v>346</v>
      </c>
      <c r="AH91" s="20"/>
    </row>
    <row r="92" spans="1:34" x14ac:dyDescent="0.25">
      <c r="A92" s="15" t="s">
        <v>214</v>
      </c>
      <c r="B92" s="2"/>
      <c r="C92" t="s">
        <v>210</v>
      </c>
      <c r="E92" t="s">
        <v>345</v>
      </c>
      <c r="F92" t="s">
        <v>346</v>
      </c>
      <c r="AH92" s="20"/>
    </row>
    <row r="93" spans="1:34" x14ac:dyDescent="0.25">
      <c r="A93" s="15" t="s">
        <v>246</v>
      </c>
      <c r="B93" s="2"/>
      <c r="C93" t="s">
        <v>247</v>
      </c>
      <c r="E93" t="s">
        <v>345</v>
      </c>
      <c r="F93" t="s">
        <v>346</v>
      </c>
      <c r="AH93" s="20"/>
    </row>
    <row r="94" spans="1:34" x14ac:dyDescent="0.25">
      <c r="A94" s="15" t="s">
        <v>246</v>
      </c>
      <c r="B94" s="2"/>
      <c r="C94" t="s">
        <v>247</v>
      </c>
      <c r="E94" t="s">
        <v>345</v>
      </c>
      <c r="F94" t="s">
        <v>346</v>
      </c>
      <c r="AH94" s="20"/>
    </row>
    <row r="95" spans="1:34" x14ac:dyDescent="0.25">
      <c r="A95" s="15" t="s">
        <v>273</v>
      </c>
      <c r="B95" s="2"/>
      <c r="C95" t="s">
        <v>274</v>
      </c>
      <c r="E95" t="s">
        <v>345</v>
      </c>
      <c r="F95" t="s">
        <v>346</v>
      </c>
      <c r="AH95" s="20"/>
    </row>
    <row r="96" spans="1:34" x14ac:dyDescent="0.25">
      <c r="A96" s="15" t="s">
        <v>279</v>
      </c>
      <c r="B96" s="2"/>
      <c r="C96" t="s">
        <v>233</v>
      </c>
      <c r="E96" t="s">
        <v>345</v>
      </c>
      <c r="F96" t="s">
        <v>346</v>
      </c>
      <c r="AH96" s="20"/>
    </row>
    <row r="97" spans="1:34" x14ac:dyDescent="0.25">
      <c r="A97" s="15" t="s">
        <v>246</v>
      </c>
      <c r="B97" s="2"/>
      <c r="C97" t="s">
        <v>247</v>
      </c>
      <c r="E97" t="s">
        <v>345</v>
      </c>
      <c r="F97" t="s">
        <v>346</v>
      </c>
      <c r="AH97" s="20"/>
    </row>
    <row r="98" spans="1:34" x14ac:dyDescent="0.25">
      <c r="A98" s="15" t="s">
        <v>273</v>
      </c>
      <c r="B98" s="2"/>
      <c r="C98" t="s">
        <v>274</v>
      </c>
      <c r="E98" t="s">
        <v>345</v>
      </c>
      <c r="F98" t="s">
        <v>346</v>
      </c>
      <c r="AH98" s="20"/>
    </row>
    <row r="99" spans="1:34" x14ac:dyDescent="0.25">
      <c r="A99" s="15" t="s">
        <v>273</v>
      </c>
      <c r="B99" s="2"/>
      <c r="C99" t="s">
        <v>274</v>
      </c>
      <c r="E99" t="s">
        <v>345</v>
      </c>
      <c r="F99" t="s">
        <v>346</v>
      </c>
      <c r="AH99" s="20"/>
    </row>
    <row r="100" spans="1:34" ht="15.75" thickBot="1" x14ac:dyDescent="0.3">
      <c r="A100" s="29" t="s">
        <v>273</v>
      </c>
      <c r="B100" s="28"/>
      <c r="C100" s="23" t="s">
        <v>274</v>
      </c>
      <c r="D100" s="23" t="s">
        <v>249</v>
      </c>
      <c r="E100" s="23" t="s">
        <v>345</v>
      </c>
      <c r="F100" s="23" t="s">
        <v>346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15C3-FAE1-4024-8F5F-15F5FACEAEFC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42578125" bestFit="1" customWidth="1"/>
    <col min="6" max="6" width="75.8554687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347</v>
      </c>
      <c r="F2" s="27" t="s">
        <v>348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270</v>
      </c>
      <c r="B3" s="2"/>
      <c r="C3" t="s">
        <v>210</v>
      </c>
      <c r="E3" t="s">
        <v>347</v>
      </c>
      <c r="F3" t="s">
        <v>348</v>
      </c>
      <c r="AH3" s="20"/>
    </row>
    <row r="4" spans="1:34" x14ac:dyDescent="0.25">
      <c r="A4" s="15" t="s">
        <v>209</v>
      </c>
      <c r="B4" s="2"/>
      <c r="C4" t="s">
        <v>210</v>
      </c>
      <c r="E4" t="s">
        <v>347</v>
      </c>
      <c r="F4" t="s">
        <v>348</v>
      </c>
      <c r="AH4" s="20"/>
    </row>
    <row r="5" spans="1:34" x14ac:dyDescent="0.25">
      <c r="A5" s="15" t="s">
        <v>215</v>
      </c>
      <c r="B5" s="2"/>
      <c r="C5" t="s">
        <v>216</v>
      </c>
      <c r="E5" t="s">
        <v>347</v>
      </c>
      <c r="F5" t="s">
        <v>348</v>
      </c>
      <c r="AH5" s="20"/>
    </row>
    <row r="6" spans="1:34" x14ac:dyDescent="0.25">
      <c r="A6" s="15" t="s">
        <v>217</v>
      </c>
      <c r="B6" s="2"/>
      <c r="C6" t="s">
        <v>216</v>
      </c>
      <c r="E6" t="s">
        <v>347</v>
      </c>
      <c r="F6" t="s">
        <v>348</v>
      </c>
      <c r="AH6" s="20"/>
    </row>
    <row r="7" spans="1:34" x14ac:dyDescent="0.25">
      <c r="A7" s="15" t="s">
        <v>218</v>
      </c>
      <c r="B7" s="2"/>
      <c r="C7" t="s">
        <v>216</v>
      </c>
      <c r="E7" t="s">
        <v>347</v>
      </c>
      <c r="F7" t="s">
        <v>348</v>
      </c>
      <c r="AH7" s="20"/>
    </row>
    <row r="8" spans="1:34" x14ac:dyDescent="0.25">
      <c r="A8" s="15" t="s">
        <v>278</v>
      </c>
      <c r="B8" s="2"/>
      <c r="C8" t="s">
        <v>216</v>
      </c>
      <c r="E8" t="s">
        <v>347</v>
      </c>
      <c r="F8" t="s">
        <v>348</v>
      </c>
      <c r="AH8" s="20"/>
    </row>
    <row r="9" spans="1:34" x14ac:dyDescent="0.25">
      <c r="A9" s="15" t="s">
        <v>223</v>
      </c>
      <c r="B9" s="2"/>
      <c r="C9" t="s">
        <v>220</v>
      </c>
      <c r="E9" t="s">
        <v>347</v>
      </c>
      <c r="F9" t="s">
        <v>348</v>
      </c>
      <c r="AH9" s="20"/>
    </row>
    <row r="10" spans="1:34" x14ac:dyDescent="0.25">
      <c r="A10" s="15" t="s">
        <v>224</v>
      </c>
      <c r="B10" s="2"/>
      <c r="C10" t="s">
        <v>220</v>
      </c>
      <c r="E10" t="s">
        <v>347</v>
      </c>
      <c r="F10" t="s">
        <v>348</v>
      </c>
      <c r="AH10" s="20"/>
    </row>
    <row r="11" spans="1:34" x14ac:dyDescent="0.25">
      <c r="A11" s="15" t="s">
        <v>226</v>
      </c>
      <c r="B11" s="2"/>
      <c r="C11" t="s">
        <v>220</v>
      </c>
      <c r="E11" t="s">
        <v>347</v>
      </c>
      <c r="F11" t="s">
        <v>348</v>
      </c>
      <c r="AH11" s="20"/>
    </row>
    <row r="12" spans="1:34" x14ac:dyDescent="0.25">
      <c r="A12" s="15" t="s">
        <v>232</v>
      </c>
      <c r="B12" s="2"/>
      <c r="C12" t="s">
        <v>233</v>
      </c>
      <c r="E12" t="s">
        <v>347</v>
      </c>
      <c r="F12" t="s">
        <v>348</v>
      </c>
      <c r="AH12" s="20"/>
    </row>
    <row r="13" spans="1:34" x14ac:dyDescent="0.25">
      <c r="A13" s="15" t="s">
        <v>234</v>
      </c>
      <c r="B13" s="2"/>
      <c r="C13" t="s">
        <v>233</v>
      </c>
      <c r="E13" t="s">
        <v>347</v>
      </c>
      <c r="F13" t="s">
        <v>348</v>
      </c>
      <c r="AH13" s="20"/>
    </row>
    <row r="14" spans="1:34" x14ac:dyDescent="0.25">
      <c r="A14" s="15" t="s">
        <v>236</v>
      </c>
      <c r="B14" s="2"/>
      <c r="C14" t="s">
        <v>233</v>
      </c>
      <c r="E14" t="s">
        <v>347</v>
      </c>
      <c r="F14" t="s">
        <v>348</v>
      </c>
      <c r="AH14" s="20"/>
    </row>
    <row r="15" spans="1:34" x14ac:dyDescent="0.25">
      <c r="A15" s="15" t="s">
        <v>235</v>
      </c>
      <c r="B15" s="2"/>
      <c r="C15" t="s">
        <v>233</v>
      </c>
      <c r="E15" t="s">
        <v>347</v>
      </c>
      <c r="F15" t="s">
        <v>348</v>
      </c>
      <c r="AH15" s="20"/>
    </row>
    <row r="16" spans="1:34" x14ac:dyDescent="0.25">
      <c r="A16" s="15" t="s">
        <v>237</v>
      </c>
      <c r="B16" s="2"/>
      <c r="C16" t="s">
        <v>238</v>
      </c>
      <c r="E16" t="s">
        <v>347</v>
      </c>
      <c r="F16" t="s">
        <v>348</v>
      </c>
      <c r="AH16" s="20"/>
    </row>
    <row r="17" spans="1:34" x14ac:dyDescent="0.25">
      <c r="A17" s="15" t="s">
        <v>242</v>
      </c>
      <c r="B17" s="2"/>
      <c r="C17" t="s">
        <v>241</v>
      </c>
      <c r="E17" t="s">
        <v>347</v>
      </c>
      <c r="F17" t="s">
        <v>348</v>
      </c>
      <c r="AH17" s="20"/>
    </row>
    <row r="18" spans="1:34" x14ac:dyDescent="0.25">
      <c r="A18" s="15" t="s">
        <v>246</v>
      </c>
      <c r="B18" s="2"/>
      <c r="C18" t="s">
        <v>247</v>
      </c>
      <c r="E18" t="s">
        <v>347</v>
      </c>
      <c r="F18" t="s">
        <v>348</v>
      </c>
      <c r="AH18" s="20"/>
    </row>
    <row r="19" spans="1:34" x14ac:dyDescent="0.25">
      <c r="A19" s="15" t="s">
        <v>223</v>
      </c>
      <c r="B19" s="2"/>
      <c r="C19" t="s">
        <v>220</v>
      </c>
      <c r="E19" t="s">
        <v>347</v>
      </c>
      <c r="F19" t="s">
        <v>348</v>
      </c>
      <c r="AH19" s="20"/>
    </row>
    <row r="20" spans="1:34" x14ac:dyDescent="0.25">
      <c r="A20" s="15" t="s">
        <v>235</v>
      </c>
      <c r="B20" s="2"/>
      <c r="C20" t="s">
        <v>233</v>
      </c>
      <c r="E20" t="s">
        <v>347</v>
      </c>
      <c r="F20" t="s">
        <v>348</v>
      </c>
      <c r="AH20" s="20"/>
    </row>
    <row r="21" spans="1:34" x14ac:dyDescent="0.25">
      <c r="A21" s="15" t="s">
        <v>235</v>
      </c>
      <c r="B21" s="2"/>
      <c r="C21" t="s">
        <v>233</v>
      </c>
      <c r="E21" t="s">
        <v>347</v>
      </c>
      <c r="F21" t="s">
        <v>348</v>
      </c>
      <c r="AH21" s="20"/>
    </row>
    <row r="22" spans="1:34" x14ac:dyDescent="0.25">
      <c r="A22" s="15" t="s">
        <v>282</v>
      </c>
      <c r="B22" s="2"/>
      <c r="C22" t="s">
        <v>233</v>
      </c>
      <c r="E22" t="s">
        <v>347</v>
      </c>
      <c r="F22" t="s">
        <v>348</v>
      </c>
      <c r="AH22" s="20"/>
    </row>
    <row r="23" spans="1:34" x14ac:dyDescent="0.25">
      <c r="A23" s="15" t="s">
        <v>223</v>
      </c>
      <c r="B23" s="2"/>
      <c r="C23" t="s">
        <v>220</v>
      </c>
      <c r="E23" t="s">
        <v>347</v>
      </c>
      <c r="F23" t="s">
        <v>348</v>
      </c>
      <c r="AH23" s="20"/>
    </row>
    <row r="24" spans="1:34" x14ac:dyDescent="0.25">
      <c r="A24" s="15" t="s">
        <v>223</v>
      </c>
      <c r="B24" s="2"/>
      <c r="C24" t="s">
        <v>220</v>
      </c>
      <c r="E24" t="s">
        <v>347</v>
      </c>
      <c r="F24" t="s">
        <v>348</v>
      </c>
      <c r="AH24" s="20"/>
    </row>
    <row r="25" spans="1:34" x14ac:dyDescent="0.25">
      <c r="A25" s="15" t="s">
        <v>223</v>
      </c>
      <c r="B25" s="2"/>
      <c r="C25" t="s">
        <v>220</v>
      </c>
      <c r="E25" t="s">
        <v>347</v>
      </c>
      <c r="F25" t="s">
        <v>348</v>
      </c>
      <c r="AH25" s="20"/>
    </row>
    <row r="26" spans="1:34" x14ac:dyDescent="0.25">
      <c r="A26" s="15" t="s">
        <v>246</v>
      </c>
      <c r="B26" s="2"/>
      <c r="C26" t="s">
        <v>247</v>
      </c>
      <c r="E26" t="s">
        <v>347</v>
      </c>
      <c r="F26" t="s">
        <v>348</v>
      </c>
      <c r="AH26" s="20"/>
    </row>
    <row r="27" spans="1:34" x14ac:dyDescent="0.25">
      <c r="A27" s="15" t="s">
        <v>236</v>
      </c>
      <c r="B27" s="2"/>
      <c r="C27" t="s">
        <v>233</v>
      </c>
      <c r="E27" t="s">
        <v>347</v>
      </c>
      <c r="F27" t="s">
        <v>348</v>
      </c>
      <c r="AH27" s="20"/>
    </row>
    <row r="28" spans="1:34" x14ac:dyDescent="0.25">
      <c r="A28" s="15" t="s">
        <v>223</v>
      </c>
      <c r="B28" s="2"/>
      <c r="C28" t="s">
        <v>220</v>
      </c>
      <c r="E28" t="s">
        <v>347</v>
      </c>
      <c r="F28" t="s">
        <v>348</v>
      </c>
      <c r="AH28" s="20"/>
    </row>
    <row r="29" spans="1:34" x14ac:dyDescent="0.25">
      <c r="A29" s="15" t="s">
        <v>246</v>
      </c>
      <c r="B29" s="2"/>
      <c r="C29" t="s">
        <v>247</v>
      </c>
      <c r="E29" t="s">
        <v>347</v>
      </c>
      <c r="F29" t="s">
        <v>348</v>
      </c>
      <c r="AH29" s="20"/>
    </row>
    <row r="30" spans="1:34" x14ac:dyDescent="0.25">
      <c r="A30" s="15" t="s">
        <v>246</v>
      </c>
      <c r="B30" s="2"/>
      <c r="C30" t="s">
        <v>247</v>
      </c>
      <c r="E30" t="s">
        <v>347</v>
      </c>
      <c r="F30" t="s">
        <v>348</v>
      </c>
      <c r="AH30" s="20"/>
    </row>
    <row r="31" spans="1:34" x14ac:dyDescent="0.25">
      <c r="A31" s="15" t="s">
        <v>235</v>
      </c>
      <c r="B31" s="2"/>
      <c r="C31" t="s">
        <v>233</v>
      </c>
      <c r="E31" t="s">
        <v>347</v>
      </c>
      <c r="F31" t="s">
        <v>348</v>
      </c>
      <c r="AH31" s="20"/>
    </row>
    <row r="32" spans="1:34" x14ac:dyDescent="0.25">
      <c r="A32" s="15" t="s">
        <v>246</v>
      </c>
      <c r="B32" s="2"/>
      <c r="C32" t="s">
        <v>247</v>
      </c>
      <c r="E32" t="s">
        <v>347</v>
      </c>
      <c r="F32" t="s">
        <v>348</v>
      </c>
      <c r="AH32" s="20"/>
    </row>
    <row r="33" spans="1:34" x14ac:dyDescent="0.25">
      <c r="A33" s="15" t="s">
        <v>224</v>
      </c>
      <c r="B33" s="2"/>
      <c r="C33" t="s">
        <v>220</v>
      </c>
      <c r="E33" t="s">
        <v>347</v>
      </c>
      <c r="F33" t="s">
        <v>348</v>
      </c>
      <c r="AH33" s="20"/>
    </row>
    <row r="34" spans="1:34" x14ac:dyDescent="0.25">
      <c r="A34" s="15" t="s">
        <v>223</v>
      </c>
      <c r="B34" s="2"/>
      <c r="C34" t="s">
        <v>220</v>
      </c>
      <c r="E34" t="s">
        <v>347</v>
      </c>
      <c r="F34" t="s">
        <v>348</v>
      </c>
      <c r="AH34" s="20"/>
    </row>
    <row r="35" spans="1:34" x14ac:dyDescent="0.25">
      <c r="A35" s="15" t="s">
        <v>223</v>
      </c>
      <c r="B35" s="2"/>
      <c r="C35" t="s">
        <v>220</v>
      </c>
      <c r="E35" t="s">
        <v>347</v>
      </c>
      <c r="F35" t="s">
        <v>348</v>
      </c>
      <c r="AH35" s="20"/>
    </row>
    <row r="36" spans="1:34" x14ac:dyDescent="0.25">
      <c r="A36" s="15" t="s">
        <v>223</v>
      </c>
      <c r="B36" s="2"/>
      <c r="C36" t="s">
        <v>220</v>
      </c>
      <c r="E36" t="s">
        <v>347</v>
      </c>
      <c r="F36" t="s">
        <v>348</v>
      </c>
      <c r="AH36" s="20"/>
    </row>
    <row r="37" spans="1:34" x14ac:dyDescent="0.25">
      <c r="A37" s="15" t="s">
        <v>246</v>
      </c>
      <c r="B37" s="2"/>
      <c r="C37" t="s">
        <v>247</v>
      </c>
      <c r="E37" t="s">
        <v>347</v>
      </c>
      <c r="F37" t="s">
        <v>348</v>
      </c>
      <c r="AH37" s="20"/>
    </row>
    <row r="38" spans="1:34" x14ac:dyDescent="0.25">
      <c r="A38" s="15" t="s">
        <v>218</v>
      </c>
      <c r="B38" s="2"/>
      <c r="C38" t="s">
        <v>216</v>
      </c>
      <c r="E38" t="s">
        <v>347</v>
      </c>
      <c r="F38" t="s">
        <v>348</v>
      </c>
      <c r="AH38" s="20"/>
    </row>
    <row r="39" spans="1:34" x14ac:dyDescent="0.25">
      <c r="A39" s="15" t="s">
        <v>246</v>
      </c>
      <c r="B39" s="2"/>
      <c r="C39" t="s">
        <v>247</v>
      </c>
      <c r="E39" t="s">
        <v>347</v>
      </c>
      <c r="F39" t="s">
        <v>348</v>
      </c>
      <c r="AH39" s="20"/>
    </row>
    <row r="40" spans="1:34" x14ac:dyDescent="0.25">
      <c r="A40" s="15" t="s">
        <v>235</v>
      </c>
      <c r="B40" s="2"/>
      <c r="C40" t="s">
        <v>233</v>
      </c>
      <c r="E40" t="s">
        <v>347</v>
      </c>
      <c r="F40" t="s">
        <v>348</v>
      </c>
      <c r="AH40" s="20"/>
    </row>
    <row r="41" spans="1:34" x14ac:dyDescent="0.25">
      <c r="A41" s="15" t="s">
        <v>246</v>
      </c>
      <c r="B41" s="2"/>
      <c r="C41" t="s">
        <v>247</v>
      </c>
      <c r="E41" t="s">
        <v>347</v>
      </c>
      <c r="F41" t="s">
        <v>348</v>
      </c>
      <c r="AH41" s="20"/>
    </row>
    <row r="42" spans="1:34" x14ac:dyDescent="0.25">
      <c r="A42" s="15" t="s">
        <v>237</v>
      </c>
      <c r="B42" s="2"/>
      <c r="C42" t="s">
        <v>238</v>
      </c>
      <c r="E42" t="s">
        <v>347</v>
      </c>
      <c r="F42" t="s">
        <v>348</v>
      </c>
      <c r="AH42" s="20"/>
    </row>
    <row r="43" spans="1:34" x14ac:dyDescent="0.25">
      <c r="A43" s="15" t="s">
        <v>236</v>
      </c>
      <c r="B43" s="2"/>
      <c r="C43" t="s">
        <v>233</v>
      </c>
      <c r="E43" t="s">
        <v>347</v>
      </c>
      <c r="F43" t="s">
        <v>348</v>
      </c>
      <c r="AH43" s="20"/>
    </row>
    <row r="44" spans="1:34" x14ac:dyDescent="0.25">
      <c r="A44" s="15" t="s">
        <v>246</v>
      </c>
      <c r="B44" s="2"/>
      <c r="C44" t="s">
        <v>247</v>
      </c>
      <c r="E44" t="s">
        <v>347</v>
      </c>
      <c r="F44" t="s">
        <v>348</v>
      </c>
      <c r="AH44" s="20"/>
    </row>
    <row r="45" spans="1:34" x14ac:dyDescent="0.25">
      <c r="A45" s="15" t="s">
        <v>223</v>
      </c>
      <c r="B45" s="2"/>
      <c r="C45" t="s">
        <v>220</v>
      </c>
      <c r="E45" t="s">
        <v>347</v>
      </c>
      <c r="F45" t="s">
        <v>348</v>
      </c>
      <c r="AH45" s="20"/>
    </row>
    <row r="46" spans="1:34" x14ac:dyDescent="0.25">
      <c r="A46" s="15" t="s">
        <v>246</v>
      </c>
      <c r="B46" s="2"/>
      <c r="C46" t="s">
        <v>247</v>
      </c>
      <c r="E46" t="s">
        <v>347</v>
      </c>
      <c r="F46" t="s">
        <v>348</v>
      </c>
      <c r="AH46" s="20"/>
    </row>
    <row r="47" spans="1:34" x14ac:dyDescent="0.25">
      <c r="A47" s="15" t="s">
        <v>209</v>
      </c>
      <c r="B47" s="2"/>
      <c r="C47" t="s">
        <v>210</v>
      </c>
      <c r="E47" t="s">
        <v>347</v>
      </c>
      <c r="F47" t="s">
        <v>348</v>
      </c>
      <c r="AH47" s="20"/>
    </row>
    <row r="48" spans="1:34" x14ac:dyDescent="0.25">
      <c r="A48" s="15" t="s">
        <v>235</v>
      </c>
      <c r="B48" s="2"/>
      <c r="C48" t="s">
        <v>233</v>
      </c>
      <c r="E48" t="s">
        <v>347</v>
      </c>
      <c r="F48" t="s">
        <v>348</v>
      </c>
      <c r="AH48" s="20"/>
    </row>
    <row r="49" spans="1:34" x14ac:dyDescent="0.25">
      <c r="A49" s="15" t="s">
        <v>246</v>
      </c>
      <c r="B49" s="2"/>
      <c r="C49" t="s">
        <v>247</v>
      </c>
      <c r="E49" t="s">
        <v>347</v>
      </c>
      <c r="F49" t="s">
        <v>348</v>
      </c>
      <c r="AH49" s="20"/>
    </row>
    <row r="50" spans="1:34" x14ac:dyDescent="0.25">
      <c r="A50" s="15" t="s">
        <v>209</v>
      </c>
      <c r="B50" s="2"/>
      <c r="C50" t="s">
        <v>210</v>
      </c>
      <c r="E50" t="s">
        <v>347</v>
      </c>
      <c r="F50" t="s">
        <v>348</v>
      </c>
      <c r="AH50" s="20"/>
    </row>
    <row r="51" spans="1:34" x14ac:dyDescent="0.25">
      <c r="A51" s="15" t="s">
        <v>226</v>
      </c>
      <c r="B51" s="2"/>
      <c r="C51" t="s">
        <v>220</v>
      </c>
      <c r="E51" t="s">
        <v>347</v>
      </c>
      <c r="F51" t="s">
        <v>348</v>
      </c>
      <c r="AH51" s="20"/>
    </row>
    <row r="52" spans="1:34" x14ac:dyDescent="0.25">
      <c r="A52" s="15" t="s">
        <v>246</v>
      </c>
      <c r="B52" s="2"/>
      <c r="C52" t="s">
        <v>247</v>
      </c>
      <c r="E52" t="s">
        <v>347</v>
      </c>
      <c r="F52" t="s">
        <v>348</v>
      </c>
      <c r="AH52" s="20"/>
    </row>
    <row r="53" spans="1:34" x14ac:dyDescent="0.25">
      <c r="A53" s="15" t="s">
        <v>215</v>
      </c>
      <c r="B53" s="2"/>
      <c r="C53" t="s">
        <v>216</v>
      </c>
      <c r="E53" t="s">
        <v>347</v>
      </c>
      <c r="F53" t="s">
        <v>348</v>
      </c>
      <c r="AH53" s="20"/>
    </row>
    <row r="54" spans="1:34" x14ac:dyDescent="0.25">
      <c r="A54" s="15" t="s">
        <v>246</v>
      </c>
      <c r="B54" s="2"/>
      <c r="C54" t="s">
        <v>247</v>
      </c>
      <c r="E54" t="s">
        <v>347</v>
      </c>
      <c r="F54" t="s">
        <v>348</v>
      </c>
      <c r="AH54" s="20"/>
    </row>
    <row r="55" spans="1:34" x14ac:dyDescent="0.25">
      <c r="A55" s="15" t="s">
        <v>235</v>
      </c>
      <c r="B55" s="2"/>
      <c r="C55" t="s">
        <v>233</v>
      </c>
      <c r="E55" t="s">
        <v>347</v>
      </c>
      <c r="F55" t="s">
        <v>348</v>
      </c>
      <c r="AH55" s="20"/>
    </row>
    <row r="56" spans="1:34" x14ac:dyDescent="0.25">
      <c r="A56" s="15" t="s">
        <v>224</v>
      </c>
      <c r="B56" s="2"/>
      <c r="C56" t="s">
        <v>220</v>
      </c>
      <c r="E56" t="s">
        <v>347</v>
      </c>
      <c r="F56" t="s">
        <v>348</v>
      </c>
      <c r="AH56" s="20"/>
    </row>
    <row r="57" spans="1:34" x14ac:dyDescent="0.25">
      <c r="A57" s="15" t="s">
        <v>226</v>
      </c>
      <c r="B57" s="2"/>
      <c r="C57" t="s">
        <v>220</v>
      </c>
      <c r="E57" t="s">
        <v>347</v>
      </c>
      <c r="F57" t="s">
        <v>348</v>
      </c>
      <c r="AH57" s="20"/>
    </row>
    <row r="58" spans="1:34" x14ac:dyDescent="0.25">
      <c r="A58" s="15" t="s">
        <v>246</v>
      </c>
      <c r="B58" s="2"/>
      <c r="C58" t="s">
        <v>247</v>
      </c>
      <c r="E58" t="s">
        <v>347</v>
      </c>
      <c r="F58" t="s">
        <v>348</v>
      </c>
      <c r="AH58" s="20"/>
    </row>
    <row r="59" spans="1:34" x14ac:dyDescent="0.25">
      <c r="A59" s="15" t="s">
        <v>263</v>
      </c>
      <c r="B59" s="2"/>
      <c r="C59" t="s">
        <v>210</v>
      </c>
      <c r="E59" t="s">
        <v>347</v>
      </c>
      <c r="F59" t="s">
        <v>348</v>
      </c>
      <c r="AH59" s="20"/>
    </row>
    <row r="60" spans="1:34" x14ac:dyDescent="0.25">
      <c r="A60" s="15" t="s">
        <v>226</v>
      </c>
      <c r="B60" s="2"/>
      <c r="C60" t="s">
        <v>220</v>
      </c>
      <c r="E60" t="s">
        <v>347</v>
      </c>
      <c r="F60" t="s">
        <v>348</v>
      </c>
      <c r="AH60" s="20"/>
    </row>
    <row r="61" spans="1:34" x14ac:dyDescent="0.25">
      <c r="A61" s="15" t="s">
        <v>246</v>
      </c>
      <c r="B61" s="2"/>
      <c r="C61" t="s">
        <v>247</v>
      </c>
      <c r="E61" t="s">
        <v>347</v>
      </c>
      <c r="F61" t="s">
        <v>348</v>
      </c>
      <c r="AH61" s="20"/>
    </row>
    <row r="62" spans="1:34" x14ac:dyDescent="0.25">
      <c r="A62" s="15" t="s">
        <v>278</v>
      </c>
      <c r="B62" s="2"/>
      <c r="C62" t="s">
        <v>216</v>
      </c>
      <c r="E62" t="s">
        <v>347</v>
      </c>
      <c r="F62" t="s">
        <v>348</v>
      </c>
      <c r="AH62" s="20"/>
    </row>
    <row r="63" spans="1:34" x14ac:dyDescent="0.25">
      <c r="A63" s="15" t="s">
        <v>223</v>
      </c>
      <c r="B63" s="2"/>
      <c r="C63" t="s">
        <v>220</v>
      </c>
      <c r="E63" t="s">
        <v>347</v>
      </c>
      <c r="F63" t="s">
        <v>348</v>
      </c>
      <c r="AH63" s="20"/>
    </row>
    <row r="64" spans="1:34" x14ac:dyDescent="0.25">
      <c r="A64" s="15" t="s">
        <v>235</v>
      </c>
      <c r="B64" s="2"/>
      <c r="C64" t="s">
        <v>233</v>
      </c>
      <c r="E64" t="s">
        <v>347</v>
      </c>
      <c r="F64" t="s">
        <v>348</v>
      </c>
      <c r="AH64" s="20"/>
    </row>
    <row r="65" spans="1:34" x14ac:dyDescent="0.25">
      <c r="A65" s="15" t="s">
        <v>226</v>
      </c>
      <c r="B65" s="2"/>
      <c r="C65" t="s">
        <v>220</v>
      </c>
      <c r="E65" t="s">
        <v>347</v>
      </c>
      <c r="F65" t="s">
        <v>348</v>
      </c>
      <c r="AH65" s="20"/>
    </row>
    <row r="66" spans="1:34" x14ac:dyDescent="0.25">
      <c r="A66" s="15" t="s">
        <v>235</v>
      </c>
      <c r="B66" s="2"/>
      <c r="C66" t="s">
        <v>233</v>
      </c>
      <c r="E66" t="s">
        <v>347</v>
      </c>
      <c r="F66" t="s">
        <v>348</v>
      </c>
      <c r="AH66" s="20"/>
    </row>
    <row r="67" spans="1:34" x14ac:dyDescent="0.25">
      <c r="A67" s="15" t="s">
        <v>223</v>
      </c>
      <c r="B67" s="2"/>
      <c r="C67" t="s">
        <v>220</v>
      </c>
      <c r="E67" t="s">
        <v>347</v>
      </c>
      <c r="F67" t="s">
        <v>348</v>
      </c>
      <c r="AH67" s="20"/>
    </row>
    <row r="68" spans="1:34" x14ac:dyDescent="0.25">
      <c r="A68" s="15" t="s">
        <v>223</v>
      </c>
      <c r="B68" s="2"/>
      <c r="C68" t="s">
        <v>220</v>
      </c>
      <c r="E68" t="s">
        <v>347</v>
      </c>
      <c r="F68" t="s">
        <v>348</v>
      </c>
      <c r="AH68" s="20"/>
    </row>
    <row r="69" spans="1:34" x14ac:dyDescent="0.25">
      <c r="A69" s="15" t="s">
        <v>246</v>
      </c>
      <c r="B69" s="2"/>
      <c r="C69" t="s">
        <v>247</v>
      </c>
      <c r="E69" t="s">
        <v>347</v>
      </c>
      <c r="F69" t="s">
        <v>348</v>
      </c>
      <c r="AH69" s="20"/>
    </row>
    <row r="70" spans="1:34" x14ac:dyDescent="0.25">
      <c r="A70" s="15" t="s">
        <v>246</v>
      </c>
      <c r="B70" s="2"/>
      <c r="C70" t="s">
        <v>247</v>
      </c>
      <c r="E70" t="s">
        <v>347</v>
      </c>
      <c r="F70" t="s">
        <v>348</v>
      </c>
      <c r="AH70" s="20"/>
    </row>
    <row r="71" spans="1:34" x14ac:dyDescent="0.25">
      <c r="A71" s="15" t="s">
        <v>224</v>
      </c>
      <c r="B71" s="2"/>
      <c r="C71" t="s">
        <v>220</v>
      </c>
      <c r="E71" t="s">
        <v>347</v>
      </c>
      <c r="F71" t="s">
        <v>348</v>
      </c>
      <c r="AH71" s="20"/>
    </row>
    <row r="72" spans="1:34" x14ac:dyDescent="0.25">
      <c r="A72" s="15" t="s">
        <v>236</v>
      </c>
      <c r="B72" s="2"/>
      <c r="C72" t="s">
        <v>233</v>
      </c>
      <c r="E72" t="s">
        <v>347</v>
      </c>
      <c r="F72" t="s">
        <v>348</v>
      </c>
      <c r="AH72" s="20"/>
    </row>
    <row r="73" spans="1:34" x14ac:dyDescent="0.25">
      <c r="A73" s="15" t="s">
        <v>235</v>
      </c>
      <c r="B73" s="2"/>
      <c r="C73" t="s">
        <v>233</v>
      </c>
      <c r="E73" t="s">
        <v>347</v>
      </c>
      <c r="F73" t="s">
        <v>348</v>
      </c>
      <c r="AH73" s="20"/>
    </row>
    <row r="74" spans="1:34" x14ac:dyDescent="0.25">
      <c r="A74" s="15" t="s">
        <v>246</v>
      </c>
      <c r="B74" s="2"/>
      <c r="C74" t="s">
        <v>247</v>
      </c>
      <c r="E74" t="s">
        <v>347</v>
      </c>
      <c r="F74" t="s">
        <v>348</v>
      </c>
      <c r="AH74" s="20"/>
    </row>
    <row r="75" spans="1:34" x14ac:dyDescent="0.25">
      <c r="A75" s="15" t="s">
        <v>235</v>
      </c>
      <c r="B75" s="2"/>
      <c r="C75" t="s">
        <v>233</v>
      </c>
      <c r="E75" t="s">
        <v>347</v>
      </c>
      <c r="F75" t="s">
        <v>348</v>
      </c>
      <c r="AH75" s="20"/>
    </row>
    <row r="76" spans="1:34" x14ac:dyDescent="0.25">
      <c r="A76" s="15" t="s">
        <v>223</v>
      </c>
      <c r="B76" s="2"/>
      <c r="C76" t="s">
        <v>220</v>
      </c>
      <c r="E76" t="s">
        <v>347</v>
      </c>
      <c r="F76" t="s">
        <v>348</v>
      </c>
      <c r="AH76" s="20"/>
    </row>
    <row r="77" spans="1:34" x14ac:dyDescent="0.25">
      <c r="A77" s="15" t="s">
        <v>236</v>
      </c>
      <c r="B77" s="2"/>
      <c r="C77" t="s">
        <v>233</v>
      </c>
      <c r="E77" t="s">
        <v>347</v>
      </c>
      <c r="F77" t="s">
        <v>348</v>
      </c>
      <c r="AH77" s="20"/>
    </row>
    <row r="78" spans="1:34" x14ac:dyDescent="0.25">
      <c r="A78" s="15" t="s">
        <v>246</v>
      </c>
      <c r="B78" s="2"/>
      <c r="C78" t="s">
        <v>247</v>
      </c>
      <c r="E78" t="s">
        <v>347</v>
      </c>
      <c r="F78" t="s">
        <v>348</v>
      </c>
      <c r="AH78" s="20"/>
    </row>
    <row r="79" spans="1:34" x14ac:dyDescent="0.25">
      <c r="A79" s="15" t="s">
        <v>246</v>
      </c>
      <c r="B79" s="2"/>
      <c r="C79" t="s">
        <v>247</v>
      </c>
      <c r="E79" t="s">
        <v>347</v>
      </c>
      <c r="F79" t="s">
        <v>348</v>
      </c>
      <c r="AH79" s="20"/>
    </row>
    <row r="80" spans="1:34" x14ac:dyDescent="0.25">
      <c r="A80" s="15" t="s">
        <v>223</v>
      </c>
      <c r="B80" s="2"/>
      <c r="C80" t="s">
        <v>220</v>
      </c>
      <c r="E80" t="s">
        <v>347</v>
      </c>
      <c r="F80" t="s">
        <v>348</v>
      </c>
      <c r="AH80" s="20"/>
    </row>
    <row r="81" spans="1:34" x14ac:dyDescent="0.25">
      <c r="A81" s="15" t="s">
        <v>223</v>
      </c>
      <c r="B81" s="2"/>
      <c r="C81" t="s">
        <v>220</v>
      </c>
      <c r="E81" t="s">
        <v>347</v>
      </c>
      <c r="F81" t="s">
        <v>348</v>
      </c>
      <c r="AH81" s="20"/>
    </row>
    <row r="82" spans="1:34" x14ac:dyDescent="0.25">
      <c r="A82" s="15" t="s">
        <v>246</v>
      </c>
      <c r="B82" s="2"/>
      <c r="C82" t="s">
        <v>247</v>
      </c>
      <c r="E82" t="s">
        <v>347</v>
      </c>
      <c r="F82" t="s">
        <v>348</v>
      </c>
      <c r="AH82" s="20"/>
    </row>
    <row r="83" spans="1:34" x14ac:dyDescent="0.25">
      <c r="A83" s="15" t="s">
        <v>224</v>
      </c>
      <c r="B83" s="2"/>
      <c r="C83" t="s">
        <v>220</v>
      </c>
      <c r="E83" t="s">
        <v>347</v>
      </c>
      <c r="F83" t="s">
        <v>348</v>
      </c>
      <c r="AH83" s="20"/>
    </row>
    <row r="84" spans="1:34" x14ac:dyDescent="0.25">
      <c r="A84" s="15" t="s">
        <v>223</v>
      </c>
      <c r="B84" s="2"/>
      <c r="C84" t="s">
        <v>220</v>
      </c>
      <c r="E84" t="s">
        <v>347</v>
      </c>
      <c r="F84" t="s">
        <v>348</v>
      </c>
      <c r="AH84" s="20"/>
    </row>
    <row r="85" spans="1:34" x14ac:dyDescent="0.25">
      <c r="A85" s="15" t="s">
        <v>235</v>
      </c>
      <c r="B85" s="2"/>
      <c r="C85" t="s">
        <v>233</v>
      </c>
      <c r="E85" t="s">
        <v>347</v>
      </c>
      <c r="F85" t="s">
        <v>348</v>
      </c>
      <c r="AH85" s="20"/>
    </row>
    <row r="86" spans="1:34" x14ac:dyDescent="0.25">
      <c r="A86" s="15" t="s">
        <v>246</v>
      </c>
      <c r="B86" s="2"/>
      <c r="C86" t="s">
        <v>247</v>
      </c>
      <c r="E86" t="s">
        <v>347</v>
      </c>
      <c r="F86" t="s">
        <v>348</v>
      </c>
      <c r="AH86" s="20"/>
    </row>
    <row r="87" spans="1:34" x14ac:dyDescent="0.25">
      <c r="A87" s="15" t="s">
        <v>224</v>
      </c>
      <c r="B87" s="2"/>
      <c r="C87" t="s">
        <v>220</v>
      </c>
      <c r="E87" t="s">
        <v>347</v>
      </c>
      <c r="F87" t="s">
        <v>348</v>
      </c>
      <c r="AH87" s="20"/>
    </row>
    <row r="88" spans="1:34" x14ac:dyDescent="0.25">
      <c r="A88" s="15" t="s">
        <v>246</v>
      </c>
      <c r="B88" s="2"/>
      <c r="C88" t="s">
        <v>247</v>
      </c>
      <c r="E88" t="s">
        <v>347</v>
      </c>
      <c r="F88" t="s">
        <v>348</v>
      </c>
      <c r="AH88" s="20"/>
    </row>
    <row r="89" spans="1:34" x14ac:dyDescent="0.25">
      <c r="A89" s="15" t="s">
        <v>223</v>
      </c>
      <c r="B89" s="2"/>
      <c r="C89" t="s">
        <v>220</v>
      </c>
      <c r="E89" t="s">
        <v>347</v>
      </c>
      <c r="F89" t="s">
        <v>348</v>
      </c>
      <c r="AH89" s="20"/>
    </row>
    <row r="90" spans="1:34" x14ac:dyDescent="0.25">
      <c r="A90" s="15" t="s">
        <v>270</v>
      </c>
      <c r="B90" s="2"/>
      <c r="C90" t="s">
        <v>210</v>
      </c>
      <c r="E90" t="s">
        <v>347</v>
      </c>
      <c r="F90" t="s">
        <v>348</v>
      </c>
      <c r="AH90" s="20"/>
    </row>
    <row r="91" spans="1:34" x14ac:dyDescent="0.25">
      <c r="A91" s="15" t="s">
        <v>246</v>
      </c>
      <c r="B91" s="2"/>
      <c r="C91" t="s">
        <v>247</v>
      </c>
      <c r="E91" t="s">
        <v>347</v>
      </c>
      <c r="F91" t="s">
        <v>348</v>
      </c>
      <c r="AH91" s="20"/>
    </row>
    <row r="92" spans="1:34" x14ac:dyDescent="0.25">
      <c r="A92" s="15" t="s">
        <v>223</v>
      </c>
      <c r="B92" s="2"/>
      <c r="C92" t="s">
        <v>220</v>
      </c>
      <c r="E92" t="s">
        <v>347</v>
      </c>
      <c r="F92" t="s">
        <v>348</v>
      </c>
      <c r="AH92" s="20"/>
    </row>
    <row r="93" spans="1:34" x14ac:dyDescent="0.25">
      <c r="A93" s="15" t="s">
        <v>236</v>
      </c>
      <c r="B93" s="2"/>
      <c r="C93" t="s">
        <v>233</v>
      </c>
      <c r="E93" t="s">
        <v>347</v>
      </c>
      <c r="F93" t="s">
        <v>348</v>
      </c>
      <c r="AH93" s="20"/>
    </row>
    <row r="94" spans="1:34" x14ac:dyDescent="0.25">
      <c r="A94" s="15" t="s">
        <v>246</v>
      </c>
      <c r="B94" s="2"/>
      <c r="C94" t="s">
        <v>247</v>
      </c>
      <c r="E94" t="s">
        <v>347</v>
      </c>
      <c r="F94" t="s">
        <v>348</v>
      </c>
      <c r="AH94" s="20"/>
    </row>
    <row r="95" spans="1:34" x14ac:dyDescent="0.25">
      <c r="A95" s="15" t="s">
        <v>235</v>
      </c>
      <c r="B95" s="2"/>
      <c r="C95" t="s">
        <v>233</v>
      </c>
      <c r="E95" t="s">
        <v>347</v>
      </c>
      <c r="F95" t="s">
        <v>348</v>
      </c>
      <c r="AH95" s="20"/>
    </row>
    <row r="96" spans="1:34" x14ac:dyDescent="0.25">
      <c r="A96" s="15" t="s">
        <v>246</v>
      </c>
      <c r="B96" s="2"/>
      <c r="C96" t="s">
        <v>247</v>
      </c>
      <c r="E96" t="s">
        <v>347</v>
      </c>
      <c r="F96" t="s">
        <v>348</v>
      </c>
      <c r="AH96" s="20"/>
    </row>
    <row r="97" spans="1:34" x14ac:dyDescent="0.25">
      <c r="A97" s="15" t="s">
        <v>235</v>
      </c>
      <c r="B97" s="2"/>
      <c r="C97" t="s">
        <v>233</v>
      </c>
      <c r="E97" t="s">
        <v>347</v>
      </c>
      <c r="F97" t="s">
        <v>348</v>
      </c>
      <c r="AH97" s="20"/>
    </row>
    <row r="98" spans="1:34" x14ac:dyDescent="0.25">
      <c r="A98" s="15" t="s">
        <v>223</v>
      </c>
      <c r="B98" s="2"/>
      <c r="C98" t="s">
        <v>220</v>
      </c>
      <c r="E98" t="s">
        <v>347</v>
      </c>
      <c r="F98" t="s">
        <v>348</v>
      </c>
      <c r="AH98" s="20"/>
    </row>
    <row r="99" spans="1:34" x14ac:dyDescent="0.25">
      <c r="A99" s="15" t="s">
        <v>263</v>
      </c>
      <c r="B99" s="2"/>
      <c r="C99" t="s">
        <v>210</v>
      </c>
      <c r="E99" t="s">
        <v>347</v>
      </c>
      <c r="F99" t="s">
        <v>348</v>
      </c>
      <c r="AH99" s="20"/>
    </row>
    <row r="100" spans="1:34" ht="15.75" thickBot="1" x14ac:dyDescent="0.3">
      <c r="A100" s="29" t="s">
        <v>236</v>
      </c>
      <c r="B100" s="28"/>
      <c r="C100" s="23" t="s">
        <v>233</v>
      </c>
      <c r="D100" s="23" t="s">
        <v>249</v>
      </c>
      <c r="E100" s="23" t="s">
        <v>347</v>
      </c>
      <c r="F100" s="23" t="s">
        <v>348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9F5B-99A8-46AD-A9D9-995EB19DF2D7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39" bestFit="1" customWidth="1"/>
    <col min="6" max="6" width="81.140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349</v>
      </c>
      <c r="F2" s="27" t="s">
        <v>350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209</v>
      </c>
      <c r="B3" s="2"/>
      <c r="C3" t="s">
        <v>210</v>
      </c>
      <c r="E3" t="s">
        <v>349</v>
      </c>
      <c r="F3" t="s">
        <v>350</v>
      </c>
      <c r="AH3" s="20"/>
    </row>
    <row r="4" spans="1:34" x14ac:dyDescent="0.25">
      <c r="A4" s="15" t="s">
        <v>217</v>
      </c>
      <c r="B4" s="2"/>
      <c r="C4" t="s">
        <v>216</v>
      </c>
      <c r="E4" t="s">
        <v>349</v>
      </c>
      <c r="F4" t="s">
        <v>350</v>
      </c>
      <c r="AH4" s="20"/>
    </row>
    <row r="5" spans="1:34" x14ac:dyDescent="0.25">
      <c r="A5" s="15" t="s">
        <v>218</v>
      </c>
      <c r="B5" s="2"/>
      <c r="C5" t="s">
        <v>216</v>
      </c>
      <c r="E5" t="s">
        <v>349</v>
      </c>
      <c r="F5" t="s">
        <v>350</v>
      </c>
      <c r="AH5" s="20"/>
    </row>
    <row r="6" spans="1:34" x14ac:dyDescent="0.25">
      <c r="A6" s="15" t="s">
        <v>223</v>
      </c>
      <c r="B6" s="2"/>
      <c r="C6" t="s">
        <v>220</v>
      </c>
      <c r="E6" t="s">
        <v>349</v>
      </c>
      <c r="F6" t="s">
        <v>350</v>
      </c>
      <c r="AH6" s="20"/>
    </row>
    <row r="7" spans="1:34" x14ac:dyDescent="0.25">
      <c r="A7" s="15" t="s">
        <v>224</v>
      </c>
      <c r="B7" s="2"/>
      <c r="C7" t="s">
        <v>220</v>
      </c>
      <c r="E7" t="s">
        <v>349</v>
      </c>
      <c r="F7" t="s">
        <v>350</v>
      </c>
      <c r="AH7" s="20"/>
    </row>
    <row r="8" spans="1:34" x14ac:dyDescent="0.25">
      <c r="A8" s="15" t="s">
        <v>226</v>
      </c>
      <c r="B8" s="2"/>
      <c r="C8" t="s">
        <v>220</v>
      </c>
      <c r="E8" t="s">
        <v>349</v>
      </c>
      <c r="F8" t="s">
        <v>350</v>
      </c>
      <c r="AH8" s="20"/>
    </row>
    <row r="9" spans="1:34" x14ac:dyDescent="0.25">
      <c r="A9" s="15" t="s">
        <v>236</v>
      </c>
      <c r="B9" s="2"/>
      <c r="C9" t="s">
        <v>233</v>
      </c>
      <c r="E9" t="s">
        <v>349</v>
      </c>
      <c r="F9" t="s">
        <v>350</v>
      </c>
      <c r="AH9" s="20"/>
    </row>
    <row r="10" spans="1:34" x14ac:dyDescent="0.25">
      <c r="A10" s="15" t="s">
        <v>235</v>
      </c>
      <c r="B10" s="2"/>
      <c r="C10" t="s">
        <v>233</v>
      </c>
      <c r="E10" t="s">
        <v>349</v>
      </c>
      <c r="F10" t="s">
        <v>350</v>
      </c>
      <c r="AH10" s="20"/>
    </row>
    <row r="11" spans="1:34" x14ac:dyDescent="0.25">
      <c r="A11" s="15" t="s">
        <v>237</v>
      </c>
      <c r="B11" s="2"/>
      <c r="C11" t="s">
        <v>238</v>
      </c>
      <c r="E11" t="s">
        <v>349</v>
      </c>
      <c r="F11" t="s">
        <v>350</v>
      </c>
      <c r="AH11" s="20"/>
    </row>
    <row r="12" spans="1:34" x14ac:dyDescent="0.25">
      <c r="A12" s="15" t="s">
        <v>246</v>
      </c>
      <c r="B12" s="2"/>
      <c r="C12" t="s">
        <v>247</v>
      </c>
      <c r="E12" t="s">
        <v>349</v>
      </c>
      <c r="F12" t="s">
        <v>350</v>
      </c>
      <c r="AH12" s="20"/>
    </row>
    <row r="13" spans="1:34" x14ac:dyDescent="0.25">
      <c r="A13" s="15" t="s">
        <v>246</v>
      </c>
      <c r="B13" s="2"/>
      <c r="C13" t="s">
        <v>247</v>
      </c>
      <c r="E13" t="s">
        <v>349</v>
      </c>
      <c r="F13" t="s">
        <v>350</v>
      </c>
      <c r="AH13" s="20"/>
    </row>
    <row r="14" spans="1:34" x14ac:dyDescent="0.25">
      <c r="A14" s="15" t="s">
        <v>236</v>
      </c>
      <c r="B14" s="2"/>
      <c r="C14" t="s">
        <v>233</v>
      </c>
      <c r="E14" t="s">
        <v>349</v>
      </c>
      <c r="F14" t="s">
        <v>350</v>
      </c>
      <c r="AH14" s="20"/>
    </row>
    <row r="15" spans="1:34" x14ac:dyDescent="0.25">
      <c r="A15" s="15" t="s">
        <v>218</v>
      </c>
      <c r="B15" s="2"/>
      <c r="C15" t="s">
        <v>216</v>
      </c>
      <c r="E15" t="s">
        <v>349</v>
      </c>
      <c r="F15" t="s">
        <v>350</v>
      </c>
      <c r="AH15" s="20"/>
    </row>
    <row r="16" spans="1:34" x14ac:dyDescent="0.25">
      <c r="A16" s="15" t="s">
        <v>246</v>
      </c>
      <c r="B16" s="2"/>
      <c r="C16" t="s">
        <v>247</v>
      </c>
      <c r="E16" t="s">
        <v>349</v>
      </c>
      <c r="F16" t="s">
        <v>350</v>
      </c>
      <c r="AH16" s="20"/>
    </row>
    <row r="17" spans="1:34" x14ac:dyDescent="0.25">
      <c r="A17" s="15" t="s">
        <v>246</v>
      </c>
      <c r="B17" s="2"/>
      <c r="C17" t="s">
        <v>247</v>
      </c>
      <c r="E17" t="s">
        <v>349</v>
      </c>
      <c r="F17" t="s">
        <v>350</v>
      </c>
      <c r="AH17" s="20"/>
    </row>
    <row r="18" spans="1:34" x14ac:dyDescent="0.25">
      <c r="A18" s="15" t="s">
        <v>236</v>
      </c>
      <c r="B18" s="2"/>
      <c r="C18" t="s">
        <v>233</v>
      </c>
      <c r="E18" t="s">
        <v>349</v>
      </c>
      <c r="F18" t="s">
        <v>350</v>
      </c>
      <c r="AH18" s="20"/>
    </row>
    <row r="19" spans="1:34" x14ac:dyDescent="0.25">
      <c r="A19" s="15" t="s">
        <v>235</v>
      </c>
      <c r="B19" s="2"/>
      <c r="C19" t="s">
        <v>233</v>
      </c>
      <c r="E19" t="s">
        <v>349</v>
      </c>
      <c r="F19" t="s">
        <v>350</v>
      </c>
      <c r="AH19" s="20"/>
    </row>
    <row r="20" spans="1:34" x14ac:dyDescent="0.25">
      <c r="A20" s="15" t="s">
        <v>246</v>
      </c>
      <c r="B20" s="2"/>
      <c r="C20" t="s">
        <v>247</v>
      </c>
      <c r="E20" t="s">
        <v>349</v>
      </c>
      <c r="F20" t="s">
        <v>350</v>
      </c>
      <c r="AH20" s="20"/>
    </row>
    <row r="21" spans="1:34" x14ac:dyDescent="0.25">
      <c r="A21" s="15" t="s">
        <v>273</v>
      </c>
      <c r="B21" s="2"/>
      <c r="C21" t="s">
        <v>274</v>
      </c>
      <c r="E21" t="s">
        <v>349</v>
      </c>
      <c r="F21" t="s">
        <v>350</v>
      </c>
      <c r="AH21" s="20"/>
    </row>
    <row r="22" spans="1:34" x14ac:dyDescent="0.25">
      <c r="A22" s="15" t="s">
        <v>246</v>
      </c>
      <c r="B22" s="2"/>
      <c r="C22" t="s">
        <v>247</v>
      </c>
      <c r="E22" t="s">
        <v>349</v>
      </c>
      <c r="F22" t="s">
        <v>350</v>
      </c>
      <c r="AH22" s="20"/>
    </row>
    <row r="23" spans="1:34" x14ac:dyDescent="0.25">
      <c r="A23" s="15" t="s">
        <v>209</v>
      </c>
      <c r="B23" s="2"/>
      <c r="C23" t="s">
        <v>210</v>
      </c>
      <c r="E23" t="s">
        <v>349</v>
      </c>
      <c r="F23" t="s">
        <v>350</v>
      </c>
      <c r="AH23" s="20"/>
    </row>
    <row r="24" spans="1:34" x14ac:dyDescent="0.25">
      <c r="A24" s="15" t="s">
        <v>273</v>
      </c>
      <c r="B24" s="2"/>
      <c r="C24" t="s">
        <v>274</v>
      </c>
      <c r="E24" t="s">
        <v>349</v>
      </c>
      <c r="F24" t="s">
        <v>350</v>
      </c>
      <c r="AH24" s="20"/>
    </row>
    <row r="25" spans="1:34" x14ac:dyDescent="0.25">
      <c r="A25" s="15" t="s">
        <v>246</v>
      </c>
      <c r="B25" s="2"/>
      <c r="C25" t="s">
        <v>247</v>
      </c>
      <c r="E25" t="s">
        <v>349</v>
      </c>
      <c r="F25" t="s">
        <v>350</v>
      </c>
      <c r="AH25" s="20"/>
    </row>
    <row r="26" spans="1:34" x14ac:dyDescent="0.25">
      <c r="A26" s="15" t="s">
        <v>246</v>
      </c>
      <c r="B26" s="2"/>
      <c r="C26" t="s">
        <v>247</v>
      </c>
      <c r="E26" t="s">
        <v>349</v>
      </c>
      <c r="F26" t="s">
        <v>350</v>
      </c>
      <c r="AH26" s="20"/>
    </row>
    <row r="27" spans="1:34" x14ac:dyDescent="0.25">
      <c r="A27" s="15" t="s">
        <v>235</v>
      </c>
      <c r="B27" s="2"/>
      <c r="C27" t="s">
        <v>233</v>
      </c>
      <c r="E27" t="s">
        <v>349</v>
      </c>
      <c r="F27" t="s">
        <v>350</v>
      </c>
      <c r="AH27" s="20"/>
    </row>
    <row r="28" spans="1:34" x14ac:dyDescent="0.25">
      <c r="A28" s="15" t="s">
        <v>246</v>
      </c>
      <c r="B28" s="2"/>
      <c r="C28" t="s">
        <v>247</v>
      </c>
      <c r="E28" t="s">
        <v>349</v>
      </c>
      <c r="F28" t="s">
        <v>350</v>
      </c>
      <c r="AH28" s="20"/>
    </row>
    <row r="29" spans="1:34" x14ac:dyDescent="0.25">
      <c r="A29" s="15" t="s">
        <v>236</v>
      </c>
      <c r="B29" s="2"/>
      <c r="C29" t="s">
        <v>233</v>
      </c>
      <c r="E29" t="s">
        <v>349</v>
      </c>
      <c r="F29" t="s">
        <v>350</v>
      </c>
      <c r="AH29" s="20"/>
    </row>
    <row r="30" spans="1:34" x14ac:dyDescent="0.25">
      <c r="A30" s="15" t="s">
        <v>246</v>
      </c>
      <c r="B30" s="2"/>
      <c r="C30" t="s">
        <v>247</v>
      </c>
      <c r="E30" t="s">
        <v>349</v>
      </c>
      <c r="F30" t="s">
        <v>350</v>
      </c>
      <c r="AH30" s="20"/>
    </row>
    <row r="31" spans="1:34" x14ac:dyDescent="0.25">
      <c r="A31" s="15" t="s">
        <v>223</v>
      </c>
      <c r="B31" s="2"/>
      <c r="C31" t="s">
        <v>220</v>
      </c>
      <c r="E31" t="s">
        <v>349</v>
      </c>
      <c r="F31" t="s">
        <v>350</v>
      </c>
      <c r="AH31" s="20"/>
    </row>
    <row r="32" spans="1:34" x14ac:dyDescent="0.25">
      <c r="A32" s="15" t="s">
        <v>246</v>
      </c>
      <c r="B32" s="2"/>
      <c r="C32" t="s">
        <v>247</v>
      </c>
      <c r="E32" t="s">
        <v>349</v>
      </c>
      <c r="F32" t="s">
        <v>350</v>
      </c>
      <c r="AH32" s="20"/>
    </row>
    <row r="33" spans="1:34" x14ac:dyDescent="0.25">
      <c r="A33" s="15" t="s">
        <v>246</v>
      </c>
      <c r="B33" s="2"/>
      <c r="C33" t="s">
        <v>247</v>
      </c>
      <c r="E33" t="s">
        <v>349</v>
      </c>
      <c r="F33" t="s">
        <v>350</v>
      </c>
      <c r="AH33" s="20"/>
    </row>
    <row r="34" spans="1:34" x14ac:dyDescent="0.25">
      <c r="A34" s="15" t="s">
        <v>224</v>
      </c>
      <c r="B34" s="2"/>
      <c r="C34" t="s">
        <v>220</v>
      </c>
      <c r="E34" t="s">
        <v>349</v>
      </c>
      <c r="F34" t="s">
        <v>350</v>
      </c>
      <c r="AH34" s="20"/>
    </row>
    <row r="35" spans="1:34" x14ac:dyDescent="0.25">
      <c r="A35" s="15" t="s">
        <v>235</v>
      </c>
      <c r="B35" s="2"/>
      <c r="C35" t="s">
        <v>233</v>
      </c>
      <c r="E35" t="s">
        <v>349</v>
      </c>
      <c r="F35" t="s">
        <v>350</v>
      </c>
      <c r="AH35" s="20"/>
    </row>
    <row r="36" spans="1:34" x14ac:dyDescent="0.25">
      <c r="A36" s="15" t="s">
        <v>236</v>
      </c>
      <c r="B36" s="2"/>
      <c r="C36" t="s">
        <v>233</v>
      </c>
      <c r="E36" t="s">
        <v>349</v>
      </c>
      <c r="F36" t="s">
        <v>350</v>
      </c>
      <c r="AH36" s="20"/>
    </row>
    <row r="37" spans="1:34" x14ac:dyDescent="0.25">
      <c r="A37" s="15" t="s">
        <v>246</v>
      </c>
      <c r="B37" s="2"/>
      <c r="C37" t="s">
        <v>247</v>
      </c>
      <c r="E37" t="s">
        <v>349</v>
      </c>
      <c r="F37" t="s">
        <v>350</v>
      </c>
      <c r="AH37" s="20"/>
    </row>
    <row r="38" spans="1:34" x14ac:dyDescent="0.25">
      <c r="A38" s="15" t="s">
        <v>246</v>
      </c>
      <c r="B38" s="2"/>
      <c r="C38" t="s">
        <v>247</v>
      </c>
      <c r="E38" t="s">
        <v>349</v>
      </c>
      <c r="F38" t="s">
        <v>350</v>
      </c>
      <c r="AH38" s="20"/>
    </row>
    <row r="39" spans="1:34" x14ac:dyDescent="0.25">
      <c r="A39" s="15" t="s">
        <v>246</v>
      </c>
      <c r="B39" s="2"/>
      <c r="C39" t="s">
        <v>247</v>
      </c>
      <c r="E39" t="s">
        <v>349</v>
      </c>
      <c r="F39" t="s">
        <v>350</v>
      </c>
      <c r="AH39" s="20"/>
    </row>
    <row r="40" spans="1:34" x14ac:dyDescent="0.25">
      <c r="A40" s="15" t="s">
        <v>246</v>
      </c>
      <c r="B40" s="2"/>
      <c r="C40" t="s">
        <v>247</v>
      </c>
      <c r="E40" t="s">
        <v>349</v>
      </c>
      <c r="F40" t="s">
        <v>350</v>
      </c>
      <c r="AH40" s="20"/>
    </row>
    <row r="41" spans="1:34" x14ac:dyDescent="0.25">
      <c r="A41" s="15" t="s">
        <v>246</v>
      </c>
      <c r="B41" s="2"/>
      <c r="C41" t="s">
        <v>247</v>
      </c>
      <c r="E41" t="s">
        <v>349</v>
      </c>
      <c r="F41" t="s">
        <v>350</v>
      </c>
      <c r="AH41" s="20"/>
    </row>
    <row r="42" spans="1:34" x14ac:dyDescent="0.25">
      <c r="A42" s="15" t="s">
        <v>223</v>
      </c>
      <c r="B42" s="2"/>
      <c r="C42" t="s">
        <v>220</v>
      </c>
      <c r="E42" t="s">
        <v>349</v>
      </c>
      <c r="F42" t="s">
        <v>350</v>
      </c>
      <c r="AH42" s="20"/>
    </row>
    <row r="43" spans="1:34" x14ac:dyDescent="0.25">
      <c r="A43" s="15" t="s">
        <v>246</v>
      </c>
      <c r="B43" s="2"/>
      <c r="C43" t="s">
        <v>247</v>
      </c>
      <c r="E43" t="s">
        <v>349</v>
      </c>
      <c r="F43" t="s">
        <v>350</v>
      </c>
      <c r="AH43" s="20"/>
    </row>
    <row r="44" spans="1:34" x14ac:dyDescent="0.25">
      <c r="A44" s="15" t="s">
        <v>223</v>
      </c>
      <c r="B44" s="2"/>
      <c r="C44" t="s">
        <v>220</v>
      </c>
      <c r="E44" t="s">
        <v>349</v>
      </c>
      <c r="F44" t="s">
        <v>350</v>
      </c>
      <c r="AH44" s="20"/>
    </row>
    <row r="45" spans="1:34" x14ac:dyDescent="0.25">
      <c r="A45" s="15" t="s">
        <v>246</v>
      </c>
      <c r="B45" s="2"/>
      <c r="C45" t="s">
        <v>247</v>
      </c>
      <c r="E45" t="s">
        <v>349</v>
      </c>
      <c r="F45" t="s">
        <v>350</v>
      </c>
      <c r="AH45" s="20"/>
    </row>
    <row r="46" spans="1:34" x14ac:dyDescent="0.25">
      <c r="A46" s="15" t="s">
        <v>246</v>
      </c>
      <c r="B46" s="2"/>
      <c r="C46" t="s">
        <v>247</v>
      </c>
      <c r="E46" t="s">
        <v>349</v>
      </c>
      <c r="F46" t="s">
        <v>350</v>
      </c>
      <c r="AH46" s="20"/>
    </row>
    <row r="47" spans="1:34" x14ac:dyDescent="0.25">
      <c r="A47" s="15" t="s">
        <v>246</v>
      </c>
      <c r="B47" s="2"/>
      <c r="C47" t="s">
        <v>247</v>
      </c>
      <c r="E47" t="s">
        <v>349</v>
      </c>
      <c r="F47" t="s">
        <v>350</v>
      </c>
      <c r="AH47" s="20"/>
    </row>
    <row r="48" spans="1:34" x14ac:dyDescent="0.25">
      <c r="A48" s="15" t="s">
        <v>209</v>
      </c>
      <c r="B48" s="2"/>
      <c r="C48" t="s">
        <v>210</v>
      </c>
      <c r="E48" t="s">
        <v>349</v>
      </c>
      <c r="F48" t="s">
        <v>350</v>
      </c>
      <c r="AH48" s="20"/>
    </row>
    <row r="49" spans="1:34" x14ac:dyDescent="0.25">
      <c r="A49" s="15" t="s">
        <v>224</v>
      </c>
      <c r="B49" s="2"/>
      <c r="C49" t="s">
        <v>220</v>
      </c>
      <c r="E49" t="s">
        <v>349</v>
      </c>
      <c r="F49" t="s">
        <v>350</v>
      </c>
      <c r="AH49" s="20"/>
    </row>
    <row r="50" spans="1:34" x14ac:dyDescent="0.25">
      <c r="A50" s="15" t="s">
        <v>209</v>
      </c>
      <c r="B50" s="2"/>
      <c r="C50" t="s">
        <v>210</v>
      </c>
      <c r="E50" t="s">
        <v>349</v>
      </c>
      <c r="F50" t="s">
        <v>350</v>
      </c>
      <c r="AH50" s="20"/>
    </row>
    <row r="51" spans="1:34" x14ac:dyDescent="0.25">
      <c r="A51" s="15" t="s">
        <v>209</v>
      </c>
      <c r="B51" s="2"/>
      <c r="C51" t="s">
        <v>210</v>
      </c>
      <c r="E51" t="s">
        <v>349</v>
      </c>
      <c r="F51" t="s">
        <v>350</v>
      </c>
      <c r="AH51" s="20"/>
    </row>
    <row r="52" spans="1:34" x14ac:dyDescent="0.25">
      <c r="A52" s="15" t="s">
        <v>246</v>
      </c>
      <c r="B52" s="2"/>
      <c r="C52" t="s">
        <v>247</v>
      </c>
      <c r="E52" t="s">
        <v>349</v>
      </c>
      <c r="F52" t="s">
        <v>350</v>
      </c>
      <c r="AH52" s="20"/>
    </row>
    <row r="53" spans="1:34" x14ac:dyDescent="0.25">
      <c r="A53" s="15" t="s">
        <v>246</v>
      </c>
      <c r="B53" s="2"/>
      <c r="C53" t="s">
        <v>247</v>
      </c>
      <c r="E53" t="s">
        <v>349</v>
      </c>
      <c r="F53" t="s">
        <v>350</v>
      </c>
      <c r="AH53" s="20"/>
    </row>
    <row r="54" spans="1:34" x14ac:dyDescent="0.25">
      <c r="A54" s="15" t="s">
        <v>246</v>
      </c>
      <c r="B54" s="2"/>
      <c r="C54" t="s">
        <v>247</v>
      </c>
      <c r="E54" t="s">
        <v>349</v>
      </c>
      <c r="F54" t="s">
        <v>350</v>
      </c>
      <c r="AH54" s="20"/>
    </row>
    <row r="55" spans="1:34" x14ac:dyDescent="0.25">
      <c r="A55" s="15" t="s">
        <v>235</v>
      </c>
      <c r="B55" s="2"/>
      <c r="C55" t="s">
        <v>233</v>
      </c>
      <c r="E55" t="s">
        <v>349</v>
      </c>
      <c r="F55" t="s">
        <v>350</v>
      </c>
      <c r="AH55" s="20"/>
    </row>
    <row r="56" spans="1:34" x14ac:dyDescent="0.25">
      <c r="A56" s="15" t="s">
        <v>223</v>
      </c>
      <c r="B56" s="2"/>
      <c r="C56" t="s">
        <v>220</v>
      </c>
      <c r="E56" t="s">
        <v>349</v>
      </c>
      <c r="F56" t="s">
        <v>350</v>
      </c>
      <c r="AH56" s="20"/>
    </row>
    <row r="57" spans="1:34" x14ac:dyDescent="0.25">
      <c r="A57" s="15" t="s">
        <v>273</v>
      </c>
      <c r="B57" s="2"/>
      <c r="C57" t="s">
        <v>274</v>
      </c>
      <c r="E57" t="s">
        <v>349</v>
      </c>
      <c r="F57" t="s">
        <v>350</v>
      </c>
      <c r="AH57" s="20"/>
    </row>
    <row r="58" spans="1:34" x14ac:dyDescent="0.25">
      <c r="A58" s="15" t="s">
        <v>226</v>
      </c>
      <c r="B58" s="2"/>
      <c r="C58" t="s">
        <v>220</v>
      </c>
      <c r="E58" t="s">
        <v>349</v>
      </c>
      <c r="F58" t="s">
        <v>350</v>
      </c>
      <c r="AH58" s="20"/>
    </row>
    <row r="59" spans="1:34" x14ac:dyDescent="0.25">
      <c r="A59" s="15" t="s">
        <v>273</v>
      </c>
      <c r="B59" s="2"/>
      <c r="C59" t="s">
        <v>274</v>
      </c>
      <c r="E59" t="s">
        <v>349</v>
      </c>
      <c r="F59" t="s">
        <v>350</v>
      </c>
      <c r="AH59" s="20"/>
    </row>
    <row r="60" spans="1:34" x14ac:dyDescent="0.25">
      <c r="A60" s="15" t="s">
        <v>273</v>
      </c>
      <c r="B60" s="2"/>
      <c r="C60" t="s">
        <v>274</v>
      </c>
      <c r="E60" t="s">
        <v>349</v>
      </c>
      <c r="F60" t="s">
        <v>350</v>
      </c>
      <c r="AH60" s="20"/>
    </row>
    <row r="61" spans="1:34" x14ac:dyDescent="0.25">
      <c r="A61" s="15" t="s">
        <v>246</v>
      </c>
      <c r="B61" s="2"/>
      <c r="C61" t="s">
        <v>247</v>
      </c>
      <c r="E61" t="s">
        <v>349</v>
      </c>
      <c r="F61" t="s">
        <v>350</v>
      </c>
      <c r="AH61" s="20"/>
    </row>
    <row r="62" spans="1:34" x14ac:dyDescent="0.25">
      <c r="A62" s="15" t="s">
        <v>273</v>
      </c>
      <c r="B62" s="2"/>
      <c r="C62" t="s">
        <v>274</v>
      </c>
      <c r="E62" t="s">
        <v>349</v>
      </c>
      <c r="F62" t="s">
        <v>350</v>
      </c>
      <c r="AH62" s="20"/>
    </row>
    <row r="63" spans="1:34" x14ac:dyDescent="0.25">
      <c r="A63" s="15" t="s">
        <v>273</v>
      </c>
      <c r="B63" s="2"/>
      <c r="C63" t="s">
        <v>274</v>
      </c>
      <c r="E63" t="s">
        <v>349</v>
      </c>
      <c r="F63" t="s">
        <v>350</v>
      </c>
      <c r="AH63" s="20"/>
    </row>
    <row r="64" spans="1:34" x14ac:dyDescent="0.25">
      <c r="A64" s="15" t="s">
        <v>246</v>
      </c>
      <c r="B64" s="2"/>
      <c r="C64" t="s">
        <v>247</v>
      </c>
      <c r="E64" t="s">
        <v>349</v>
      </c>
      <c r="F64" t="s">
        <v>350</v>
      </c>
      <c r="AH64" s="20"/>
    </row>
    <row r="65" spans="1:34" x14ac:dyDescent="0.25">
      <c r="A65" s="15" t="s">
        <v>273</v>
      </c>
      <c r="B65" s="2"/>
      <c r="C65" t="s">
        <v>274</v>
      </c>
      <c r="E65" t="s">
        <v>349</v>
      </c>
      <c r="F65" t="s">
        <v>350</v>
      </c>
      <c r="AH65" s="20"/>
    </row>
    <row r="66" spans="1:34" x14ac:dyDescent="0.25">
      <c r="A66" s="15" t="s">
        <v>223</v>
      </c>
      <c r="B66" s="2"/>
      <c r="C66" t="s">
        <v>220</v>
      </c>
      <c r="E66" t="s">
        <v>349</v>
      </c>
      <c r="F66" t="s">
        <v>350</v>
      </c>
      <c r="AH66" s="20"/>
    </row>
    <row r="67" spans="1:34" x14ac:dyDescent="0.25">
      <c r="A67" s="15" t="s">
        <v>226</v>
      </c>
      <c r="B67" s="2"/>
      <c r="C67" t="s">
        <v>220</v>
      </c>
      <c r="E67" t="s">
        <v>349</v>
      </c>
      <c r="F67" t="s">
        <v>350</v>
      </c>
      <c r="AH67" s="20"/>
    </row>
    <row r="68" spans="1:34" x14ac:dyDescent="0.25">
      <c r="A68" s="15" t="s">
        <v>226</v>
      </c>
      <c r="B68" s="2"/>
      <c r="C68" t="s">
        <v>220</v>
      </c>
      <c r="E68" t="s">
        <v>349</v>
      </c>
      <c r="F68" t="s">
        <v>350</v>
      </c>
      <c r="AH68" s="20"/>
    </row>
    <row r="69" spans="1:34" x14ac:dyDescent="0.25">
      <c r="A69" s="15" t="s">
        <v>246</v>
      </c>
      <c r="B69" s="2"/>
      <c r="C69" t="s">
        <v>247</v>
      </c>
      <c r="E69" t="s">
        <v>349</v>
      </c>
      <c r="F69" t="s">
        <v>350</v>
      </c>
      <c r="AH69" s="20"/>
    </row>
    <row r="70" spans="1:34" x14ac:dyDescent="0.25">
      <c r="A70" s="15" t="s">
        <v>246</v>
      </c>
      <c r="B70" s="2"/>
      <c r="C70" t="s">
        <v>247</v>
      </c>
      <c r="E70" t="s">
        <v>349</v>
      </c>
      <c r="F70" t="s">
        <v>350</v>
      </c>
      <c r="AH70" s="20"/>
    </row>
    <row r="71" spans="1:34" x14ac:dyDescent="0.25">
      <c r="A71" s="15" t="s">
        <v>246</v>
      </c>
      <c r="B71" s="2"/>
      <c r="C71" t="s">
        <v>247</v>
      </c>
      <c r="E71" t="s">
        <v>349</v>
      </c>
      <c r="F71" t="s">
        <v>350</v>
      </c>
      <c r="AH71" s="20"/>
    </row>
    <row r="72" spans="1:34" x14ac:dyDescent="0.25">
      <c r="A72" s="15" t="s">
        <v>235</v>
      </c>
      <c r="B72" s="2"/>
      <c r="C72" t="s">
        <v>233</v>
      </c>
      <c r="E72" t="s">
        <v>349</v>
      </c>
      <c r="F72" t="s">
        <v>350</v>
      </c>
      <c r="AH72" s="20"/>
    </row>
    <row r="73" spans="1:34" x14ac:dyDescent="0.25">
      <c r="A73" s="15" t="s">
        <v>273</v>
      </c>
      <c r="B73" s="2"/>
      <c r="C73" t="s">
        <v>274</v>
      </c>
      <c r="E73" t="s">
        <v>349</v>
      </c>
      <c r="F73" t="s">
        <v>350</v>
      </c>
      <c r="AH73" s="20"/>
    </row>
    <row r="74" spans="1:34" x14ac:dyDescent="0.25">
      <c r="A74" s="15" t="s">
        <v>246</v>
      </c>
      <c r="B74" s="2"/>
      <c r="C74" t="s">
        <v>247</v>
      </c>
      <c r="E74" t="s">
        <v>349</v>
      </c>
      <c r="F74" t="s">
        <v>350</v>
      </c>
      <c r="AH74" s="20"/>
    </row>
    <row r="75" spans="1:34" x14ac:dyDescent="0.25">
      <c r="A75" s="15" t="s">
        <v>246</v>
      </c>
      <c r="B75" s="2"/>
      <c r="C75" t="s">
        <v>247</v>
      </c>
      <c r="E75" t="s">
        <v>349</v>
      </c>
      <c r="F75" t="s">
        <v>350</v>
      </c>
      <c r="AH75" s="20"/>
    </row>
    <row r="76" spans="1:34" x14ac:dyDescent="0.25">
      <c r="A76" s="15" t="s">
        <v>246</v>
      </c>
      <c r="B76" s="2"/>
      <c r="C76" t="s">
        <v>247</v>
      </c>
      <c r="E76" t="s">
        <v>349</v>
      </c>
      <c r="F76" t="s">
        <v>350</v>
      </c>
      <c r="AH76" s="20"/>
    </row>
    <row r="77" spans="1:34" x14ac:dyDescent="0.25">
      <c r="A77" s="15" t="s">
        <v>223</v>
      </c>
      <c r="B77" s="2"/>
      <c r="C77" t="s">
        <v>220</v>
      </c>
      <c r="E77" t="s">
        <v>349</v>
      </c>
      <c r="F77" t="s">
        <v>350</v>
      </c>
      <c r="AH77" s="20"/>
    </row>
    <row r="78" spans="1:34" x14ac:dyDescent="0.25">
      <c r="A78" s="15" t="s">
        <v>246</v>
      </c>
      <c r="B78" s="2"/>
      <c r="C78" t="s">
        <v>247</v>
      </c>
      <c r="E78" t="s">
        <v>349</v>
      </c>
      <c r="F78" t="s">
        <v>350</v>
      </c>
      <c r="AH78" s="20"/>
    </row>
    <row r="79" spans="1:34" x14ac:dyDescent="0.25">
      <c r="A79" s="15" t="s">
        <v>224</v>
      </c>
      <c r="B79" s="2"/>
      <c r="C79" t="s">
        <v>220</v>
      </c>
      <c r="E79" t="s">
        <v>349</v>
      </c>
      <c r="F79" t="s">
        <v>350</v>
      </c>
      <c r="AH79" s="20"/>
    </row>
    <row r="80" spans="1:34" x14ac:dyDescent="0.25">
      <c r="A80" s="15" t="s">
        <v>246</v>
      </c>
      <c r="B80" s="2"/>
      <c r="C80" t="s">
        <v>247</v>
      </c>
      <c r="E80" t="s">
        <v>349</v>
      </c>
      <c r="F80" t="s">
        <v>350</v>
      </c>
      <c r="AH80" s="20"/>
    </row>
    <row r="81" spans="1:34" x14ac:dyDescent="0.25">
      <c r="A81" s="15" t="s">
        <v>246</v>
      </c>
      <c r="B81" s="2"/>
      <c r="C81" t="s">
        <v>247</v>
      </c>
      <c r="E81" t="s">
        <v>349</v>
      </c>
      <c r="F81" t="s">
        <v>350</v>
      </c>
      <c r="AH81" s="20"/>
    </row>
    <row r="82" spans="1:34" x14ac:dyDescent="0.25">
      <c r="A82" s="15" t="s">
        <v>246</v>
      </c>
      <c r="B82" s="2"/>
      <c r="C82" t="s">
        <v>247</v>
      </c>
      <c r="E82" t="s">
        <v>349</v>
      </c>
      <c r="F82" t="s">
        <v>350</v>
      </c>
      <c r="AH82" s="20"/>
    </row>
    <row r="83" spans="1:34" x14ac:dyDescent="0.25">
      <c r="A83" s="15" t="s">
        <v>246</v>
      </c>
      <c r="B83" s="2"/>
      <c r="C83" t="s">
        <v>247</v>
      </c>
      <c r="E83" t="s">
        <v>349</v>
      </c>
      <c r="F83" t="s">
        <v>350</v>
      </c>
      <c r="AH83" s="20"/>
    </row>
    <row r="84" spans="1:34" x14ac:dyDescent="0.25">
      <c r="A84" s="15" t="s">
        <v>223</v>
      </c>
      <c r="B84" s="2"/>
      <c r="C84" t="s">
        <v>220</v>
      </c>
      <c r="E84" t="s">
        <v>349</v>
      </c>
      <c r="F84" t="s">
        <v>350</v>
      </c>
      <c r="AH84" s="20"/>
    </row>
    <row r="85" spans="1:34" x14ac:dyDescent="0.25">
      <c r="A85" s="15" t="s">
        <v>246</v>
      </c>
      <c r="B85" s="2"/>
      <c r="C85" t="s">
        <v>247</v>
      </c>
      <c r="E85" t="s">
        <v>349</v>
      </c>
      <c r="F85" t="s">
        <v>350</v>
      </c>
      <c r="AH85" s="20"/>
    </row>
    <row r="86" spans="1:34" x14ac:dyDescent="0.25">
      <c r="A86" s="15" t="s">
        <v>223</v>
      </c>
      <c r="B86" s="2"/>
      <c r="C86" t="s">
        <v>220</v>
      </c>
      <c r="E86" t="s">
        <v>349</v>
      </c>
      <c r="F86" t="s">
        <v>350</v>
      </c>
      <c r="AH86" s="20"/>
    </row>
    <row r="87" spans="1:34" x14ac:dyDescent="0.25">
      <c r="A87" s="15" t="s">
        <v>246</v>
      </c>
      <c r="B87" s="2"/>
      <c r="C87" t="s">
        <v>247</v>
      </c>
      <c r="E87" t="s">
        <v>349</v>
      </c>
      <c r="F87" t="s">
        <v>350</v>
      </c>
      <c r="AH87" s="20"/>
    </row>
    <row r="88" spans="1:34" x14ac:dyDescent="0.25">
      <c r="A88" s="15" t="s">
        <v>246</v>
      </c>
      <c r="B88" s="2"/>
      <c r="C88" t="s">
        <v>247</v>
      </c>
      <c r="E88" t="s">
        <v>349</v>
      </c>
      <c r="F88" t="s">
        <v>350</v>
      </c>
      <c r="AH88" s="20"/>
    </row>
    <row r="89" spans="1:34" x14ac:dyDescent="0.25">
      <c r="A89" s="15" t="s">
        <v>246</v>
      </c>
      <c r="B89" s="2"/>
      <c r="C89" t="s">
        <v>247</v>
      </c>
      <c r="E89" t="s">
        <v>349</v>
      </c>
      <c r="F89" t="s">
        <v>350</v>
      </c>
      <c r="AH89" s="20"/>
    </row>
    <row r="90" spans="1:34" x14ac:dyDescent="0.25">
      <c r="A90" s="15" t="s">
        <v>235</v>
      </c>
      <c r="B90" s="2"/>
      <c r="C90" t="s">
        <v>233</v>
      </c>
      <c r="E90" t="s">
        <v>349</v>
      </c>
      <c r="F90" t="s">
        <v>350</v>
      </c>
      <c r="AH90" s="20"/>
    </row>
    <row r="91" spans="1:34" x14ac:dyDescent="0.25">
      <c r="A91" s="15" t="s">
        <v>223</v>
      </c>
      <c r="B91" s="2"/>
      <c r="C91" t="s">
        <v>220</v>
      </c>
      <c r="E91" t="s">
        <v>349</v>
      </c>
      <c r="F91" t="s">
        <v>350</v>
      </c>
      <c r="AH91" s="20"/>
    </row>
    <row r="92" spans="1:34" x14ac:dyDescent="0.25">
      <c r="A92" s="15" t="s">
        <v>246</v>
      </c>
      <c r="B92" s="2"/>
      <c r="C92" t="s">
        <v>247</v>
      </c>
      <c r="E92" t="s">
        <v>349</v>
      </c>
      <c r="F92" t="s">
        <v>350</v>
      </c>
      <c r="AH92" s="20"/>
    </row>
    <row r="93" spans="1:34" x14ac:dyDescent="0.25">
      <c r="A93" s="15" t="s">
        <v>246</v>
      </c>
      <c r="B93" s="2"/>
      <c r="C93" t="s">
        <v>247</v>
      </c>
      <c r="E93" t="s">
        <v>349</v>
      </c>
      <c r="F93" t="s">
        <v>350</v>
      </c>
      <c r="AH93" s="20"/>
    </row>
    <row r="94" spans="1:34" x14ac:dyDescent="0.25">
      <c r="A94" s="15" t="s">
        <v>246</v>
      </c>
      <c r="B94" s="2"/>
      <c r="C94" t="s">
        <v>247</v>
      </c>
      <c r="E94" t="s">
        <v>349</v>
      </c>
      <c r="F94" t="s">
        <v>350</v>
      </c>
      <c r="AH94" s="20"/>
    </row>
    <row r="95" spans="1:34" x14ac:dyDescent="0.25">
      <c r="A95" s="15" t="s">
        <v>235</v>
      </c>
      <c r="B95" s="2"/>
      <c r="C95" t="s">
        <v>233</v>
      </c>
      <c r="E95" t="s">
        <v>349</v>
      </c>
      <c r="F95" t="s">
        <v>350</v>
      </c>
      <c r="AH95" s="20"/>
    </row>
    <row r="96" spans="1:34" x14ac:dyDescent="0.25">
      <c r="A96" s="15" t="s">
        <v>273</v>
      </c>
      <c r="B96" s="2"/>
      <c r="C96" t="s">
        <v>274</v>
      </c>
      <c r="E96" t="s">
        <v>349</v>
      </c>
      <c r="F96" t="s">
        <v>350</v>
      </c>
      <c r="AH96" s="20"/>
    </row>
    <row r="97" spans="1:34" x14ac:dyDescent="0.25">
      <c r="A97" s="15" t="s">
        <v>273</v>
      </c>
      <c r="B97" s="2"/>
      <c r="C97" t="s">
        <v>274</v>
      </c>
      <c r="E97" t="s">
        <v>349</v>
      </c>
      <c r="F97" t="s">
        <v>350</v>
      </c>
      <c r="AH97" s="20"/>
    </row>
    <row r="98" spans="1:34" x14ac:dyDescent="0.25">
      <c r="A98" s="15" t="s">
        <v>273</v>
      </c>
      <c r="B98" s="2"/>
      <c r="C98" t="s">
        <v>274</v>
      </c>
      <c r="E98" t="s">
        <v>349</v>
      </c>
      <c r="F98" t="s">
        <v>350</v>
      </c>
      <c r="AH98" s="20"/>
    </row>
    <row r="99" spans="1:34" x14ac:dyDescent="0.25">
      <c r="A99" s="15" t="s">
        <v>246</v>
      </c>
      <c r="B99" s="2"/>
      <c r="C99" t="s">
        <v>247</v>
      </c>
      <c r="E99" t="s">
        <v>349</v>
      </c>
      <c r="F99" t="s">
        <v>350</v>
      </c>
      <c r="AH99" s="20"/>
    </row>
    <row r="100" spans="1:34" ht="15.75" thickBot="1" x14ac:dyDescent="0.3">
      <c r="A100" s="29" t="s">
        <v>273</v>
      </c>
      <c r="B100" s="28"/>
      <c r="C100" s="23" t="s">
        <v>274</v>
      </c>
      <c r="D100" s="23" t="s">
        <v>249</v>
      </c>
      <c r="E100" s="23" t="s">
        <v>349</v>
      </c>
      <c r="F100" s="23" t="s">
        <v>350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6418-0B8E-4809-A7A0-7D1468469360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42578125" bestFit="1" customWidth="1"/>
    <col min="6" max="6" width="75.8554687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263</v>
      </c>
      <c r="B2" s="9"/>
      <c r="C2" s="27" t="s">
        <v>210</v>
      </c>
      <c r="D2" s="27" t="s">
        <v>248</v>
      </c>
      <c r="E2" s="27" t="s">
        <v>351</v>
      </c>
      <c r="F2" s="27" t="s">
        <v>352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209</v>
      </c>
      <c r="B3" s="2"/>
      <c r="C3" t="s">
        <v>210</v>
      </c>
      <c r="E3" t="s">
        <v>351</v>
      </c>
      <c r="F3" t="s">
        <v>352</v>
      </c>
      <c r="AH3" s="20"/>
    </row>
    <row r="4" spans="1:34" x14ac:dyDescent="0.25">
      <c r="A4" s="15" t="s">
        <v>217</v>
      </c>
      <c r="B4" s="2"/>
      <c r="C4" t="s">
        <v>216</v>
      </c>
      <c r="E4" t="s">
        <v>351</v>
      </c>
      <c r="F4" t="s">
        <v>352</v>
      </c>
      <c r="AH4" s="20"/>
    </row>
    <row r="5" spans="1:34" x14ac:dyDescent="0.25">
      <c r="A5" s="15" t="s">
        <v>278</v>
      </c>
      <c r="B5" s="2"/>
      <c r="C5" t="s">
        <v>216</v>
      </c>
      <c r="E5" t="s">
        <v>351</v>
      </c>
      <c r="F5" t="s">
        <v>352</v>
      </c>
      <c r="AH5" s="20"/>
    </row>
    <row r="6" spans="1:34" x14ac:dyDescent="0.25">
      <c r="A6" s="15" t="s">
        <v>218</v>
      </c>
      <c r="B6" s="2"/>
      <c r="C6" t="s">
        <v>216</v>
      </c>
      <c r="E6" t="s">
        <v>351</v>
      </c>
      <c r="F6" t="s">
        <v>352</v>
      </c>
      <c r="AH6" s="20"/>
    </row>
    <row r="7" spans="1:34" x14ac:dyDescent="0.25">
      <c r="A7" s="15" t="s">
        <v>221</v>
      </c>
      <c r="B7" s="2"/>
      <c r="C7" t="s">
        <v>220</v>
      </c>
      <c r="E7" t="s">
        <v>351</v>
      </c>
      <c r="F7" t="s">
        <v>352</v>
      </c>
      <c r="AH7" s="20"/>
    </row>
    <row r="8" spans="1:34" x14ac:dyDescent="0.25">
      <c r="A8" s="15" t="s">
        <v>223</v>
      </c>
      <c r="B8" s="2"/>
      <c r="C8" t="s">
        <v>220</v>
      </c>
      <c r="E8" t="s">
        <v>351</v>
      </c>
      <c r="F8" t="s">
        <v>352</v>
      </c>
      <c r="AH8" s="20"/>
    </row>
    <row r="9" spans="1:34" x14ac:dyDescent="0.25">
      <c r="A9" s="15" t="s">
        <v>224</v>
      </c>
      <c r="B9" s="2"/>
      <c r="C9" t="s">
        <v>220</v>
      </c>
      <c r="E9" t="s">
        <v>351</v>
      </c>
      <c r="F9" t="s">
        <v>352</v>
      </c>
      <c r="AH9" s="20"/>
    </row>
    <row r="10" spans="1:34" x14ac:dyDescent="0.25">
      <c r="A10" s="15" t="s">
        <v>226</v>
      </c>
      <c r="B10" s="2"/>
      <c r="C10" t="s">
        <v>220</v>
      </c>
      <c r="E10" t="s">
        <v>351</v>
      </c>
      <c r="F10" t="s">
        <v>352</v>
      </c>
      <c r="AH10" s="20"/>
    </row>
    <row r="11" spans="1:34" x14ac:dyDescent="0.25">
      <c r="A11" s="15" t="s">
        <v>295</v>
      </c>
      <c r="B11" s="2"/>
      <c r="C11" t="s">
        <v>220</v>
      </c>
      <c r="E11" t="s">
        <v>351</v>
      </c>
      <c r="F11" t="s">
        <v>352</v>
      </c>
      <c r="AH11" s="20"/>
    </row>
    <row r="12" spans="1:34" x14ac:dyDescent="0.25">
      <c r="A12" s="15" t="s">
        <v>232</v>
      </c>
      <c r="B12" s="2"/>
      <c r="C12" t="s">
        <v>233</v>
      </c>
      <c r="E12" t="s">
        <v>351</v>
      </c>
      <c r="F12" t="s">
        <v>352</v>
      </c>
      <c r="AH12" s="20"/>
    </row>
    <row r="13" spans="1:34" x14ac:dyDescent="0.25">
      <c r="A13" s="15" t="s">
        <v>236</v>
      </c>
      <c r="B13" s="2"/>
      <c r="C13" t="s">
        <v>233</v>
      </c>
      <c r="E13" t="s">
        <v>351</v>
      </c>
      <c r="F13" t="s">
        <v>352</v>
      </c>
      <c r="AH13" s="20"/>
    </row>
    <row r="14" spans="1:34" x14ac:dyDescent="0.25">
      <c r="A14" s="15" t="s">
        <v>235</v>
      </c>
      <c r="B14" s="2"/>
      <c r="C14" t="s">
        <v>233</v>
      </c>
      <c r="E14" t="s">
        <v>351</v>
      </c>
      <c r="F14" t="s">
        <v>352</v>
      </c>
      <c r="AH14" s="20"/>
    </row>
    <row r="15" spans="1:34" x14ac:dyDescent="0.25">
      <c r="A15" s="15" t="s">
        <v>353</v>
      </c>
      <c r="B15" s="2"/>
      <c r="C15" t="s">
        <v>274</v>
      </c>
      <c r="E15" t="s">
        <v>351</v>
      </c>
      <c r="F15" t="s">
        <v>352</v>
      </c>
      <c r="AH15" s="20"/>
    </row>
    <row r="16" spans="1:34" x14ac:dyDescent="0.25">
      <c r="A16" s="15" t="s">
        <v>282</v>
      </c>
      <c r="B16" s="2"/>
      <c r="C16" t="s">
        <v>233</v>
      </c>
      <c r="E16" t="s">
        <v>351</v>
      </c>
      <c r="F16" t="s">
        <v>352</v>
      </c>
      <c r="AH16" s="20"/>
    </row>
    <row r="17" spans="1:34" x14ac:dyDescent="0.25">
      <c r="A17" s="15" t="s">
        <v>237</v>
      </c>
      <c r="B17" s="2"/>
      <c r="C17" t="s">
        <v>238</v>
      </c>
      <c r="E17" t="s">
        <v>351</v>
      </c>
      <c r="F17" t="s">
        <v>352</v>
      </c>
      <c r="AH17" s="20"/>
    </row>
    <row r="18" spans="1:34" x14ac:dyDescent="0.25">
      <c r="A18" s="15" t="s">
        <v>223</v>
      </c>
      <c r="B18" s="2"/>
      <c r="C18" t="s">
        <v>220</v>
      </c>
      <c r="E18" t="s">
        <v>351</v>
      </c>
      <c r="F18" t="s">
        <v>352</v>
      </c>
      <c r="AH18" s="20"/>
    </row>
    <row r="19" spans="1:34" x14ac:dyDescent="0.25">
      <c r="A19" s="15" t="s">
        <v>223</v>
      </c>
      <c r="B19" s="2"/>
      <c r="C19" t="s">
        <v>220</v>
      </c>
      <c r="E19" t="s">
        <v>351</v>
      </c>
      <c r="F19" t="s">
        <v>352</v>
      </c>
      <c r="AH19" s="20"/>
    </row>
    <row r="20" spans="1:34" x14ac:dyDescent="0.25">
      <c r="A20" s="15" t="s">
        <v>263</v>
      </c>
      <c r="B20" s="2"/>
      <c r="C20" t="s">
        <v>210</v>
      </c>
      <c r="E20" t="s">
        <v>351</v>
      </c>
      <c r="F20" t="s">
        <v>352</v>
      </c>
      <c r="AH20" s="20"/>
    </row>
    <row r="21" spans="1:34" x14ac:dyDescent="0.25">
      <c r="A21" s="15" t="s">
        <v>224</v>
      </c>
      <c r="B21" s="2"/>
      <c r="C21" t="s">
        <v>220</v>
      </c>
      <c r="E21" t="s">
        <v>351</v>
      </c>
      <c r="F21" t="s">
        <v>352</v>
      </c>
      <c r="AH21" s="20"/>
    </row>
    <row r="22" spans="1:34" x14ac:dyDescent="0.25">
      <c r="A22" s="15" t="s">
        <v>263</v>
      </c>
      <c r="B22" s="2"/>
      <c r="C22" t="s">
        <v>210</v>
      </c>
      <c r="E22" t="s">
        <v>351</v>
      </c>
      <c r="F22" t="s">
        <v>352</v>
      </c>
      <c r="AH22" s="20"/>
    </row>
    <row r="23" spans="1:34" x14ac:dyDescent="0.25">
      <c r="A23" s="15" t="s">
        <v>237</v>
      </c>
      <c r="B23" s="2"/>
      <c r="C23" t="s">
        <v>238</v>
      </c>
      <c r="E23" t="s">
        <v>351</v>
      </c>
      <c r="F23" t="s">
        <v>352</v>
      </c>
      <c r="AH23" s="20"/>
    </row>
    <row r="24" spans="1:34" x14ac:dyDescent="0.25">
      <c r="A24" s="15" t="s">
        <v>263</v>
      </c>
      <c r="B24" s="2"/>
      <c r="C24" t="s">
        <v>210</v>
      </c>
      <c r="E24" t="s">
        <v>351</v>
      </c>
      <c r="F24" t="s">
        <v>352</v>
      </c>
      <c r="AH24" s="20"/>
    </row>
    <row r="25" spans="1:34" x14ac:dyDescent="0.25">
      <c r="A25" s="15" t="s">
        <v>278</v>
      </c>
      <c r="B25" s="2"/>
      <c r="C25" t="s">
        <v>216</v>
      </c>
      <c r="E25" t="s">
        <v>351</v>
      </c>
      <c r="F25" t="s">
        <v>352</v>
      </c>
      <c r="AH25" s="20"/>
    </row>
    <row r="26" spans="1:34" x14ac:dyDescent="0.25">
      <c r="A26" s="15" t="s">
        <v>282</v>
      </c>
      <c r="B26" s="2"/>
      <c r="C26" t="s">
        <v>233</v>
      </c>
      <c r="E26" t="s">
        <v>351</v>
      </c>
      <c r="F26" t="s">
        <v>352</v>
      </c>
      <c r="AH26" s="20"/>
    </row>
    <row r="27" spans="1:34" x14ac:dyDescent="0.25">
      <c r="A27" s="15" t="s">
        <v>263</v>
      </c>
      <c r="B27" s="2"/>
      <c r="C27" t="s">
        <v>210</v>
      </c>
      <c r="E27" t="s">
        <v>351</v>
      </c>
      <c r="F27" t="s">
        <v>352</v>
      </c>
      <c r="AH27" s="20"/>
    </row>
    <row r="28" spans="1:34" x14ac:dyDescent="0.25">
      <c r="A28" s="15" t="s">
        <v>224</v>
      </c>
      <c r="B28" s="2"/>
      <c r="C28" t="s">
        <v>220</v>
      </c>
      <c r="E28" t="s">
        <v>351</v>
      </c>
      <c r="F28" t="s">
        <v>352</v>
      </c>
      <c r="AH28" s="20"/>
    </row>
    <row r="29" spans="1:34" x14ac:dyDescent="0.25">
      <c r="A29" s="15" t="s">
        <v>235</v>
      </c>
      <c r="B29" s="2"/>
      <c r="C29" t="s">
        <v>233</v>
      </c>
      <c r="E29" t="s">
        <v>351</v>
      </c>
      <c r="F29" t="s">
        <v>352</v>
      </c>
      <c r="AH29" s="20"/>
    </row>
    <row r="30" spans="1:34" x14ac:dyDescent="0.25">
      <c r="A30" s="15" t="s">
        <v>232</v>
      </c>
      <c r="B30" s="2"/>
      <c r="C30" t="s">
        <v>233</v>
      </c>
      <c r="E30" t="s">
        <v>351</v>
      </c>
      <c r="F30" t="s">
        <v>352</v>
      </c>
      <c r="AH30" s="20"/>
    </row>
    <row r="31" spans="1:34" x14ac:dyDescent="0.25">
      <c r="A31" s="15" t="s">
        <v>246</v>
      </c>
      <c r="B31" s="2"/>
      <c r="C31" t="s">
        <v>247</v>
      </c>
      <c r="E31" t="s">
        <v>351</v>
      </c>
      <c r="F31" t="s">
        <v>352</v>
      </c>
      <c r="AH31" s="20"/>
    </row>
    <row r="32" spans="1:34" x14ac:dyDescent="0.25">
      <c r="A32" s="15" t="s">
        <v>263</v>
      </c>
      <c r="B32" s="2"/>
      <c r="C32" t="s">
        <v>210</v>
      </c>
      <c r="E32" t="s">
        <v>351</v>
      </c>
      <c r="F32" t="s">
        <v>352</v>
      </c>
      <c r="AH32" s="20"/>
    </row>
    <row r="33" spans="1:34" x14ac:dyDescent="0.25">
      <c r="A33" s="15" t="s">
        <v>243</v>
      </c>
      <c r="B33" s="2"/>
      <c r="C33" t="s">
        <v>244</v>
      </c>
      <c r="E33" t="s">
        <v>351</v>
      </c>
      <c r="F33" t="s">
        <v>352</v>
      </c>
      <c r="AH33" s="20"/>
    </row>
    <row r="34" spans="1:34" x14ac:dyDescent="0.25">
      <c r="A34" s="15" t="s">
        <v>226</v>
      </c>
      <c r="B34" s="2"/>
      <c r="C34" t="s">
        <v>220</v>
      </c>
      <c r="E34" t="s">
        <v>351</v>
      </c>
      <c r="F34" t="s">
        <v>352</v>
      </c>
      <c r="AH34" s="20"/>
    </row>
    <row r="35" spans="1:34" x14ac:dyDescent="0.25">
      <c r="A35" s="15" t="s">
        <v>246</v>
      </c>
      <c r="B35" s="2"/>
      <c r="C35" t="s">
        <v>247</v>
      </c>
      <c r="E35" t="s">
        <v>351</v>
      </c>
      <c r="F35" t="s">
        <v>352</v>
      </c>
      <c r="AH35" s="20"/>
    </row>
    <row r="36" spans="1:34" x14ac:dyDescent="0.25">
      <c r="A36" s="15" t="s">
        <v>263</v>
      </c>
      <c r="B36" s="2"/>
      <c r="C36" t="s">
        <v>210</v>
      </c>
      <c r="E36" t="s">
        <v>351</v>
      </c>
      <c r="F36" t="s">
        <v>352</v>
      </c>
      <c r="AH36" s="20"/>
    </row>
    <row r="37" spans="1:34" x14ac:dyDescent="0.25">
      <c r="A37" s="15" t="s">
        <v>246</v>
      </c>
      <c r="B37" s="2"/>
      <c r="C37" t="s">
        <v>247</v>
      </c>
      <c r="E37" t="s">
        <v>351</v>
      </c>
      <c r="F37" t="s">
        <v>352</v>
      </c>
      <c r="AH37" s="20"/>
    </row>
    <row r="38" spans="1:34" x14ac:dyDescent="0.25">
      <c r="A38" s="15" t="s">
        <v>278</v>
      </c>
      <c r="B38" s="2"/>
      <c r="C38" t="s">
        <v>216</v>
      </c>
      <c r="E38" t="s">
        <v>351</v>
      </c>
      <c r="F38" t="s">
        <v>352</v>
      </c>
      <c r="AH38" s="20"/>
    </row>
    <row r="39" spans="1:34" x14ac:dyDescent="0.25">
      <c r="A39" s="15" t="s">
        <v>263</v>
      </c>
      <c r="B39" s="2"/>
      <c r="C39" t="s">
        <v>210</v>
      </c>
      <c r="E39" t="s">
        <v>351</v>
      </c>
      <c r="F39" t="s">
        <v>352</v>
      </c>
      <c r="AH39" s="20"/>
    </row>
    <row r="40" spans="1:34" x14ac:dyDescent="0.25">
      <c r="A40" s="15" t="s">
        <v>263</v>
      </c>
      <c r="B40" s="2"/>
      <c r="C40" t="s">
        <v>210</v>
      </c>
      <c r="E40" t="s">
        <v>351</v>
      </c>
      <c r="F40" t="s">
        <v>352</v>
      </c>
      <c r="AH40" s="20"/>
    </row>
    <row r="41" spans="1:34" x14ac:dyDescent="0.25">
      <c r="A41" s="15" t="s">
        <v>263</v>
      </c>
      <c r="B41" s="2"/>
      <c r="C41" t="s">
        <v>210</v>
      </c>
      <c r="E41" t="s">
        <v>351</v>
      </c>
      <c r="F41" t="s">
        <v>352</v>
      </c>
      <c r="AH41" s="20"/>
    </row>
    <row r="42" spans="1:34" x14ac:dyDescent="0.25">
      <c r="A42" s="15" t="s">
        <v>236</v>
      </c>
      <c r="B42" s="2"/>
      <c r="C42" t="s">
        <v>233</v>
      </c>
      <c r="E42" t="s">
        <v>351</v>
      </c>
      <c r="F42" t="s">
        <v>352</v>
      </c>
      <c r="AH42" s="20"/>
    </row>
    <row r="43" spans="1:34" x14ac:dyDescent="0.25">
      <c r="A43" s="15" t="s">
        <v>263</v>
      </c>
      <c r="B43" s="2"/>
      <c r="C43" t="s">
        <v>210</v>
      </c>
      <c r="E43" t="s">
        <v>351</v>
      </c>
      <c r="F43" t="s">
        <v>352</v>
      </c>
      <c r="AH43" s="20"/>
    </row>
    <row r="44" spans="1:34" x14ac:dyDescent="0.25">
      <c r="A44" s="15" t="s">
        <v>246</v>
      </c>
      <c r="B44" s="2"/>
      <c r="C44" t="s">
        <v>247</v>
      </c>
      <c r="E44" t="s">
        <v>351</v>
      </c>
      <c r="F44" t="s">
        <v>352</v>
      </c>
      <c r="AH44" s="20"/>
    </row>
    <row r="45" spans="1:34" x14ac:dyDescent="0.25">
      <c r="A45" s="15" t="s">
        <v>246</v>
      </c>
      <c r="B45" s="2"/>
      <c r="C45" t="s">
        <v>247</v>
      </c>
      <c r="E45" t="s">
        <v>351</v>
      </c>
      <c r="F45" t="s">
        <v>352</v>
      </c>
      <c r="AH45" s="20"/>
    </row>
    <row r="46" spans="1:34" x14ac:dyDescent="0.25">
      <c r="A46" s="15" t="s">
        <v>263</v>
      </c>
      <c r="B46" s="2"/>
      <c r="C46" t="s">
        <v>210</v>
      </c>
      <c r="E46" t="s">
        <v>351</v>
      </c>
      <c r="F46" t="s">
        <v>352</v>
      </c>
      <c r="AH46" s="20"/>
    </row>
    <row r="47" spans="1:34" x14ac:dyDescent="0.25">
      <c r="A47" s="15" t="s">
        <v>263</v>
      </c>
      <c r="B47" s="2"/>
      <c r="C47" t="s">
        <v>210</v>
      </c>
      <c r="E47" t="s">
        <v>351</v>
      </c>
      <c r="F47" t="s">
        <v>352</v>
      </c>
      <c r="AH47" s="20"/>
    </row>
    <row r="48" spans="1:34" x14ac:dyDescent="0.25">
      <c r="A48" s="15" t="s">
        <v>263</v>
      </c>
      <c r="B48" s="2"/>
      <c r="C48" t="s">
        <v>210</v>
      </c>
      <c r="E48" t="s">
        <v>351</v>
      </c>
      <c r="F48" t="s">
        <v>352</v>
      </c>
      <c r="AH48" s="20"/>
    </row>
    <row r="49" spans="1:34" x14ac:dyDescent="0.25">
      <c r="A49" s="15" t="s">
        <v>224</v>
      </c>
      <c r="B49" s="2"/>
      <c r="C49" t="s">
        <v>220</v>
      </c>
      <c r="E49" t="s">
        <v>351</v>
      </c>
      <c r="F49" t="s">
        <v>352</v>
      </c>
      <c r="AH49" s="20"/>
    </row>
    <row r="50" spans="1:34" x14ac:dyDescent="0.25">
      <c r="A50" s="15" t="s">
        <v>263</v>
      </c>
      <c r="B50" s="2"/>
      <c r="C50" t="s">
        <v>210</v>
      </c>
      <c r="E50" t="s">
        <v>351</v>
      </c>
      <c r="F50" t="s">
        <v>352</v>
      </c>
      <c r="AH50" s="20"/>
    </row>
    <row r="51" spans="1:34" x14ac:dyDescent="0.25">
      <c r="A51" s="15" t="s">
        <v>224</v>
      </c>
      <c r="B51" s="2"/>
      <c r="C51" t="s">
        <v>220</v>
      </c>
      <c r="E51" t="s">
        <v>351</v>
      </c>
      <c r="F51" t="s">
        <v>352</v>
      </c>
      <c r="AH51" s="20"/>
    </row>
    <row r="52" spans="1:34" x14ac:dyDescent="0.25">
      <c r="A52" s="15" t="s">
        <v>224</v>
      </c>
      <c r="B52" s="2"/>
      <c r="C52" t="s">
        <v>220</v>
      </c>
      <c r="E52" t="s">
        <v>351</v>
      </c>
      <c r="F52" t="s">
        <v>352</v>
      </c>
      <c r="AH52" s="20"/>
    </row>
    <row r="53" spans="1:34" x14ac:dyDescent="0.25">
      <c r="A53" s="15" t="s">
        <v>263</v>
      </c>
      <c r="B53" s="2"/>
      <c r="C53" t="s">
        <v>210</v>
      </c>
      <c r="E53" t="s">
        <v>351</v>
      </c>
      <c r="F53" t="s">
        <v>352</v>
      </c>
      <c r="AH53" s="20"/>
    </row>
    <row r="54" spans="1:34" x14ac:dyDescent="0.25">
      <c r="A54" s="15" t="s">
        <v>263</v>
      </c>
      <c r="B54" s="2"/>
      <c r="C54" t="s">
        <v>210</v>
      </c>
      <c r="E54" t="s">
        <v>351</v>
      </c>
      <c r="F54" t="s">
        <v>352</v>
      </c>
      <c r="AH54" s="20"/>
    </row>
    <row r="55" spans="1:34" x14ac:dyDescent="0.25">
      <c r="A55" s="15" t="s">
        <v>224</v>
      </c>
      <c r="B55" s="2"/>
      <c r="C55" t="s">
        <v>220</v>
      </c>
      <c r="E55" t="s">
        <v>351</v>
      </c>
      <c r="F55" t="s">
        <v>352</v>
      </c>
      <c r="AH55" s="20"/>
    </row>
    <row r="56" spans="1:34" x14ac:dyDescent="0.25">
      <c r="A56" s="15" t="s">
        <v>263</v>
      </c>
      <c r="B56" s="2"/>
      <c r="C56" t="s">
        <v>210</v>
      </c>
      <c r="E56" t="s">
        <v>351</v>
      </c>
      <c r="F56" t="s">
        <v>352</v>
      </c>
      <c r="AH56" s="20"/>
    </row>
    <row r="57" spans="1:34" x14ac:dyDescent="0.25">
      <c r="A57" s="15" t="s">
        <v>235</v>
      </c>
      <c r="B57" s="2"/>
      <c r="C57" t="s">
        <v>233</v>
      </c>
      <c r="E57" t="s">
        <v>351</v>
      </c>
      <c r="F57" t="s">
        <v>352</v>
      </c>
      <c r="AH57" s="20"/>
    </row>
    <row r="58" spans="1:34" x14ac:dyDescent="0.25">
      <c r="A58" s="15" t="s">
        <v>232</v>
      </c>
      <c r="B58" s="2"/>
      <c r="C58" t="s">
        <v>233</v>
      </c>
      <c r="E58" t="s">
        <v>351</v>
      </c>
      <c r="F58" t="s">
        <v>352</v>
      </c>
      <c r="AH58" s="20"/>
    </row>
    <row r="59" spans="1:34" x14ac:dyDescent="0.25">
      <c r="A59" s="15" t="s">
        <v>223</v>
      </c>
      <c r="B59" s="2"/>
      <c r="C59" t="s">
        <v>220</v>
      </c>
      <c r="E59" t="s">
        <v>351</v>
      </c>
      <c r="F59" t="s">
        <v>352</v>
      </c>
      <c r="AH59" s="20"/>
    </row>
    <row r="60" spans="1:34" x14ac:dyDescent="0.25">
      <c r="A60" s="15" t="s">
        <v>246</v>
      </c>
      <c r="B60" s="2"/>
      <c r="C60" t="s">
        <v>247</v>
      </c>
      <c r="E60" t="s">
        <v>351</v>
      </c>
      <c r="F60" t="s">
        <v>352</v>
      </c>
      <c r="AH60" s="20"/>
    </row>
    <row r="61" spans="1:34" x14ac:dyDescent="0.25">
      <c r="A61" s="15" t="s">
        <v>223</v>
      </c>
      <c r="B61" s="2"/>
      <c r="C61" t="s">
        <v>220</v>
      </c>
      <c r="E61" t="s">
        <v>351</v>
      </c>
      <c r="F61" t="s">
        <v>352</v>
      </c>
      <c r="AH61" s="20"/>
    </row>
    <row r="62" spans="1:34" x14ac:dyDescent="0.25">
      <c r="A62" s="15" t="s">
        <v>232</v>
      </c>
      <c r="B62" s="2"/>
      <c r="C62" t="s">
        <v>233</v>
      </c>
      <c r="E62" t="s">
        <v>351</v>
      </c>
      <c r="F62" t="s">
        <v>352</v>
      </c>
      <c r="AH62" s="20"/>
    </row>
    <row r="63" spans="1:34" x14ac:dyDescent="0.25">
      <c r="A63" s="15" t="s">
        <v>246</v>
      </c>
      <c r="B63" s="2"/>
      <c r="C63" t="s">
        <v>247</v>
      </c>
      <c r="E63" t="s">
        <v>351</v>
      </c>
      <c r="F63" t="s">
        <v>352</v>
      </c>
      <c r="AH63" s="20"/>
    </row>
    <row r="64" spans="1:34" x14ac:dyDescent="0.25">
      <c r="A64" s="15" t="s">
        <v>235</v>
      </c>
      <c r="B64" s="2"/>
      <c r="C64" t="s">
        <v>233</v>
      </c>
      <c r="E64" t="s">
        <v>351</v>
      </c>
      <c r="F64" t="s">
        <v>352</v>
      </c>
      <c r="AH64" s="20"/>
    </row>
    <row r="65" spans="1:34" x14ac:dyDescent="0.25">
      <c r="A65" s="15" t="s">
        <v>246</v>
      </c>
      <c r="B65" s="2"/>
      <c r="C65" t="s">
        <v>247</v>
      </c>
      <c r="E65" t="s">
        <v>351</v>
      </c>
      <c r="F65" t="s">
        <v>352</v>
      </c>
      <c r="AH65" s="20"/>
    </row>
    <row r="66" spans="1:34" x14ac:dyDescent="0.25">
      <c r="A66" s="15" t="s">
        <v>223</v>
      </c>
      <c r="B66" s="2"/>
      <c r="C66" t="s">
        <v>220</v>
      </c>
      <c r="E66" t="s">
        <v>351</v>
      </c>
      <c r="F66" t="s">
        <v>352</v>
      </c>
      <c r="AH66" s="20"/>
    </row>
    <row r="67" spans="1:34" x14ac:dyDescent="0.25">
      <c r="A67" s="15" t="s">
        <v>223</v>
      </c>
      <c r="B67" s="2"/>
      <c r="C67" t="s">
        <v>220</v>
      </c>
      <c r="E67" t="s">
        <v>351</v>
      </c>
      <c r="F67" t="s">
        <v>352</v>
      </c>
      <c r="AH67" s="20"/>
    </row>
    <row r="68" spans="1:34" x14ac:dyDescent="0.25">
      <c r="A68" s="15" t="s">
        <v>263</v>
      </c>
      <c r="B68" s="2"/>
      <c r="C68" t="s">
        <v>210</v>
      </c>
      <c r="E68" t="s">
        <v>351</v>
      </c>
      <c r="F68" t="s">
        <v>352</v>
      </c>
      <c r="AH68" s="20"/>
    </row>
    <row r="69" spans="1:34" x14ac:dyDescent="0.25">
      <c r="A69" s="15" t="s">
        <v>263</v>
      </c>
      <c r="B69" s="2"/>
      <c r="C69" t="s">
        <v>210</v>
      </c>
      <c r="E69" t="s">
        <v>351</v>
      </c>
      <c r="F69" t="s">
        <v>352</v>
      </c>
      <c r="AH69" s="20"/>
    </row>
    <row r="70" spans="1:34" x14ac:dyDescent="0.25">
      <c r="A70" s="15" t="s">
        <v>235</v>
      </c>
      <c r="B70" s="2"/>
      <c r="C70" t="s">
        <v>233</v>
      </c>
      <c r="E70" t="s">
        <v>351</v>
      </c>
      <c r="F70" t="s">
        <v>352</v>
      </c>
      <c r="AH70" s="20"/>
    </row>
    <row r="71" spans="1:34" x14ac:dyDescent="0.25">
      <c r="A71" s="15" t="s">
        <v>263</v>
      </c>
      <c r="B71" s="2"/>
      <c r="C71" t="s">
        <v>210</v>
      </c>
      <c r="E71" t="s">
        <v>351</v>
      </c>
      <c r="F71" t="s">
        <v>352</v>
      </c>
      <c r="AH71" s="20"/>
    </row>
    <row r="72" spans="1:34" x14ac:dyDescent="0.25">
      <c r="A72" s="15" t="s">
        <v>246</v>
      </c>
      <c r="B72" s="2"/>
      <c r="C72" t="s">
        <v>247</v>
      </c>
      <c r="E72" t="s">
        <v>351</v>
      </c>
      <c r="F72" t="s">
        <v>352</v>
      </c>
      <c r="AH72" s="20"/>
    </row>
    <row r="73" spans="1:34" x14ac:dyDescent="0.25">
      <c r="A73" s="15" t="s">
        <v>263</v>
      </c>
      <c r="B73" s="2"/>
      <c r="C73" t="s">
        <v>210</v>
      </c>
      <c r="E73" t="s">
        <v>351</v>
      </c>
      <c r="F73" t="s">
        <v>352</v>
      </c>
      <c r="AH73" s="20"/>
    </row>
    <row r="74" spans="1:34" x14ac:dyDescent="0.25">
      <c r="A74" s="15" t="s">
        <v>263</v>
      </c>
      <c r="B74" s="2"/>
      <c r="C74" t="s">
        <v>210</v>
      </c>
      <c r="E74" t="s">
        <v>351</v>
      </c>
      <c r="F74" t="s">
        <v>352</v>
      </c>
      <c r="AH74" s="20"/>
    </row>
    <row r="75" spans="1:34" x14ac:dyDescent="0.25">
      <c r="A75" s="15" t="s">
        <v>263</v>
      </c>
      <c r="B75" s="2"/>
      <c r="C75" t="s">
        <v>210</v>
      </c>
      <c r="E75" t="s">
        <v>351</v>
      </c>
      <c r="F75" t="s">
        <v>352</v>
      </c>
      <c r="AH75" s="20"/>
    </row>
    <row r="76" spans="1:34" x14ac:dyDescent="0.25">
      <c r="A76" s="15" t="s">
        <v>263</v>
      </c>
      <c r="B76" s="2"/>
      <c r="C76" t="s">
        <v>210</v>
      </c>
      <c r="E76" t="s">
        <v>351</v>
      </c>
      <c r="F76" t="s">
        <v>352</v>
      </c>
      <c r="AH76" s="20"/>
    </row>
    <row r="77" spans="1:34" x14ac:dyDescent="0.25">
      <c r="A77" s="15" t="s">
        <v>263</v>
      </c>
      <c r="B77" s="2"/>
      <c r="C77" t="s">
        <v>210</v>
      </c>
      <c r="E77" t="s">
        <v>351</v>
      </c>
      <c r="F77" t="s">
        <v>352</v>
      </c>
      <c r="AH77" s="20"/>
    </row>
    <row r="78" spans="1:34" x14ac:dyDescent="0.25">
      <c r="A78" s="15" t="s">
        <v>226</v>
      </c>
      <c r="B78" s="2"/>
      <c r="C78" t="s">
        <v>220</v>
      </c>
      <c r="E78" t="s">
        <v>351</v>
      </c>
      <c r="F78" t="s">
        <v>352</v>
      </c>
      <c r="AH78" s="20"/>
    </row>
    <row r="79" spans="1:34" x14ac:dyDescent="0.25">
      <c r="A79" s="15" t="s">
        <v>224</v>
      </c>
      <c r="B79" s="2"/>
      <c r="C79" t="s">
        <v>220</v>
      </c>
      <c r="E79" t="s">
        <v>351</v>
      </c>
      <c r="F79" t="s">
        <v>352</v>
      </c>
      <c r="AH79" s="20"/>
    </row>
    <row r="80" spans="1:34" x14ac:dyDescent="0.25">
      <c r="A80" s="15" t="s">
        <v>246</v>
      </c>
      <c r="B80" s="2"/>
      <c r="C80" t="s">
        <v>247</v>
      </c>
      <c r="E80" t="s">
        <v>351</v>
      </c>
      <c r="F80" t="s">
        <v>352</v>
      </c>
      <c r="AH80" s="20"/>
    </row>
    <row r="81" spans="1:34" x14ac:dyDescent="0.25">
      <c r="A81" s="15" t="s">
        <v>246</v>
      </c>
      <c r="B81" s="2"/>
      <c r="C81" t="s">
        <v>247</v>
      </c>
      <c r="E81" t="s">
        <v>351</v>
      </c>
      <c r="F81" t="s">
        <v>352</v>
      </c>
      <c r="AH81" s="20"/>
    </row>
    <row r="82" spans="1:34" x14ac:dyDescent="0.25">
      <c r="A82" s="15" t="s">
        <v>226</v>
      </c>
      <c r="B82" s="2"/>
      <c r="C82" t="s">
        <v>220</v>
      </c>
      <c r="E82" t="s">
        <v>351</v>
      </c>
      <c r="F82" t="s">
        <v>352</v>
      </c>
      <c r="AH82" s="20"/>
    </row>
    <row r="83" spans="1:34" x14ac:dyDescent="0.25">
      <c r="A83" s="15" t="s">
        <v>235</v>
      </c>
      <c r="B83" s="2"/>
      <c r="C83" t="s">
        <v>233</v>
      </c>
      <c r="E83" t="s">
        <v>351</v>
      </c>
      <c r="F83" t="s">
        <v>352</v>
      </c>
      <c r="AH83" s="20"/>
    </row>
    <row r="84" spans="1:34" x14ac:dyDescent="0.25">
      <c r="A84" s="15" t="s">
        <v>246</v>
      </c>
      <c r="B84" s="2"/>
      <c r="C84" t="s">
        <v>247</v>
      </c>
      <c r="E84" t="s">
        <v>351</v>
      </c>
      <c r="F84" t="s">
        <v>352</v>
      </c>
      <c r="AH84" s="20"/>
    </row>
    <row r="85" spans="1:34" x14ac:dyDescent="0.25">
      <c r="A85" s="15" t="s">
        <v>226</v>
      </c>
      <c r="B85" s="2"/>
      <c r="C85" t="s">
        <v>220</v>
      </c>
      <c r="E85" t="s">
        <v>351</v>
      </c>
      <c r="F85" t="s">
        <v>352</v>
      </c>
      <c r="AH85" s="20"/>
    </row>
    <row r="86" spans="1:34" x14ac:dyDescent="0.25">
      <c r="A86" s="15" t="s">
        <v>246</v>
      </c>
      <c r="B86" s="2"/>
      <c r="C86" t="s">
        <v>247</v>
      </c>
      <c r="E86" t="s">
        <v>351</v>
      </c>
      <c r="F86" t="s">
        <v>352</v>
      </c>
      <c r="AH86" s="20"/>
    </row>
    <row r="87" spans="1:34" x14ac:dyDescent="0.25">
      <c r="A87" s="15" t="s">
        <v>218</v>
      </c>
      <c r="B87" s="2"/>
      <c r="C87" t="s">
        <v>216</v>
      </c>
      <c r="E87" t="s">
        <v>351</v>
      </c>
      <c r="F87" t="s">
        <v>352</v>
      </c>
      <c r="AH87" s="20"/>
    </row>
    <row r="88" spans="1:34" x14ac:dyDescent="0.25">
      <c r="A88" s="15" t="s">
        <v>218</v>
      </c>
      <c r="B88" s="2"/>
      <c r="C88" t="s">
        <v>216</v>
      </c>
      <c r="E88" t="s">
        <v>351</v>
      </c>
      <c r="F88" t="s">
        <v>352</v>
      </c>
      <c r="AH88" s="20"/>
    </row>
    <row r="89" spans="1:34" x14ac:dyDescent="0.25">
      <c r="A89" s="15" t="s">
        <v>282</v>
      </c>
      <c r="B89" s="2"/>
      <c r="C89" t="s">
        <v>233</v>
      </c>
      <c r="E89" t="s">
        <v>351</v>
      </c>
      <c r="F89" t="s">
        <v>352</v>
      </c>
      <c r="AH89" s="20"/>
    </row>
    <row r="90" spans="1:34" x14ac:dyDescent="0.25">
      <c r="A90" s="15" t="s">
        <v>226</v>
      </c>
      <c r="B90" s="2"/>
      <c r="C90" t="s">
        <v>220</v>
      </c>
      <c r="E90" t="s">
        <v>351</v>
      </c>
      <c r="F90" t="s">
        <v>352</v>
      </c>
      <c r="AH90" s="20"/>
    </row>
    <row r="91" spans="1:34" x14ac:dyDescent="0.25">
      <c r="A91" s="15" t="s">
        <v>236</v>
      </c>
      <c r="B91" s="2"/>
      <c r="C91" t="s">
        <v>233</v>
      </c>
      <c r="E91" t="s">
        <v>351</v>
      </c>
      <c r="F91" t="s">
        <v>352</v>
      </c>
      <c r="AH91" s="20"/>
    </row>
    <row r="92" spans="1:34" x14ac:dyDescent="0.25">
      <c r="A92" s="15" t="s">
        <v>223</v>
      </c>
      <c r="B92" s="2"/>
      <c r="C92" t="s">
        <v>220</v>
      </c>
      <c r="E92" t="s">
        <v>351</v>
      </c>
      <c r="F92" t="s">
        <v>352</v>
      </c>
      <c r="AH92" s="20"/>
    </row>
    <row r="93" spans="1:34" x14ac:dyDescent="0.25">
      <c r="A93" s="15" t="s">
        <v>246</v>
      </c>
      <c r="B93" s="2"/>
      <c r="C93" t="s">
        <v>247</v>
      </c>
      <c r="E93" t="s">
        <v>351</v>
      </c>
      <c r="F93" t="s">
        <v>352</v>
      </c>
      <c r="AH93" s="20"/>
    </row>
    <row r="94" spans="1:34" x14ac:dyDescent="0.25">
      <c r="A94" s="15" t="s">
        <v>246</v>
      </c>
      <c r="B94" s="2"/>
      <c r="C94" t="s">
        <v>247</v>
      </c>
      <c r="E94" t="s">
        <v>351</v>
      </c>
      <c r="F94" t="s">
        <v>352</v>
      </c>
      <c r="AH94" s="20"/>
    </row>
    <row r="95" spans="1:34" x14ac:dyDescent="0.25">
      <c r="A95" s="15" t="s">
        <v>223</v>
      </c>
      <c r="B95" s="2"/>
      <c r="C95" t="s">
        <v>220</v>
      </c>
      <c r="E95" t="s">
        <v>351</v>
      </c>
      <c r="F95" t="s">
        <v>352</v>
      </c>
      <c r="AH95" s="20"/>
    </row>
    <row r="96" spans="1:34" x14ac:dyDescent="0.25">
      <c r="A96" s="15" t="s">
        <v>246</v>
      </c>
      <c r="B96" s="2"/>
      <c r="C96" t="s">
        <v>247</v>
      </c>
      <c r="E96" t="s">
        <v>351</v>
      </c>
      <c r="F96" t="s">
        <v>352</v>
      </c>
      <c r="AH96" s="20"/>
    </row>
    <row r="97" spans="1:34" x14ac:dyDescent="0.25">
      <c r="A97" s="15" t="s">
        <v>236</v>
      </c>
      <c r="B97" s="2"/>
      <c r="C97" t="s">
        <v>233</v>
      </c>
      <c r="E97" t="s">
        <v>351</v>
      </c>
      <c r="F97" t="s">
        <v>352</v>
      </c>
      <c r="AH97" s="20"/>
    </row>
    <row r="98" spans="1:34" x14ac:dyDescent="0.25">
      <c r="A98" s="15" t="s">
        <v>226</v>
      </c>
      <c r="B98" s="2"/>
      <c r="C98" t="s">
        <v>220</v>
      </c>
      <c r="E98" t="s">
        <v>351</v>
      </c>
      <c r="F98" t="s">
        <v>352</v>
      </c>
      <c r="AH98" s="20"/>
    </row>
    <row r="99" spans="1:34" x14ac:dyDescent="0.25">
      <c r="A99" s="15" t="s">
        <v>246</v>
      </c>
      <c r="B99" s="2"/>
      <c r="C99" t="s">
        <v>247</v>
      </c>
      <c r="E99" t="s">
        <v>351</v>
      </c>
      <c r="F99" t="s">
        <v>352</v>
      </c>
      <c r="AH99" s="20"/>
    </row>
    <row r="100" spans="1:34" ht="15.75" thickBot="1" x14ac:dyDescent="0.3">
      <c r="A100" s="29" t="s">
        <v>236</v>
      </c>
      <c r="B100" s="28"/>
      <c r="C100" s="23" t="s">
        <v>233</v>
      </c>
      <c r="D100" s="23" t="s">
        <v>249</v>
      </c>
      <c r="E100" s="23" t="s">
        <v>351</v>
      </c>
      <c r="F100" s="23" t="s">
        <v>352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C40A-0C1A-4099-BC8B-20048B261648}">
  <dimension ref="A1:AH101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39" bestFit="1" customWidth="1"/>
    <col min="6" max="6" width="81.140625" bestFit="1" customWidth="1"/>
  </cols>
  <sheetData>
    <row r="1" spans="1:34" ht="16.5" thickTop="1" thickBot="1" x14ac:dyDescent="0.3">
      <c r="A1" s="5" t="s">
        <v>150</v>
      </c>
      <c r="B1" s="5" t="s">
        <v>151</v>
      </c>
      <c r="C1" s="5" t="s">
        <v>152</v>
      </c>
      <c r="D1" s="5" t="s">
        <v>153</v>
      </c>
      <c r="E1" s="5" t="s">
        <v>154</v>
      </c>
      <c r="F1" s="5" t="s">
        <v>155</v>
      </c>
      <c r="G1" s="5" t="s">
        <v>156</v>
      </c>
      <c r="H1" s="5" t="s">
        <v>157</v>
      </c>
      <c r="I1" s="5" t="s">
        <v>158</v>
      </c>
      <c r="J1" s="5" t="s">
        <v>159</v>
      </c>
      <c r="K1" s="5" t="s">
        <v>160</v>
      </c>
      <c r="L1" s="5" t="s">
        <v>161</v>
      </c>
      <c r="M1" s="5" t="s">
        <v>162</v>
      </c>
      <c r="N1" s="5" t="s">
        <v>163</v>
      </c>
      <c r="O1" s="5" t="s">
        <v>164</v>
      </c>
      <c r="P1" s="5" t="s">
        <v>165</v>
      </c>
      <c r="Q1" s="5" t="s">
        <v>166</v>
      </c>
      <c r="R1" s="5" t="s">
        <v>167</v>
      </c>
      <c r="S1" s="5" t="s">
        <v>168</v>
      </c>
      <c r="T1" s="5" t="s">
        <v>169</v>
      </c>
      <c r="U1" s="5" t="s">
        <v>170</v>
      </c>
      <c r="V1" s="5" t="s">
        <v>171</v>
      </c>
      <c r="W1" s="5" t="s">
        <v>172</v>
      </c>
      <c r="X1" s="5" t="s">
        <v>173</v>
      </c>
      <c r="Y1" s="5" t="s">
        <v>174</v>
      </c>
      <c r="Z1" s="5" t="s">
        <v>175</v>
      </c>
      <c r="AA1" s="5" t="s">
        <v>176</v>
      </c>
      <c r="AB1" s="5" t="s">
        <v>177</v>
      </c>
      <c r="AC1" s="5" t="s">
        <v>178</v>
      </c>
      <c r="AD1" s="5" t="s">
        <v>179</v>
      </c>
      <c r="AE1" s="5" t="s">
        <v>180</v>
      </c>
      <c r="AF1" s="5" t="s">
        <v>181</v>
      </c>
      <c r="AG1" s="5" t="s">
        <v>182</v>
      </c>
      <c r="AH1" s="5" t="s">
        <v>183</v>
      </c>
    </row>
    <row r="2" spans="1:34" ht="15.75" thickTop="1" x14ac:dyDescent="0.25">
      <c r="A2" s="12" t="s">
        <v>254</v>
      </c>
      <c r="B2" s="9"/>
      <c r="C2" s="27" t="s">
        <v>210</v>
      </c>
      <c r="D2" s="27" t="s">
        <v>248</v>
      </c>
      <c r="E2" s="27" t="s">
        <v>354</v>
      </c>
      <c r="F2" s="27" t="s">
        <v>355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209</v>
      </c>
      <c r="B3" s="2"/>
      <c r="C3" t="s">
        <v>210</v>
      </c>
      <c r="E3" t="s">
        <v>354</v>
      </c>
      <c r="F3" t="s">
        <v>355</v>
      </c>
      <c r="AH3" s="20"/>
    </row>
    <row r="4" spans="1:34" x14ac:dyDescent="0.25">
      <c r="A4" s="15" t="s">
        <v>217</v>
      </c>
      <c r="B4" s="2"/>
      <c r="C4" t="s">
        <v>216</v>
      </c>
      <c r="E4" t="s">
        <v>354</v>
      </c>
      <c r="F4" t="s">
        <v>355</v>
      </c>
      <c r="AH4" s="20"/>
    </row>
    <row r="5" spans="1:34" x14ac:dyDescent="0.25">
      <c r="A5" s="15" t="s">
        <v>218</v>
      </c>
      <c r="B5" s="2"/>
      <c r="C5" t="s">
        <v>216</v>
      </c>
      <c r="E5" t="s">
        <v>354</v>
      </c>
      <c r="F5" t="s">
        <v>355</v>
      </c>
      <c r="AH5" s="20"/>
    </row>
    <row r="6" spans="1:34" x14ac:dyDescent="0.25">
      <c r="A6" s="15" t="s">
        <v>356</v>
      </c>
      <c r="B6" s="2"/>
      <c r="C6" t="s">
        <v>220</v>
      </c>
      <c r="E6" t="s">
        <v>354</v>
      </c>
      <c r="F6" t="s">
        <v>355</v>
      </c>
      <c r="AH6" s="20"/>
    </row>
    <row r="7" spans="1:34" x14ac:dyDescent="0.25">
      <c r="A7" s="15" t="s">
        <v>223</v>
      </c>
      <c r="B7" s="2"/>
      <c r="C7" t="s">
        <v>220</v>
      </c>
      <c r="E7" t="s">
        <v>354</v>
      </c>
      <c r="F7" t="s">
        <v>355</v>
      </c>
      <c r="AH7" s="20"/>
    </row>
    <row r="8" spans="1:34" x14ac:dyDescent="0.25">
      <c r="A8" s="15" t="s">
        <v>224</v>
      </c>
      <c r="B8" s="2"/>
      <c r="C8" t="s">
        <v>220</v>
      </c>
      <c r="E8" t="s">
        <v>354</v>
      </c>
      <c r="F8" t="s">
        <v>355</v>
      </c>
      <c r="AH8" s="20"/>
    </row>
    <row r="9" spans="1:34" x14ac:dyDescent="0.25">
      <c r="A9" s="15" t="s">
        <v>226</v>
      </c>
      <c r="B9" s="2"/>
      <c r="C9" t="s">
        <v>220</v>
      </c>
      <c r="E9" t="s">
        <v>354</v>
      </c>
      <c r="F9" t="s">
        <v>355</v>
      </c>
      <c r="AH9" s="20"/>
    </row>
    <row r="10" spans="1:34" x14ac:dyDescent="0.25">
      <c r="A10" s="15" t="s">
        <v>295</v>
      </c>
      <c r="B10" s="2"/>
      <c r="C10" t="s">
        <v>220</v>
      </c>
      <c r="E10" t="s">
        <v>354</v>
      </c>
      <c r="F10" t="s">
        <v>355</v>
      </c>
      <c r="AH10" s="20"/>
    </row>
    <row r="11" spans="1:34" x14ac:dyDescent="0.25">
      <c r="A11" s="15" t="s">
        <v>232</v>
      </c>
      <c r="B11" s="2"/>
      <c r="C11" t="s">
        <v>233</v>
      </c>
      <c r="E11" t="s">
        <v>354</v>
      </c>
      <c r="F11" t="s">
        <v>355</v>
      </c>
      <c r="AH11" s="20"/>
    </row>
    <row r="12" spans="1:34" x14ac:dyDescent="0.25">
      <c r="A12" s="15" t="s">
        <v>235</v>
      </c>
      <c r="B12" s="2"/>
      <c r="C12" t="s">
        <v>233</v>
      </c>
      <c r="E12" t="s">
        <v>354</v>
      </c>
      <c r="F12" t="s">
        <v>355</v>
      </c>
      <c r="AH12" s="20"/>
    </row>
    <row r="13" spans="1:34" x14ac:dyDescent="0.25">
      <c r="A13" s="15" t="s">
        <v>237</v>
      </c>
      <c r="B13" s="2"/>
      <c r="C13" t="s">
        <v>238</v>
      </c>
      <c r="E13" t="s">
        <v>354</v>
      </c>
      <c r="F13" t="s">
        <v>355</v>
      </c>
      <c r="AH13" s="20"/>
    </row>
    <row r="14" spans="1:34" x14ac:dyDescent="0.25">
      <c r="A14" s="15" t="s">
        <v>235</v>
      </c>
      <c r="B14" s="2"/>
      <c r="C14" t="s">
        <v>233</v>
      </c>
      <c r="E14" t="s">
        <v>354</v>
      </c>
      <c r="F14" t="s">
        <v>355</v>
      </c>
      <c r="AH14" s="20"/>
    </row>
    <row r="15" spans="1:34" x14ac:dyDescent="0.25">
      <c r="A15" s="15" t="s">
        <v>246</v>
      </c>
      <c r="B15" s="2"/>
      <c r="C15" t="s">
        <v>247</v>
      </c>
      <c r="E15" t="s">
        <v>354</v>
      </c>
      <c r="F15" t="s">
        <v>355</v>
      </c>
      <c r="AH15" s="20"/>
    </row>
    <row r="16" spans="1:34" x14ac:dyDescent="0.25">
      <c r="A16" s="15" t="s">
        <v>246</v>
      </c>
      <c r="B16" s="2"/>
      <c r="C16" t="s">
        <v>247</v>
      </c>
      <c r="E16" t="s">
        <v>354</v>
      </c>
      <c r="F16" t="s">
        <v>355</v>
      </c>
      <c r="AH16" s="20"/>
    </row>
    <row r="17" spans="1:34" x14ac:dyDescent="0.25">
      <c r="A17" s="15" t="s">
        <v>246</v>
      </c>
      <c r="B17" s="2"/>
      <c r="C17" t="s">
        <v>247</v>
      </c>
      <c r="E17" t="s">
        <v>354</v>
      </c>
      <c r="F17" t="s">
        <v>355</v>
      </c>
      <c r="AH17" s="20"/>
    </row>
    <row r="18" spans="1:34" x14ac:dyDescent="0.25">
      <c r="A18" s="15" t="s">
        <v>246</v>
      </c>
      <c r="B18" s="2"/>
      <c r="C18" t="s">
        <v>247</v>
      </c>
      <c r="E18" t="s">
        <v>354</v>
      </c>
      <c r="F18" t="s">
        <v>355</v>
      </c>
      <c r="AH18" s="20"/>
    </row>
    <row r="19" spans="1:34" x14ac:dyDescent="0.25">
      <c r="A19" s="15" t="s">
        <v>273</v>
      </c>
      <c r="B19" s="2"/>
      <c r="C19" t="s">
        <v>274</v>
      </c>
      <c r="E19" t="s">
        <v>354</v>
      </c>
      <c r="F19" t="s">
        <v>355</v>
      </c>
      <c r="AH19" s="20"/>
    </row>
    <row r="20" spans="1:34" x14ac:dyDescent="0.25">
      <c r="A20" s="15" t="s">
        <v>246</v>
      </c>
      <c r="B20" s="2"/>
      <c r="C20" t="s">
        <v>247</v>
      </c>
      <c r="E20" t="s">
        <v>354</v>
      </c>
      <c r="F20" t="s">
        <v>355</v>
      </c>
      <c r="AH20" s="20"/>
    </row>
    <row r="21" spans="1:34" x14ac:dyDescent="0.25">
      <c r="A21" s="15" t="s">
        <v>246</v>
      </c>
      <c r="B21" s="2"/>
      <c r="C21" t="s">
        <v>247</v>
      </c>
      <c r="E21" t="s">
        <v>354</v>
      </c>
      <c r="F21" t="s">
        <v>355</v>
      </c>
      <c r="AH21" s="20"/>
    </row>
    <row r="22" spans="1:34" x14ac:dyDescent="0.25">
      <c r="A22" s="15" t="s">
        <v>273</v>
      </c>
      <c r="B22" s="2"/>
      <c r="C22" t="s">
        <v>274</v>
      </c>
      <c r="E22" t="s">
        <v>354</v>
      </c>
      <c r="F22" t="s">
        <v>355</v>
      </c>
      <c r="AH22" s="20"/>
    </row>
    <row r="23" spans="1:34" x14ac:dyDescent="0.25">
      <c r="A23" s="15" t="s">
        <v>273</v>
      </c>
      <c r="B23" s="2"/>
      <c r="C23" t="s">
        <v>274</v>
      </c>
      <c r="E23" t="s">
        <v>354</v>
      </c>
      <c r="F23" t="s">
        <v>355</v>
      </c>
      <c r="AH23" s="20"/>
    </row>
    <row r="24" spans="1:34" x14ac:dyDescent="0.25">
      <c r="A24" s="15" t="s">
        <v>273</v>
      </c>
      <c r="B24" s="2"/>
      <c r="C24" t="s">
        <v>274</v>
      </c>
      <c r="E24" t="s">
        <v>354</v>
      </c>
      <c r="F24" t="s">
        <v>355</v>
      </c>
      <c r="AH24" s="20"/>
    </row>
    <row r="25" spans="1:34" x14ac:dyDescent="0.25">
      <c r="A25" s="15" t="s">
        <v>273</v>
      </c>
      <c r="B25" s="2"/>
      <c r="C25" t="s">
        <v>274</v>
      </c>
      <c r="E25" t="s">
        <v>354</v>
      </c>
      <c r="F25" t="s">
        <v>355</v>
      </c>
      <c r="AH25" s="20"/>
    </row>
    <row r="26" spans="1:34" x14ac:dyDescent="0.25">
      <c r="A26" s="15" t="s">
        <v>226</v>
      </c>
      <c r="B26" s="2"/>
      <c r="C26" t="s">
        <v>220</v>
      </c>
      <c r="E26" t="s">
        <v>354</v>
      </c>
      <c r="F26" t="s">
        <v>355</v>
      </c>
      <c r="AH26" s="20"/>
    </row>
    <row r="27" spans="1:34" x14ac:dyDescent="0.25">
      <c r="A27" s="15" t="s">
        <v>273</v>
      </c>
      <c r="B27" s="2"/>
      <c r="C27" t="s">
        <v>274</v>
      </c>
      <c r="E27" t="s">
        <v>354</v>
      </c>
      <c r="F27" t="s">
        <v>355</v>
      </c>
      <c r="AH27" s="20"/>
    </row>
    <row r="28" spans="1:34" x14ac:dyDescent="0.25">
      <c r="A28" s="15" t="s">
        <v>273</v>
      </c>
      <c r="B28" s="2"/>
      <c r="C28" t="s">
        <v>274</v>
      </c>
      <c r="E28" t="s">
        <v>354</v>
      </c>
      <c r="F28" t="s">
        <v>355</v>
      </c>
      <c r="AH28" s="20"/>
    </row>
    <row r="29" spans="1:34" x14ac:dyDescent="0.25">
      <c r="A29" s="15" t="s">
        <v>273</v>
      </c>
      <c r="B29" s="2"/>
      <c r="C29" t="s">
        <v>274</v>
      </c>
      <c r="E29" t="s">
        <v>354</v>
      </c>
      <c r="F29" t="s">
        <v>355</v>
      </c>
      <c r="AH29" s="20"/>
    </row>
    <row r="30" spans="1:34" x14ac:dyDescent="0.25">
      <c r="A30" s="15" t="s">
        <v>226</v>
      </c>
      <c r="B30" s="2"/>
      <c r="C30" t="s">
        <v>220</v>
      </c>
      <c r="E30" t="s">
        <v>354</v>
      </c>
      <c r="F30" t="s">
        <v>355</v>
      </c>
      <c r="AH30" s="20"/>
    </row>
    <row r="31" spans="1:34" x14ac:dyDescent="0.25">
      <c r="A31" s="15" t="s">
        <v>246</v>
      </c>
      <c r="B31" s="2"/>
      <c r="C31" t="s">
        <v>247</v>
      </c>
      <c r="E31" t="s">
        <v>354</v>
      </c>
      <c r="F31" t="s">
        <v>355</v>
      </c>
      <c r="AH31" s="20"/>
    </row>
    <row r="32" spans="1:34" x14ac:dyDescent="0.25">
      <c r="A32" s="15" t="s">
        <v>223</v>
      </c>
      <c r="B32" s="2"/>
      <c r="C32" t="s">
        <v>220</v>
      </c>
      <c r="E32" t="s">
        <v>354</v>
      </c>
      <c r="F32" t="s">
        <v>355</v>
      </c>
      <c r="AH32" s="20"/>
    </row>
    <row r="33" spans="1:34" x14ac:dyDescent="0.25">
      <c r="A33" s="15" t="s">
        <v>246</v>
      </c>
      <c r="B33" s="2"/>
      <c r="C33" t="s">
        <v>247</v>
      </c>
      <c r="E33" t="s">
        <v>354</v>
      </c>
      <c r="F33" t="s">
        <v>355</v>
      </c>
      <c r="AH33" s="20"/>
    </row>
    <row r="34" spans="1:34" x14ac:dyDescent="0.25">
      <c r="A34" s="15" t="s">
        <v>223</v>
      </c>
      <c r="B34" s="2"/>
      <c r="C34" t="s">
        <v>220</v>
      </c>
      <c r="E34" t="s">
        <v>354</v>
      </c>
      <c r="F34" t="s">
        <v>355</v>
      </c>
      <c r="AH34" s="20"/>
    </row>
    <row r="35" spans="1:34" x14ac:dyDescent="0.25">
      <c r="A35" s="15" t="s">
        <v>235</v>
      </c>
      <c r="B35" s="2"/>
      <c r="C35" t="s">
        <v>233</v>
      </c>
      <c r="E35" t="s">
        <v>354</v>
      </c>
      <c r="F35" t="s">
        <v>355</v>
      </c>
      <c r="AH35" s="20"/>
    </row>
    <row r="36" spans="1:34" x14ac:dyDescent="0.25">
      <c r="A36" s="15" t="s">
        <v>246</v>
      </c>
      <c r="B36" s="2"/>
      <c r="C36" t="s">
        <v>247</v>
      </c>
      <c r="E36" t="s">
        <v>354</v>
      </c>
      <c r="F36" t="s">
        <v>355</v>
      </c>
      <c r="AH36" s="20"/>
    </row>
    <row r="37" spans="1:34" x14ac:dyDescent="0.25">
      <c r="A37" s="15" t="s">
        <v>246</v>
      </c>
      <c r="B37" s="2"/>
      <c r="C37" t="s">
        <v>247</v>
      </c>
      <c r="E37" t="s">
        <v>354</v>
      </c>
      <c r="F37" t="s">
        <v>355</v>
      </c>
      <c r="AH37" s="20"/>
    </row>
    <row r="38" spans="1:34" x14ac:dyDescent="0.25">
      <c r="A38" s="15" t="s">
        <v>273</v>
      </c>
      <c r="B38" s="2"/>
      <c r="C38" t="s">
        <v>274</v>
      </c>
      <c r="E38" t="s">
        <v>354</v>
      </c>
      <c r="F38" t="s">
        <v>355</v>
      </c>
      <c r="AH38" s="20"/>
    </row>
    <row r="39" spans="1:34" x14ac:dyDescent="0.25">
      <c r="A39" s="15" t="s">
        <v>217</v>
      </c>
      <c r="B39" s="2"/>
      <c r="C39" t="s">
        <v>216</v>
      </c>
      <c r="E39" t="s">
        <v>354</v>
      </c>
      <c r="F39" t="s">
        <v>355</v>
      </c>
      <c r="AH39" s="20"/>
    </row>
    <row r="40" spans="1:34" x14ac:dyDescent="0.25">
      <c r="A40" s="15" t="s">
        <v>246</v>
      </c>
      <c r="B40" s="2"/>
      <c r="C40" t="s">
        <v>247</v>
      </c>
      <c r="E40" t="s">
        <v>354</v>
      </c>
      <c r="F40" t="s">
        <v>355</v>
      </c>
      <c r="AH40" s="20"/>
    </row>
    <row r="41" spans="1:34" x14ac:dyDescent="0.25">
      <c r="A41" s="15" t="s">
        <v>263</v>
      </c>
      <c r="B41" s="2"/>
      <c r="C41" t="s">
        <v>210</v>
      </c>
      <c r="E41" t="s">
        <v>354</v>
      </c>
      <c r="F41" t="s">
        <v>355</v>
      </c>
      <c r="AH41" s="20"/>
    </row>
    <row r="42" spans="1:34" x14ac:dyDescent="0.25">
      <c r="A42" s="15" t="s">
        <v>263</v>
      </c>
      <c r="B42" s="2"/>
      <c r="C42" t="s">
        <v>210</v>
      </c>
      <c r="E42" t="s">
        <v>354</v>
      </c>
      <c r="F42" t="s">
        <v>355</v>
      </c>
      <c r="AH42" s="20"/>
    </row>
    <row r="43" spans="1:34" x14ac:dyDescent="0.25">
      <c r="A43" s="15" t="s">
        <v>236</v>
      </c>
      <c r="B43" s="2"/>
      <c r="C43" t="s">
        <v>233</v>
      </c>
      <c r="E43" t="s">
        <v>354</v>
      </c>
      <c r="F43" t="s">
        <v>355</v>
      </c>
      <c r="AH43" s="20"/>
    </row>
    <row r="44" spans="1:34" x14ac:dyDescent="0.25">
      <c r="A44" s="15" t="s">
        <v>225</v>
      </c>
      <c r="B44" s="2"/>
      <c r="C44" t="s">
        <v>220</v>
      </c>
      <c r="E44" t="s">
        <v>354</v>
      </c>
      <c r="F44" t="s">
        <v>355</v>
      </c>
      <c r="AH44" s="20"/>
    </row>
    <row r="45" spans="1:34" x14ac:dyDescent="0.25">
      <c r="A45" s="15" t="s">
        <v>273</v>
      </c>
      <c r="B45" s="2"/>
      <c r="C45" t="s">
        <v>274</v>
      </c>
      <c r="E45" t="s">
        <v>354</v>
      </c>
      <c r="F45" t="s">
        <v>355</v>
      </c>
      <c r="AH45" s="20"/>
    </row>
    <row r="46" spans="1:34" x14ac:dyDescent="0.25">
      <c r="A46" s="15" t="s">
        <v>263</v>
      </c>
      <c r="B46" s="2"/>
      <c r="C46" t="s">
        <v>210</v>
      </c>
      <c r="E46" t="s">
        <v>354</v>
      </c>
      <c r="F46" t="s">
        <v>355</v>
      </c>
      <c r="AH46" s="20"/>
    </row>
    <row r="47" spans="1:34" x14ac:dyDescent="0.25">
      <c r="A47" s="15" t="s">
        <v>273</v>
      </c>
      <c r="B47" s="2"/>
      <c r="C47" t="s">
        <v>274</v>
      </c>
      <c r="E47" t="s">
        <v>354</v>
      </c>
      <c r="F47" t="s">
        <v>355</v>
      </c>
      <c r="AH47" s="20"/>
    </row>
    <row r="48" spans="1:34" x14ac:dyDescent="0.25">
      <c r="A48" s="15" t="s">
        <v>273</v>
      </c>
      <c r="B48" s="2"/>
      <c r="C48" t="s">
        <v>274</v>
      </c>
      <c r="E48" t="s">
        <v>354</v>
      </c>
      <c r="F48" t="s">
        <v>355</v>
      </c>
      <c r="AH48" s="20"/>
    </row>
    <row r="49" spans="1:34" x14ac:dyDescent="0.25">
      <c r="A49" s="15" t="s">
        <v>263</v>
      </c>
      <c r="B49" s="2"/>
      <c r="C49" t="s">
        <v>210</v>
      </c>
      <c r="E49" t="s">
        <v>354</v>
      </c>
      <c r="F49" t="s">
        <v>355</v>
      </c>
      <c r="AH49" s="20"/>
    </row>
    <row r="50" spans="1:34" x14ac:dyDescent="0.25">
      <c r="A50" s="15" t="s">
        <v>273</v>
      </c>
      <c r="B50" s="2"/>
      <c r="C50" t="s">
        <v>274</v>
      </c>
      <c r="E50" t="s">
        <v>354</v>
      </c>
      <c r="F50" t="s">
        <v>355</v>
      </c>
      <c r="AH50" s="20"/>
    </row>
    <row r="51" spans="1:34" x14ac:dyDescent="0.25">
      <c r="A51" s="15" t="s">
        <v>263</v>
      </c>
      <c r="B51" s="2"/>
      <c r="C51" t="s">
        <v>210</v>
      </c>
      <c r="E51" t="s">
        <v>354</v>
      </c>
      <c r="F51" t="s">
        <v>355</v>
      </c>
      <c r="AH51" s="20"/>
    </row>
    <row r="52" spans="1:34" x14ac:dyDescent="0.25">
      <c r="A52" s="15" t="s">
        <v>263</v>
      </c>
      <c r="B52" s="2"/>
      <c r="C52" t="s">
        <v>210</v>
      </c>
      <c r="E52" t="s">
        <v>354</v>
      </c>
      <c r="F52" t="s">
        <v>355</v>
      </c>
      <c r="AH52" s="20"/>
    </row>
    <row r="53" spans="1:34" x14ac:dyDescent="0.25">
      <c r="A53" s="15" t="s">
        <v>263</v>
      </c>
      <c r="B53" s="2"/>
      <c r="C53" t="s">
        <v>210</v>
      </c>
      <c r="E53" t="s">
        <v>354</v>
      </c>
      <c r="F53" t="s">
        <v>355</v>
      </c>
      <c r="AH53" s="20"/>
    </row>
    <row r="54" spans="1:34" x14ac:dyDescent="0.25">
      <c r="A54" s="15" t="s">
        <v>263</v>
      </c>
      <c r="B54" s="2"/>
      <c r="C54" t="s">
        <v>210</v>
      </c>
      <c r="E54" t="s">
        <v>354</v>
      </c>
      <c r="F54" t="s">
        <v>355</v>
      </c>
      <c r="AH54" s="20"/>
    </row>
    <row r="55" spans="1:34" x14ac:dyDescent="0.25">
      <c r="A55" s="15" t="s">
        <v>263</v>
      </c>
      <c r="B55" s="2"/>
      <c r="C55" t="s">
        <v>210</v>
      </c>
      <c r="E55" t="s">
        <v>354</v>
      </c>
      <c r="F55" t="s">
        <v>355</v>
      </c>
      <c r="AH55" s="20"/>
    </row>
    <row r="56" spans="1:34" x14ac:dyDescent="0.25">
      <c r="A56" s="15" t="s">
        <v>263</v>
      </c>
      <c r="B56" s="2"/>
      <c r="C56" t="s">
        <v>210</v>
      </c>
      <c r="E56" t="s">
        <v>354</v>
      </c>
      <c r="F56" t="s">
        <v>355</v>
      </c>
      <c r="AH56" s="20"/>
    </row>
    <row r="57" spans="1:34" x14ac:dyDescent="0.25">
      <c r="A57" s="15" t="s">
        <v>223</v>
      </c>
      <c r="B57" s="2"/>
      <c r="C57" t="s">
        <v>220</v>
      </c>
      <c r="E57" t="s">
        <v>354</v>
      </c>
      <c r="F57" t="s">
        <v>355</v>
      </c>
      <c r="AH57" s="20"/>
    </row>
    <row r="58" spans="1:34" x14ac:dyDescent="0.25">
      <c r="A58" s="15" t="s">
        <v>246</v>
      </c>
      <c r="B58" s="2"/>
      <c r="C58" t="s">
        <v>247</v>
      </c>
      <c r="E58" t="s">
        <v>354</v>
      </c>
      <c r="F58" t="s">
        <v>355</v>
      </c>
      <c r="AH58" s="20"/>
    </row>
    <row r="59" spans="1:34" x14ac:dyDescent="0.25">
      <c r="A59" s="15" t="s">
        <v>273</v>
      </c>
      <c r="B59" s="2"/>
      <c r="C59" t="s">
        <v>274</v>
      </c>
      <c r="E59" t="s">
        <v>354</v>
      </c>
      <c r="F59" t="s">
        <v>355</v>
      </c>
      <c r="AH59" s="20"/>
    </row>
    <row r="60" spans="1:34" x14ac:dyDescent="0.25">
      <c r="A60" s="15" t="s">
        <v>273</v>
      </c>
      <c r="B60" s="2"/>
      <c r="C60" t="s">
        <v>274</v>
      </c>
      <c r="E60" t="s">
        <v>354</v>
      </c>
      <c r="F60" t="s">
        <v>355</v>
      </c>
      <c r="AH60" s="20"/>
    </row>
    <row r="61" spans="1:34" x14ac:dyDescent="0.25">
      <c r="A61" s="15" t="s">
        <v>246</v>
      </c>
      <c r="B61" s="2"/>
      <c r="C61" t="s">
        <v>247</v>
      </c>
      <c r="E61" t="s">
        <v>354</v>
      </c>
      <c r="F61" t="s">
        <v>355</v>
      </c>
      <c r="AH61" s="20"/>
    </row>
    <row r="62" spans="1:34" x14ac:dyDescent="0.25">
      <c r="A62" s="15" t="s">
        <v>246</v>
      </c>
      <c r="B62" s="2"/>
      <c r="C62" t="s">
        <v>247</v>
      </c>
      <c r="E62" t="s">
        <v>354</v>
      </c>
      <c r="F62" t="s">
        <v>355</v>
      </c>
      <c r="AH62" s="20"/>
    </row>
    <row r="63" spans="1:34" x14ac:dyDescent="0.25">
      <c r="A63" s="15" t="s">
        <v>246</v>
      </c>
      <c r="B63" s="2"/>
      <c r="C63" t="s">
        <v>247</v>
      </c>
      <c r="E63" t="s">
        <v>354</v>
      </c>
      <c r="F63" t="s">
        <v>355</v>
      </c>
      <c r="AH63" s="20"/>
    </row>
    <row r="64" spans="1:34" x14ac:dyDescent="0.25">
      <c r="A64" s="15" t="s">
        <v>246</v>
      </c>
      <c r="B64" s="2"/>
      <c r="C64" t="s">
        <v>247</v>
      </c>
      <c r="E64" t="s">
        <v>354</v>
      </c>
      <c r="F64" t="s">
        <v>355</v>
      </c>
      <c r="AH64" s="20"/>
    </row>
    <row r="65" spans="1:34" x14ac:dyDescent="0.25">
      <c r="A65" s="15" t="s">
        <v>273</v>
      </c>
      <c r="B65" s="2"/>
      <c r="C65" t="s">
        <v>274</v>
      </c>
      <c r="E65" t="s">
        <v>354</v>
      </c>
      <c r="F65" t="s">
        <v>355</v>
      </c>
      <c r="AH65" s="20"/>
    </row>
    <row r="66" spans="1:34" x14ac:dyDescent="0.25">
      <c r="A66" s="15" t="s">
        <v>273</v>
      </c>
      <c r="B66" s="2"/>
      <c r="C66" t="s">
        <v>274</v>
      </c>
      <c r="E66" t="s">
        <v>354</v>
      </c>
      <c r="F66" t="s">
        <v>355</v>
      </c>
      <c r="AH66" s="20"/>
    </row>
    <row r="67" spans="1:34" x14ac:dyDescent="0.25">
      <c r="A67" s="15" t="s">
        <v>246</v>
      </c>
      <c r="B67" s="2"/>
      <c r="C67" t="s">
        <v>247</v>
      </c>
      <c r="E67" t="s">
        <v>354</v>
      </c>
      <c r="F67" t="s">
        <v>355</v>
      </c>
      <c r="AH67" s="20"/>
    </row>
    <row r="68" spans="1:34" x14ac:dyDescent="0.25">
      <c r="A68" s="15" t="s">
        <v>246</v>
      </c>
      <c r="B68" s="2"/>
      <c r="C68" t="s">
        <v>247</v>
      </c>
      <c r="E68" t="s">
        <v>354</v>
      </c>
      <c r="F68" t="s">
        <v>355</v>
      </c>
      <c r="AH68" s="20"/>
    </row>
    <row r="69" spans="1:34" x14ac:dyDescent="0.25">
      <c r="A69" s="15" t="s">
        <v>236</v>
      </c>
      <c r="B69" s="2"/>
      <c r="C69" t="s">
        <v>233</v>
      </c>
      <c r="E69" t="s">
        <v>354</v>
      </c>
      <c r="F69" t="s">
        <v>355</v>
      </c>
      <c r="AH69" s="20"/>
    </row>
    <row r="70" spans="1:34" x14ac:dyDescent="0.25">
      <c r="A70" s="15" t="s">
        <v>263</v>
      </c>
      <c r="B70" s="2"/>
      <c r="C70" t="s">
        <v>210</v>
      </c>
      <c r="E70" t="s">
        <v>354</v>
      </c>
      <c r="F70" t="s">
        <v>355</v>
      </c>
      <c r="AH70" s="20"/>
    </row>
    <row r="71" spans="1:34" x14ac:dyDescent="0.25">
      <c r="A71" s="15" t="s">
        <v>263</v>
      </c>
      <c r="B71" s="2"/>
      <c r="C71" t="s">
        <v>210</v>
      </c>
      <c r="E71" t="s">
        <v>354</v>
      </c>
      <c r="F71" t="s">
        <v>355</v>
      </c>
      <c r="AH71" s="20"/>
    </row>
    <row r="72" spans="1:34" x14ac:dyDescent="0.25">
      <c r="A72" s="15" t="s">
        <v>246</v>
      </c>
      <c r="B72" s="2"/>
      <c r="C72" t="s">
        <v>247</v>
      </c>
      <c r="E72" t="s">
        <v>354</v>
      </c>
      <c r="F72" t="s">
        <v>355</v>
      </c>
      <c r="AH72" s="20"/>
    </row>
    <row r="73" spans="1:34" x14ac:dyDescent="0.25">
      <c r="A73" s="15" t="s">
        <v>273</v>
      </c>
      <c r="B73" s="2"/>
      <c r="C73" t="s">
        <v>274</v>
      </c>
      <c r="E73" t="s">
        <v>354</v>
      </c>
      <c r="F73" t="s">
        <v>355</v>
      </c>
      <c r="AH73" s="20"/>
    </row>
    <row r="74" spans="1:34" x14ac:dyDescent="0.25">
      <c r="A74" s="15" t="s">
        <v>243</v>
      </c>
      <c r="B74" s="2"/>
      <c r="C74" t="s">
        <v>244</v>
      </c>
      <c r="E74" t="s">
        <v>354</v>
      </c>
      <c r="F74" t="s">
        <v>355</v>
      </c>
      <c r="AH74" s="20"/>
    </row>
    <row r="75" spans="1:34" x14ac:dyDescent="0.25">
      <c r="A75" s="15" t="s">
        <v>263</v>
      </c>
      <c r="B75" s="2"/>
      <c r="C75" t="s">
        <v>210</v>
      </c>
      <c r="E75" t="s">
        <v>354</v>
      </c>
      <c r="F75" t="s">
        <v>355</v>
      </c>
      <c r="AH75" s="20"/>
    </row>
    <row r="76" spans="1:34" x14ac:dyDescent="0.25">
      <c r="A76" s="15" t="s">
        <v>263</v>
      </c>
      <c r="B76" s="2"/>
      <c r="C76" t="s">
        <v>210</v>
      </c>
      <c r="E76" t="s">
        <v>354</v>
      </c>
      <c r="F76" t="s">
        <v>355</v>
      </c>
      <c r="AH76" s="20"/>
    </row>
    <row r="77" spans="1:34" x14ac:dyDescent="0.25">
      <c r="A77" s="15" t="s">
        <v>273</v>
      </c>
      <c r="B77" s="2"/>
      <c r="C77" t="s">
        <v>274</v>
      </c>
      <c r="E77" t="s">
        <v>354</v>
      </c>
      <c r="F77" t="s">
        <v>355</v>
      </c>
      <c r="AH77" s="20"/>
    </row>
    <row r="78" spans="1:34" x14ac:dyDescent="0.25">
      <c r="A78" s="15" t="s">
        <v>273</v>
      </c>
      <c r="B78" s="2"/>
      <c r="C78" t="s">
        <v>274</v>
      </c>
      <c r="E78" t="s">
        <v>354</v>
      </c>
      <c r="F78" t="s">
        <v>355</v>
      </c>
      <c r="AH78" s="20"/>
    </row>
    <row r="79" spans="1:34" x14ac:dyDescent="0.25">
      <c r="A79" s="15" t="s">
        <v>263</v>
      </c>
      <c r="B79" s="2"/>
      <c r="C79" t="s">
        <v>210</v>
      </c>
      <c r="E79" t="s">
        <v>354</v>
      </c>
      <c r="F79" t="s">
        <v>355</v>
      </c>
      <c r="AH79" s="20"/>
    </row>
    <row r="80" spans="1:34" x14ac:dyDescent="0.25">
      <c r="A80" s="15" t="s">
        <v>246</v>
      </c>
      <c r="B80" s="2"/>
      <c r="C80" t="s">
        <v>247</v>
      </c>
      <c r="E80" t="s">
        <v>354</v>
      </c>
      <c r="F80" t="s">
        <v>355</v>
      </c>
      <c r="AH80" s="20"/>
    </row>
    <row r="81" spans="1:34" x14ac:dyDescent="0.25">
      <c r="A81" s="15" t="s">
        <v>246</v>
      </c>
      <c r="B81" s="2"/>
      <c r="C81" t="s">
        <v>247</v>
      </c>
      <c r="E81" t="s">
        <v>354</v>
      </c>
      <c r="F81" t="s">
        <v>355</v>
      </c>
      <c r="AH81" s="20"/>
    </row>
    <row r="82" spans="1:34" x14ac:dyDescent="0.25">
      <c r="A82" s="15" t="s">
        <v>246</v>
      </c>
      <c r="B82" s="2"/>
      <c r="C82" t="s">
        <v>247</v>
      </c>
      <c r="E82" t="s">
        <v>354</v>
      </c>
      <c r="F82" t="s">
        <v>355</v>
      </c>
      <c r="AH82" s="20"/>
    </row>
    <row r="83" spans="1:34" x14ac:dyDescent="0.25">
      <c r="A83" s="15" t="s">
        <v>246</v>
      </c>
      <c r="B83" s="2"/>
      <c r="C83" t="s">
        <v>247</v>
      </c>
      <c r="E83" t="s">
        <v>354</v>
      </c>
      <c r="F83" t="s">
        <v>355</v>
      </c>
      <c r="AH83" s="20"/>
    </row>
    <row r="84" spans="1:34" x14ac:dyDescent="0.25">
      <c r="A84" s="15" t="s">
        <v>226</v>
      </c>
      <c r="B84" s="2"/>
      <c r="C84" t="s">
        <v>220</v>
      </c>
      <c r="E84" t="s">
        <v>354</v>
      </c>
      <c r="F84" t="s">
        <v>355</v>
      </c>
      <c r="AH84" s="20"/>
    </row>
    <row r="85" spans="1:34" x14ac:dyDescent="0.25">
      <c r="A85" s="15" t="s">
        <v>246</v>
      </c>
      <c r="B85" s="2"/>
      <c r="C85" t="s">
        <v>247</v>
      </c>
      <c r="E85" t="s">
        <v>354</v>
      </c>
      <c r="F85" t="s">
        <v>355</v>
      </c>
      <c r="AH85" s="20"/>
    </row>
    <row r="86" spans="1:34" x14ac:dyDescent="0.25">
      <c r="A86" s="15" t="s">
        <v>226</v>
      </c>
      <c r="B86" s="2"/>
      <c r="C86" t="s">
        <v>220</v>
      </c>
      <c r="E86" t="s">
        <v>354</v>
      </c>
      <c r="F86" t="s">
        <v>355</v>
      </c>
      <c r="AH86" s="20"/>
    </row>
    <row r="87" spans="1:34" x14ac:dyDescent="0.25">
      <c r="A87" s="15" t="s">
        <v>273</v>
      </c>
      <c r="B87" s="2"/>
      <c r="C87" t="s">
        <v>274</v>
      </c>
      <c r="E87" t="s">
        <v>354</v>
      </c>
      <c r="F87" t="s">
        <v>355</v>
      </c>
      <c r="AH87" s="20"/>
    </row>
    <row r="88" spans="1:34" x14ac:dyDescent="0.25">
      <c r="A88" s="15" t="s">
        <v>273</v>
      </c>
      <c r="B88" s="2"/>
      <c r="C88" t="s">
        <v>274</v>
      </c>
      <c r="E88" t="s">
        <v>354</v>
      </c>
      <c r="F88" t="s">
        <v>355</v>
      </c>
      <c r="AH88" s="20"/>
    </row>
    <row r="89" spans="1:34" x14ac:dyDescent="0.25">
      <c r="A89" s="15" t="s">
        <v>246</v>
      </c>
      <c r="B89" s="2"/>
      <c r="C89" t="s">
        <v>247</v>
      </c>
      <c r="E89" t="s">
        <v>354</v>
      </c>
      <c r="F89" t="s">
        <v>355</v>
      </c>
      <c r="AH89" s="20"/>
    </row>
    <row r="90" spans="1:34" x14ac:dyDescent="0.25">
      <c r="A90" s="15" t="s">
        <v>246</v>
      </c>
      <c r="B90" s="2"/>
      <c r="C90" t="s">
        <v>247</v>
      </c>
      <c r="E90" t="s">
        <v>354</v>
      </c>
      <c r="F90" t="s">
        <v>355</v>
      </c>
      <c r="AH90" s="20"/>
    </row>
    <row r="91" spans="1:34" x14ac:dyDescent="0.25">
      <c r="A91" s="15" t="s">
        <v>273</v>
      </c>
      <c r="B91" s="2"/>
      <c r="C91" t="s">
        <v>274</v>
      </c>
      <c r="E91" t="s">
        <v>354</v>
      </c>
      <c r="F91" t="s">
        <v>355</v>
      </c>
      <c r="AH91" s="20"/>
    </row>
    <row r="92" spans="1:34" x14ac:dyDescent="0.25">
      <c r="A92" s="15" t="s">
        <v>235</v>
      </c>
      <c r="B92" s="2"/>
      <c r="C92" t="s">
        <v>233</v>
      </c>
      <c r="E92" t="s">
        <v>354</v>
      </c>
      <c r="F92" t="s">
        <v>355</v>
      </c>
      <c r="AH92" s="20"/>
    </row>
    <row r="93" spans="1:34" x14ac:dyDescent="0.25">
      <c r="A93" s="15" t="s">
        <v>235</v>
      </c>
      <c r="B93" s="2"/>
      <c r="C93" t="s">
        <v>233</v>
      </c>
      <c r="E93" t="s">
        <v>354</v>
      </c>
      <c r="F93" t="s">
        <v>355</v>
      </c>
      <c r="AH93" s="20"/>
    </row>
    <row r="94" spans="1:34" x14ac:dyDescent="0.25">
      <c r="A94" s="15" t="s">
        <v>273</v>
      </c>
      <c r="B94" s="2"/>
      <c r="C94" t="s">
        <v>274</v>
      </c>
      <c r="E94" t="s">
        <v>354</v>
      </c>
      <c r="F94" t="s">
        <v>355</v>
      </c>
      <c r="AH94" s="20"/>
    </row>
    <row r="95" spans="1:34" x14ac:dyDescent="0.25">
      <c r="A95" s="15" t="s">
        <v>273</v>
      </c>
      <c r="B95" s="2"/>
      <c r="C95" t="s">
        <v>274</v>
      </c>
      <c r="E95" t="s">
        <v>354</v>
      </c>
      <c r="F95" t="s">
        <v>355</v>
      </c>
      <c r="AH95" s="20"/>
    </row>
    <row r="96" spans="1:34" x14ac:dyDescent="0.25">
      <c r="A96" s="15" t="s">
        <v>273</v>
      </c>
      <c r="B96" s="2"/>
      <c r="C96" t="s">
        <v>274</v>
      </c>
      <c r="E96" t="s">
        <v>354</v>
      </c>
      <c r="F96" t="s">
        <v>355</v>
      </c>
      <c r="AH96" s="20"/>
    </row>
    <row r="97" spans="1:34" x14ac:dyDescent="0.25">
      <c r="A97" s="15" t="s">
        <v>246</v>
      </c>
      <c r="B97" s="2"/>
      <c r="C97" t="s">
        <v>247</v>
      </c>
      <c r="E97" t="s">
        <v>354</v>
      </c>
      <c r="F97" t="s">
        <v>355</v>
      </c>
      <c r="AH97" s="20"/>
    </row>
    <row r="98" spans="1:34" x14ac:dyDescent="0.25">
      <c r="A98" s="15" t="s">
        <v>246</v>
      </c>
      <c r="B98" s="2"/>
      <c r="C98" t="s">
        <v>247</v>
      </c>
      <c r="E98" t="s">
        <v>354</v>
      </c>
      <c r="F98" t="s">
        <v>355</v>
      </c>
      <c r="AH98" s="20"/>
    </row>
    <row r="99" spans="1:34" x14ac:dyDescent="0.25">
      <c r="A99" s="15" t="s">
        <v>273</v>
      </c>
      <c r="B99" s="2"/>
      <c r="C99" t="s">
        <v>274</v>
      </c>
      <c r="E99" t="s">
        <v>354</v>
      </c>
      <c r="F99" t="s">
        <v>355</v>
      </c>
      <c r="AH99" s="20"/>
    </row>
    <row r="100" spans="1:34" ht="15.75" thickBot="1" x14ac:dyDescent="0.3">
      <c r="A100" s="29" t="s">
        <v>273</v>
      </c>
      <c r="B100" s="28"/>
      <c r="C100" s="23" t="s">
        <v>274</v>
      </c>
      <c r="D100" s="23" t="s">
        <v>249</v>
      </c>
      <c r="E100" s="23" t="s">
        <v>354</v>
      </c>
      <c r="F100" s="23" t="s">
        <v>355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6"/>
    </row>
    <row r="101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7141-EA42-428F-AE64-F2806F660427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COUNTA(OFFSET('NE1_13.09.18_raw'!A2,0,0,D9-B9+1,1))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COUNTIF(OFFSET('NE1_13.09.18_raw'!C2,0,0,D9-B9+1,1), "ART")</f>
        <v>6</v>
      </c>
      <c r="C16" s="7">
        <f ca="1">(B16/H142)*100</f>
        <v>6.0606060606060606</v>
      </c>
      <c r="D16" s="7">
        <f ca="1">SUM(J17:J26)</f>
        <v>0.45056120886630463</v>
      </c>
      <c r="E16" s="18">
        <f ca="1">1-SUM(K17:K26)</f>
        <v>0.27777777777777768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COUNTIF(OFFSET('NE1_13.09.18_raw'!C2,0,0,D9-B9+1,1),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COUNTIF(OFFSET('NE1_13.09.18_raw'!A2,0,0,D9-B9+1,1),"Amphi")</f>
        <v>5</v>
      </c>
      <c r="I17" s="3">
        <f ca="1">(H17/H142)*100</f>
        <v>5.0505050505050502</v>
      </c>
      <c r="J17" s="3">
        <f ca="1">IF(H17=0,0,-1*((H17/B16)*(LN(H17/B16))))</f>
        <v>0.15193463066162882</v>
      </c>
      <c r="K17" s="19">
        <f ca="1">IF(H17=0,0,((H17/B16)^2))</f>
        <v>0.69444444444444453</v>
      </c>
      <c r="N17">
        <v>7</v>
      </c>
    </row>
    <row r="18" spans="1:14" x14ac:dyDescent="0.25">
      <c r="A18" s="13" t="s">
        <v>187</v>
      </c>
      <c r="B18" s="6">
        <f ca="1">COUNTIF(OFFSET('NE1_13.09.18_raw'!C2,0,0,D9-B9+1,1), "TUN")</f>
        <v>5</v>
      </c>
      <c r="C18" s="7">
        <f ca="1">(B18/H142)*100</f>
        <v>5.0505050505050502</v>
      </c>
      <c r="D18" s="7">
        <f ca="1">SUM(J36:J52)</f>
        <v>1.3321790402101223</v>
      </c>
      <c r="E18" s="18">
        <f ca="1">1-SUM(K36:K52)</f>
        <v>0.72</v>
      </c>
      <c r="G18" s="14" t="s">
        <v>25</v>
      </c>
      <c r="H18">
        <f ca="1">COUNTIF(OFFSET('NE1_13.09.18_raw'!A2,0,0,D9-B9+1,1),"B_tri")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COUNTIF(OFFSET('NE1_13.09.18_raw'!C2,0,0,D9-B9+1,1), "BRY")</f>
        <v>45</v>
      </c>
      <c r="C19" s="3">
        <f ca="1">(B19/H142)*100</f>
        <v>45.454545454545453</v>
      </c>
      <c r="D19" s="3">
        <f ca="1">SUM(J54:J81)</f>
        <v>1.8727991843543415</v>
      </c>
      <c r="E19" s="19">
        <f ca="1">1-SUM(K54:K81)</f>
        <v>0.79703703703703699</v>
      </c>
      <c r="G19" s="14" t="s">
        <v>26</v>
      </c>
      <c r="H19">
        <f ca="1">COUNTIF(OFFSET('NE1_13.09.18_raw'!A2,0,0,D9-B9+1,1),"Capre")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COUNTIF(OFFSET('NE1_13.09.18_raw'!C2,0,0,D9-B9+1,1), "ANN")</f>
        <v>26</v>
      </c>
      <c r="C20" s="7">
        <f ca="1">(B20/H142)*100</f>
        <v>26.262626262626267</v>
      </c>
      <c r="D20" s="7">
        <f ca="1">SUM(J83:J95)</f>
        <v>1.2834332506236321</v>
      </c>
      <c r="E20" s="18">
        <f ca="1">1-SUM(K83:K95)</f>
        <v>0.69822485207100593</v>
      </c>
      <c r="G20" s="14" t="s">
        <v>27</v>
      </c>
      <c r="H20">
        <f ca="1">COUNTIF(OFFSET('NE1_13.09.18_raw'!A2,0,0,D9-B9+1,1),"Chtha")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COUNTIF(OFFSET('NE1_13.09.18_raw'!C2,0,0,D9-B9+1,1),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28</v>
      </c>
      <c r="H21">
        <f ca="1">COUNTIF(OFFSET('NE1_13.09.18_raw'!A2,0,0,D9-B9+1,1),"Crab")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COUNTIF(OFFSET('NE1_13.09.18_raw'!C2,0,0,D9-B9+1,1),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COUNTIF(OFFSET('NE1_13.09.18_raw'!A2,0,0,D9-B9+1,1),"M_sex")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COUNTIF(OFFSET('NE1_13.09.18_raw'!C2,0,0,D9-B9+1,1), "POR")</f>
        <v>6</v>
      </c>
      <c r="C23" s="3">
        <f ca="1">(B23/H142)*100</f>
        <v>6.0606060606060606</v>
      </c>
      <c r="D23" s="3">
        <f ca="1">SUM(J112:J119)</f>
        <v>1.0114042647073518</v>
      </c>
      <c r="E23" s="19">
        <f ca="1">1-SUM(K112:K119)</f>
        <v>0.61111111111111116</v>
      </c>
      <c r="G23" s="14" t="s">
        <v>30</v>
      </c>
      <c r="H23">
        <f ca="1">COUNTIF(OFFSET('NE1_13.09.18_raw'!A2,0,0,D9-B9+1,1),"P_scul")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COUNTIF(OFFSET('NE1_13.09.18_raw'!C2,0,0,D9-B9+1,1), "MA")</f>
        <v>7</v>
      </c>
      <c r="C24" s="7">
        <f ca="1">(B24/H142)*100</f>
        <v>7.0707070707070701</v>
      </c>
      <c r="D24" s="7">
        <f ca="1">SUM(J121:J128)</f>
        <v>0.410116318288409</v>
      </c>
      <c r="E24" s="18">
        <f ca="1">1-SUM(K121:K128)</f>
        <v>0.24489795918367352</v>
      </c>
      <c r="G24" s="14" t="s">
        <v>31</v>
      </c>
      <c r="H24">
        <f ca="1">COUNTIF(OFFSET('NE1_13.09.18_raw'!A2,0,0,D9-B9+1,1),"Prawn")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COUNTIF(OFFSET('NE1_13.09.18_raw'!C2,0,0,D9-B9+1,1),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COUNTIF(OFFSET('NE1_13.09.18_raw'!A2,0,0,D9-B9+1,1),"S_walk")</f>
        <v>1</v>
      </c>
      <c r="I25" s="3">
        <f ca="1">(H25/H142)*100</f>
        <v>1.0101010101010102</v>
      </c>
      <c r="J25" s="3">
        <f ca="1">IF(H25=0,0,-1*((H25/B16)*(LN(H25/B16))))</f>
        <v>0.29862657820467581</v>
      </c>
      <c r="K25" s="19">
        <f ca="1">IF(H25=0,0,((H25/B16)^2))</f>
        <v>2.7777777777777776E-2</v>
      </c>
    </row>
    <row r="26" spans="1:14" x14ac:dyDescent="0.25">
      <c r="A26" s="13" t="s">
        <v>195</v>
      </c>
      <c r="B26" s="6">
        <f ca="1">COUNTIF(OFFSET('NE1_13.09.18_raw'!C2,0,0,D9-B9+1,1),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COUNTIF(OFFSET('NE1_13.09.18_raw'!A2,0,0,D9-B9+1,1),"Tanai")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COUNTIF(OFFSET('NE1_13.09.18_raw'!C2,0,0,D9-B9+1,1), "SPR")</f>
        <v>1</v>
      </c>
      <c r="C27" s="3">
        <f ca="1">(B27/H142)*100</f>
        <v>1.0101010101010102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COUNTIF(OFFSET('NE1_13.09.18_raw'!C2,0,0,D9-B9+1,1), "U")</f>
        <v>2</v>
      </c>
      <c r="C28" s="7">
        <f ca="1">(B28/H142)*100</f>
        <v>2.0202020202020203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COUNTIF(OFFSET('NE1_13.09.18_raw'!A2,0,0,D9-B9+1,1),"Bival")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COUNTIF(OFFSET('NE1_13.09.18_raw'!C2,0,0,D9-B9+1,1),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COUNTIF(OFFSET('NE1_13.09.18_raw'!A2,0,0,D9-B9+1,1),"Gastr")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100.00000000000001</v>
      </c>
      <c r="E30" s="20"/>
      <c r="G30" s="14" t="s">
        <v>37</v>
      </c>
      <c r="H30">
        <f ca="1">COUNTIF(OFFSET('NE1_13.09.18_raw'!A2,0,0,D9-B9+1,1),"Limpe")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COUNTIF(OFFSET('NE1_13.09.18_raw'!A2,0,0,D9-B9+1,1),"Moll")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COUNTIF(OFFSET('NE1_13.09.18_raw'!A2,0,0,D9-B9+1,1),"Nudi")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SUM((OFFSET('NE1_13.09.18_raw'!B2,0,0,D9-B9+1,1)="ASP") * (OFFSET('NE1_13.09.18_raw'!C2,0,0,D9-B9+1,1)&lt;&gt;"TWS"))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COUNTIF(OFFSET('NE1_13.09.18_raw'!A2,0,0,D9-B9+1,1),"Stram")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SUM((OFFSET('NE1_13.09.18_raw'!B2,0,0,D9-B9+1,1)="BBD") * (OFFSET('NE1_13.09.18_raw'!C2,0,0,D9-B9+1,1)&lt;&gt;"TWS"))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COUNTIF(OFFSET('NE1_13.09.18_raw'!A2,0,0,D9-B9+1,1),"Verme")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SUM((OFFSET('NE1_13.09.18_raw'!B2,0,0,D9-B9+1,1)="BL") * (OFFSET('NE1_13.09.18_raw'!C2,0,0,D9-B9+1,1)&lt;&gt;"TWS"))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SUM((OFFSET('NE1_13.09.18_raw'!B2,0,0,D9-B9+1,1)="OD") * (OFFSET('NE1_13.09.18_raw'!C2,0,0,D9-B9+1,1)&lt;&gt;"TWS"))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COUNTIF(OFFSET('NE1_13.09.18_raw'!A2,0,0,D9-B9+1,1),"Ascid")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SUM((OFFSET('NE1_13.09.18_raw'!B2,0,0,D9-B9+1,1)="PLA") * (OFFSET('NE1_13.09.18_raw'!C2,0,0,D9-B9+1,1)&lt;&gt;"TWS"))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COUNTIF(OFFSET('NE1_13.09.18_raw'!A2,0,0,D9-B9+1,1),"B_lea")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SUM((OFFSET('NE1_13.09.18_raw'!B2,0,0,D9-B9+1,1)="WBD") * (OFFSET('NE1_13.09.18_raw'!C2,0,0,D9-B9+1,1)&lt;&gt;"TWS"))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COUNTIF(OFFSET('NE1_13.09.18_raw'!A2,0,0,D9-B9+1,1),"B_nig")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SUM((OFFSET('NE1_13.09.18_raw'!B2,0,0,D9-B9+1,1)="YBD") * (OFFSET('NE1_13.09.18_raw'!C2,0,0,D9-B9+1,1)&lt;&gt;"TWS"))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COUNTIF(OFFSET('NE1_13.09.18_raw'!A2,0,0,D9-B9+1,1),"B_sch")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COUNTIF(OFFSET('NE1_13.09.18_raw'!A2,0,0,D9-B9+1,1),"C_int")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(OFFSET('NE1_13.09.18_raw'!B2,0,0,D9-B9+1,1)="ASP")*( OFFSET('NE1_13.09.18_raw'!C2,0,0,D9-B9+1,1)="C"))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COUNTIF(OFFSET('NE1_13.09.18_raw'!A2,0,0,D9-B9+1,1),"C_lep")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(OFFSET('NE1_13.09.18_raw'!B2,0,0,D9-B9+1,1)="BBD")*( OFFSET('NE1_13.09.18_raw'!C2,0,0,D9-B9+1,1)="C"))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COUNTIF(OFFSET('NE1_13.09.18_raw'!A2,0,0,D9-B9+1,1),"Dp_lis")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(OFFSET('NE1_13.09.18_raw'!B2,0,0,D9-B9+1,1)="BL")*( OFFSET('NE1_13.09.18_raw'!C2,0,0,D9-B9+1,1)="C"))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COUNTIF(OFFSET('NE1_13.09.18_raw'!A2,0,0,D9-B9+1,1),"D_cor")</f>
        <v>1</v>
      </c>
      <c r="I43" s="3">
        <f ca="1">(H43/H142)*100</f>
        <v>1.0101010101010102</v>
      </c>
      <c r="J43" s="3">
        <f ca="1">IF(H43=0,0,-1*((H43/B18)*(LN(H43/B18))))</f>
        <v>0.32188758248682009</v>
      </c>
      <c r="K43" s="19">
        <f ca="1">IF(H43=0,0,((H43/B18)^2))</f>
        <v>4.0000000000000008E-2</v>
      </c>
    </row>
    <row r="44" spans="1:11" x14ac:dyDescent="0.25">
      <c r="A44" s="14" t="s">
        <v>204</v>
      </c>
      <c r="B44">
        <f ca="1">SUMPRODUCT( (OFFSET('NE1_13.09.18_raw'!B2,0,0,D9-B9+1,1)="OD")*( OFFSET('NE1_13.09.18_raw'!C2,0,0,D9-B9+1,1)="C"))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COUNTIF(OFFSET('NE1_13.09.18_raw'!A2,0,0,D9-B9+1,1),"D_mag")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(OFFSET('NE1_13.09.18_raw'!B2,0,0,D9-B9+1,1)="PLA")*( OFFSET('NE1_13.09.18_raw'!C2,0,0,D9-B9+1,1)="C"))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COUNTIF(OFFSET('NE1_13.09.18_raw'!A2,0,0,D9-B9+1,1),"Ecte")</f>
        <v>1</v>
      </c>
      <c r="I45" s="3">
        <f ca="1">(H45/H142)*100</f>
        <v>1.0101010101010102</v>
      </c>
      <c r="J45" s="3">
        <f ca="1">IF(H45=0,0,-1*((H45/B18)*(LN(H45/B18))))</f>
        <v>0.32188758248682009</v>
      </c>
      <c r="K45" s="19">
        <f ca="1">IF(H45=0,0,((H45/B18)^2))</f>
        <v>4.0000000000000008E-2</v>
      </c>
    </row>
    <row r="46" spans="1:11" x14ac:dyDescent="0.25">
      <c r="A46" s="14" t="s">
        <v>206</v>
      </c>
      <c r="B46">
        <f ca="1">SUMPRODUCT( (OFFSET('NE1_13.09.18_raw'!B2,0,0,D9-B9+1,1)="WBD")*( OFFSET('NE1_13.09.18_raw'!C2,0,0,D9-B9+1,1)="C"))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COUNTIF(OFFSET('NE1_13.09.18_raw'!A2,0,0,D9-B9+1,1),"M_squ")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(OFFSET('NE1_13.09.18_raw'!B2,0,0,D9-B9+1,1)="YBD")*( OFFSET('NE1_13.09.18_raw'!C2,0,0,D9-B9+1,1)="C"))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COUNTIF(OFFSET('NE1_13.09.18_raw'!A2,0,0,D9-B9+1,1),"P_lis")</f>
        <v>2</v>
      </c>
      <c r="I47" s="3">
        <f ca="1">(H47/H142)*100</f>
        <v>2.0202020202020203</v>
      </c>
      <c r="J47" s="3">
        <f ca="1">IF(H47=0,0,-1*((H47/B18)*(LN(H47/B18))))</f>
        <v>0.36651629274966202</v>
      </c>
      <c r="K47" s="19">
        <f ca="1">IF(H47=0,0,((H47/B18)^2))</f>
        <v>0.16000000000000003</v>
      </c>
    </row>
    <row r="48" spans="1:11" ht="15.75" thickTop="1" x14ac:dyDescent="0.25">
      <c r="G48" s="14" t="s">
        <v>55</v>
      </c>
      <c r="H48">
        <f ca="1">COUNTIF(OFFSET('NE1_13.09.18_raw'!A2,0,0,D9-B9+1,1),"S_can")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COUNTIF(OFFSET('NE1_13.09.18_raw'!A2,0,0,D9-B9+1,1),"Styel")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COUNTIF(OFFSET('NE1_13.09.18_raw'!A2,0,0,D9-B9+1,1),"S_bra")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COUNTIF(OFFSET('NE1_13.09.18_raw'!A2,0,0,D9-B9+1,1),"S_rub")</f>
        <v>1</v>
      </c>
      <c r="I51" s="3">
        <f ca="1">(H51/H142)*100</f>
        <v>1.0101010101010102</v>
      </c>
      <c r="J51" s="3">
        <f ca="1">IF(H51=0,0,-1*((H51/B18)*(LN(H51/B18))))</f>
        <v>0.32188758248682009</v>
      </c>
      <c r="K51" s="19">
        <f ca="1">IF(H51=0,0,((H51/B18)^2))</f>
        <v>4.0000000000000008E-2</v>
      </c>
    </row>
    <row r="52" spans="7:11" x14ac:dyDescent="0.25">
      <c r="G52" s="14" t="s">
        <v>59</v>
      </c>
      <c r="H52">
        <f ca="1">COUNTIF(OFFSET('NE1_13.09.18_raw'!A2,0,0,D9-B9+1,1),"T_cer")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COUNTIF(OFFSET('NE1_13.09.18_raw'!A2,0,0,D9-B9+1,1),"A_ver")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COUNTIF(OFFSET('NE1_13.09.18_raw'!A2,0,0,D9-B9+1,1),"Bryoz")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COUNTIF(OFFSET('NE1_13.09.18_raw'!A2,0,0,D9-B9+1,1),"B_ner")</f>
        <v>3</v>
      </c>
      <c r="I56" s="3">
        <f ca="1">(H56/H142)*100</f>
        <v>3.0303030303030303</v>
      </c>
      <c r="J56" s="3">
        <f ca="1">IF(H56=0,0,-1*((H56/B19)*(LN(H56/B19))))</f>
        <v>0.18053668007348067</v>
      </c>
      <c r="K56" s="19">
        <f ca="1">IF(H56=0,0,((H56/B19)^2))</f>
        <v>4.4444444444444444E-3</v>
      </c>
    </row>
    <row r="57" spans="7:11" x14ac:dyDescent="0.25">
      <c r="G57" s="14" t="s">
        <v>64</v>
      </c>
      <c r="H57">
        <f ca="1">COUNTIF(OFFSET('NE1_13.09.18_raw'!A2,0,0,D9-B9+1,1),"Bugu")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COUNTIF(OFFSET('NE1_13.09.18_raw'!A2,0,0,D9-B9+1,1),"B_sto")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COUNTIF(OFFSET('NE1_13.09.18_raw'!A2,0,0,D9-B9+1,1),"B_fla")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COUNTIF(OFFSET('NE1_13.09.18_raw'!A2,0,0,D9-B9+1,1),"B_ful")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COUNTIF(OFFSET('NE1_13.09.18_raw'!A2,0,0,D9-B9+1,1),"B_sim")</f>
        <v>1</v>
      </c>
      <c r="I61" s="3">
        <f ca="1">(H61/H142)*100</f>
        <v>1.0101010101010102</v>
      </c>
      <c r="J61" s="3">
        <f ca="1">IF(H61=0,0,-1*((H61/B19)*(LN(H61/B19))))</f>
        <v>8.4592499772673774E-2</v>
      </c>
      <c r="K61" s="19">
        <f ca="1">IF(H61=0,0,((H61/B19)^2))</f>
        <v>4.9382716049382717E-4</v>
      </c>
    </row>
    <row r="62" spans="7:11" x14ac:dyDescent="0.25">
      <c r="G62" s="14" t="s">
        <v>69</v>
      </c>
      <c r="H62">
        <f ca="1">COUNTIF(OFFSET('NE1_13.09.18_raw'!A2,0,0,D9-B9+1,1),"C_ina")</f>
        <v>1</v>
      </c>
      <c r="I62" s="3">
        <f ca="1">(H62/H142)*100</f>
        <v>1.0101010101010102</v>
      </c>
      <c r="J62" s="3">
        <f ca="1">IF(H62=0,0,-1*((H62/B19)*(LN(H62/B19))))</f>
        <v>8.4592499772673774E-2</v>
      </c>
      <c r="K62" s="19">
        <f ca="1">IF(H62=0,0,((H62/B19)^2))</f>
        <v>4.9382716049382717E-4</v>
      </c>
    </row>
    <row r="63" spans="7:11" x14ac:dyDescent="0.25">
      <c r="G63" s="14" t="s">
        <v>70</v>
      </c>
      <c r="H63">
        <f ca="1">COUNTIF(OFFSET('NE1_13.09.18_raw'!A2,0,0,D9-B9+1,1),"C_bert")</f>
        <v>6</v>
      </c>
      <c r="I63" s="3">
        <f ca="1">(H63/H142)*100</f>
        <v>6.0606060606060606</v>
      </c>
      <c r="J63" s="3">
        <f ca="1">IF(H63=0,0,-1*((H63/B19)*(LN(H63/B19))))</f>
        <v>0.26865373607230197</v>
      </c>
      <c r="K63" s="19">
        <f ca="1">IF(H63=0,0,((H63/B19)^2))</f>
        <v>1.7777777777777778E-2</v>
      </c>
    </row>
    <row r="64" spans="7:11" x14ac:dyDescent="0.25">
      <c r="G64" s="14" t="s">
        <v>71</v>
      </c>
      <c r="H64">
        <f ca="1">COUNTIF(OFFSET('NE1_13.09.18_raw'!A2,0,0,D9-B9+1,1),"C_den")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COUNTIF(OFFSET('NE1_13.09.18_raw'!A2,0,0,D9-B9+1,1),"C_ebu")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COUNTIF(OFFSET('NE1_13.09.18_raw'!A2,0,0,D9-B9+1,1),"C_elo")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COUNTIF(OFFSET('NE1_13.09.18_raw'!A2,0,0,D9-B9+1,1),"Crisi")</f>
        <v>9</v>
      </c>
      <c r="I67" s="3">
        <f ca="1">(H67/H142)*100</f>
        <v>9.0909090909090917</v>
      </c>
      <c r="J67" s="3">
        <f ca="1">IF(H67=0,0,-1*((H67/B19)*(LN(H67/B19))))</f>
        <v>0.32188758248682009</v>
      </c>
      <c r="K67" s="19">
        <f ca="1">IF(H67=0,0,((H67/B19)^2))</f>
        <v>4.0000000000000008E-2</v>
      </c>
    </row>
    <row r="68" spans="7:11" x14ac:dyDescent="0.25">
      <c r="G68" s="14" t="s">
        <v>75</v>
      </c>
      <c r="H68">
        <f ca="1">COUNTIF(OFFSET('NE1_13.09.18_raw'!A2,0,0,D9-B9+1,1),"C_plu")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COUNTIF(OFFSET('NE1_13.09.18_raw'!A2,0,0,D9-B9+1,1),"F_pur")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COUNTIF(OFFSET('NE1_13.09.18_raw'!A2,0,0,D9-B9+1,1),"N_gig")</f>
        <v>4</v>
      </c>
      <c r="I70" s="3">
        <f ca="1">(H70/H142)*100</f>
        <v>4.0404040404040407</v>
      </c>
      <c r="J70" s="3">
        <f ca="1">IF(H70=0,0,-1*((H70/B19)*(LN(H70/B19))))</f>
        <v>0.21514383365781595</v>
      </c>
      <c r="K70" s="19">
        <f ca="1">IF(H70=0,0,((H70/B19)^2))</f>
        <v>7.9012345679012348E-3</v>
      </c>
    </row>
    <row r="71" spans="7:11" x14ac:dyDescent="0.25">
      <c r="G71" s="14" t="s">
        <v>78</v>
      </c>
      <c r="H71">
        <f ca="1">COUNTIF(OFFSET('NE1_13.09.18_raw'!A2,0,0,D9-B9+1,1),"P_alb")</f>
        <v>16</v>
      </c>
      <c r="I71" s="3">
        <f ca="1">(H71/H142)*100</f>
        <v>16.161616161616163</v>
      </c>
      <c r="J71" s="3">
        <f ca="1">IF(H71=0,0,-1*((H71/B19)*(LN(H71/B19))))</f>
        <v>0.36767067289974703</v>
      </c>
      <c r="K71" s="19">
        <f ca="1">IF(H71=0,0,((H71/B19)^2))</f>
        <v>0.12641975308641976</v>
      </c>
    </row>
    <row r="72" spans="7:11" x14ac:dyDescent="0.25">
      <c r="G72" s="14" t="s">
        <v>79</v>
      </c>
      <c r="H72">
        <f ca="1">COUNTIF(OFFSET('NE1_13.09.18_raw'!A2,0,0,D9-B9+1,1),"S_laf")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COUNTIF(OFFSET('NE1_13.09.18_raw'!A2,0,0,D9-B9+1,1),"S_err")</f>
        <v>3</v>
      </c>
      <c r="I73" s="3">
        <f ca="1">(H73/H142)*100</f>
        <v>3.0303030303030303</v>
      </c>
      <c r="J73" s="3">
        <f ca="1">IF(H73=0,0,-1*((H73/B19)*(LN(H73/B19))))</f>
        <v>0.18053668007348067</v>
      </c>
      <c r="K73" s="19">
        <f ca="1">IF(H73=0,0,((H73/B19)^2))</f>
        <v>4.4444444444444444E-3</v>
      </c>
    </row>
    <row r="74" spans="7:11" x14ac:dyDescent="0.25">
      <c r="G74" s="14" t="s">
        <v>81</v>
      </c>
      <c r="H74">
        <f ca="1">COUNTIF(OFFSET('NE1_13.09.18_raw'!A2,0,0,D9-B9+1,1),"S_pun")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COUNTIF(OFFSET('NE1_13.09.18_raw'!A2,0,0,D9-B9+1,1),"Schiz")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COUNTIF(OFFSET('NE1_13.09.18_raw'!A2,0,0,D9-B9+1,1),"S_mad")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COUNTIF(OFFSET('NE1_13.09.18_raw'!A2,0,0,D9-B9+1,1),"Scrup")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COUNTIF(OFFSET('NE1_13.09.18_raw'!A2,0,0,D9-B9+1,1),"T_ino")</f>
        <v>1</v>
      </c>
      <c r="I78" s="3">
        <f ca="1">(H78/H142)*100</f>
        <v>1.0101010101010102</v>
      </c>
      <c r="J78" s="3">
        <f ca="1">IF(H78=0,0,-1*((H78/B19)*(LN(H78/B19))))</f>
        <v>8.4592499772673774E-2</v>
      </c>
      <c r="K78" s="19">
        <f ca="1">IF(H78=0,0,((H78/B19)^2))</f>
        <v>4.9382716049382717E-4</v>
      </c>
    </row>
    <row r="79" spans="7:11" x14ac:dyDescent="0.25">
      <c r="G79" s="14" t="s">
        <v>86</v>
      </c>
      <c r="H79">
        <f ca="1">COUNTIF(OFFSET('NE1_13.09.18_raw'!A2,0,0,D9-B9+1,1),"Tubo")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COUNTIF(OFFSET('NE1_13.09.18_raw'!A2,0,0,D9-B9+1,1),"V_dent")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COUNTIF(OFFSET('NE1_13.09.18_raw'!A2,0,0,D9-B9+1,1),"W_sub")</f>
        <v>1</v>
      </c>
      <c r="I81" s="3">
        <f ca="1">(H81/H142)*100</f>
        <v>1.0101010101010102</v>
      </c>
      <c r="J81" s="3">
        <f ca="1">IF(H81=0,0,-1*((H81/B19)*(LN(H81/B19))))</f>
        <v>8.4592499772673774E-2</v>
      </c>
      <c r="K81" s="19">
        <f ca="1">IF(H81=0,0,((H81/B19)^2))</f>
        <v>4.9382716049382717E-4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COUNTIF(OFFSET('NE1_13.09.18_raw'!A2,0,0,D9-B9+1,1),"B_bai")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COUNTIF(OFFSET('NE1_13.09.18_raw'!A2,0,0,D9-B9+1,1),"L_cla")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COUNTIF(OFFSET('NE1_13.09.18_raw'!A2,0,0,D9-B9+1,1),"Nerei")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COUNTIF(OFFSET('NE1_13.09.18_raw'!A2,0,0,D9-B9+1,1),"N_venu")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COUNTIF(OFFSET('NE1_13.09.18_raw'!A2,0,0,D9-B9+1,1),"Poly")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COUNTIF(OFFSET('NE1_13.09.18_raw'!A2,0,0,D9-B9+1,1),"P_tri")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COUNTIF(OFFSET('NE1_13.09.18_raw'!A2,0,0,D9-B9+1,1),"P_tub")</f>
        <v>3</v>
      </c>
      <c r="I89" s="3">
        <f ca="1">(H89/H142)*100</f>
        <v>3.0303030303030303</v>
      </c>
      <c r="J89" s="3">
        <f ca="1">IF(H89=0,0,-1*((H89/B20)*(LN(H89/B20))))</f>
        <v>0.24917125954077371</v>
      </c>
      <c r="K89" s="19">
        <f ca="1">IF(H89=0,0,((H89/B20)^2))</f>
        <v>1.3313609467455623E-2</v>
      </c>
    </row>
    <row r="90" spans="7:11" x14ac:dyDescent="0.25">
      <c r="G90" s="14" t="s">
        <v>97</v>
      </c>
      <c r="H90">
        <f ca="1">COUNTIF(OFFSET('NE1_13.09.18_raw'!A2,0,0,D9-B9+1,1),"Sabel")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COUNTIF(OFFSET('NE1_13.09.18_raw'!A2,0,0,D9-B9+1,1),"S_dys")</f>
        <v>11</v>
      </c>
      <c r="I91" s="3">
        <f ca="1">(H91/H142)*100</f>
        <v>11.111111111111111</v>
      </c>
      <c r="J91" s="3">
        <f ca="1">IF(H91=0,0,-1*((H91/B20)*(LN(H91/B20))))</f>
        <v>0.36393130451747024</v>
      </c>
      <c r="K91" s="19">
        <f ca="1">IF(H91=0,0,((H91/B20)^2))</f>
        <v>0.17899408284023668</v>
      </c>
    </row>
    <row r="92" spans="7:11" x14ac:dyDescent="0.25">
      <c r="G92" s="14" t="s">
        <v>99</v>
      </c>
      <c r="H92">
        <f ca="1">COUNTIF(OFFSET('NE1_13.09.18_raw'!A2,0,0,D9-B9+1,1),"Scale")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COUNTIF(OFFSET('NE1_13.09.18_raw'!A2,0,0,D9-B9+1,1),"S_ver")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COUNTIF(OFFSET('NE1_13.09.18_raw'!A2,0,0,D9-B9+1,1),"S_tri")</f>
        <v>5</v>
      </c>
      <c r="I94" s="3">
        <f ca="1">(H94/H142)*100</f>
        <v>5.0505050505050502</v>
      </c>
      <c r="J94" s="3">
        <f ca="1">IF(H94=0,0,-1*((H94/B20)*(LN(H94/B20))))</f>
        <v>0.3170497356898811</v>
      </c>
      <c r="K94" s="19">
        <f ca="1">IF(H94=0,0,((H94/B20)^2))</f>
        <v>3.6982248520710061E-2</v>
      </c>
    </row>
    <row r="95" spans="7:11" x14ac:dyDescent="0.25">
      <c r="G95" s="14" t="s">
        <v>102</v>
      </c>
      <c r="H95">
        <f ca="1">COUNTIF(OFFSET('NE1_13.09.18_raw'!A2,0,0,D9-B9+1,1),"Spir")</f>
        <v>7</v>
      </c>
      <c r="I95" s="3">
        <f ca="1">(H95/H142)*100</f>
        <v>7.0707070707070701</v>
      </c>
      <c r="J95" s="3">
        <f ca="1">IF(H95=0,0,-1*((H95/B20)*(LN(H95/B20))))</f>
        <v>0.35328095087550693</v>
      </c>
      <c r="K95" s="19">
        <f ca="1">IF(H95=0,0,((H95/B20)^2))</f>
        <v>7.2485207100591711E-2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COUNTIF(OFFSET('NE1_13.09.18_raw'!A2,0,0,D9-B9+1,1),"A_plu")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COUNTIF(OFFSET('NE1_13.09.18_raw'!A2,0,0,D9-B9+1,1),"A_dia")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COUNTIF(OFFSET('NE1_13.09.18_raw'!A2,0,0,D9-B9+1,1),"E_cro")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COUNTIF(OFFSET('NE1_13.09.18_raw'!A2,0,0,D9-B9+1,1),"K_hal")</f>
        <v>1</v>
      </c>
      <c r="I100" s="3">
        <f ca="1">(H100/H142)*100</f>
        <v>1.0101010101010102</v>
      </c>
      <c r="J100" s="3">
        <f ca="1">IF(H100=0,0,-1*((H100/B21)*(LN(H100/B21))))</f>
        <v>0</v>
      </c>
      <c r="K100" s="19">
        <f ca="1">IF(H100=0,0,((H100/B21)^2))</f>
        <v>1</v>
      </c>
    </row>
    <row r="101" spans="7:11" x14ac:dyDescent="0.25">
      <c r="G101" s="14" t="s">
        <v>108</v>
      </c>
      <c r="H101">
        <f ca="1">COUNTIF(OFFSET('NE1_13.09.18_raw'!A2,0,0,D9-B9+1,1),"O_hya")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COUNTIF(OFFSET('NE1_13.09.18_raw'!A2,0,0,D9-B9+1,1),"Obel")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COUNTIF(OFFSET('NE1_13.09.18_raw'!A2,0,0,D9-B9+1,1),"P_dis")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COUNTIF(OFFSET('NE1_13.09.18_raw'!A2,0,0,D9-B9+1,1),"S_gau")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COUNTIF(OFFSET('NE1_13.09.18_raw'!A2,0,0,D9-B9+1,1),"S_gayi")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COUNTIF(OFFSET('NE1_13.09.18_raw'!A2,0,0,D9-B9+1,1),"Keep")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COUNTIF(OFFSET('NE1_13.09.18_raw'!A2,0,0,D9-B9+1,1),"Pat")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COUNTIF(OFFSET('NE1_13.09.18_raw'!A2,0,0,D9-B9+1,1),"Up")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COUNTIF(OFFSET('NE1_13.09.18_raw'!A2,0,0,D9-B9+1,1),"Work")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COUNTIF(OFFSET('NE1_13.09.18_raw'!A2,0,0,D9-B9+1,1),"C_cla")</f>
        <v>1</v>
      </c>
      <c r="I112" s="3">
        <f ca="1">(H112/H142)*100</f>
        <v>1.0101010101010102</v>
      </c>
      <c r="J112" s="3">
        <f ca="1">IF(H112=0,0,-1*((H112/B23)*(LN(H112/B23))))</f>
        <v>0.29862657820467581</v>
      </c>
      <c r="K112" s="19">
        <f ca="1">IF(H112=0,0,((H112/B23)^2))</f>
        <v>2.7777777777777776E-2</v>
      </c>
    </row>
    <row r="113" spans="7:11" x14ac:dyDescent="0.25">
      <c r="G113" s="14" t="s">
        <v>120</v>
      </c>
      <c r="H113">
        <f ca="1">COUNTIF(OFFSET('NE1_13.09.18_raw'!A2,0,0,D9-B9+1,1),"M_sen")</f>
        <v>2</v>
      </c>
      <c r="I113" s="3">
        <f ca="1">(H113/H142)*100</f>
        <v>2.0202020202020203</v>
      </c>
      <c r="J113" s="3">
        <f ca="1">IF(H113=0,0,-1*((H113/B23)*(LN(H113/B23))))</f>
        <v>0.36620409622270322</v>
      </c>
      <c r="K113" s="19">
        <f ca="1">IF(H113=0,0,((H113/B23)^2))</f>
        <v>0.1111111111111111</v>
      </c>
    </row>
    <row r="114" spans="7:11" x14ac:dyDescent="0.25">
      <c r="G114" s="14" t="s">
        <v>121</v>
      </c>
      <c r="H114">
        <f ca="1">COUNTIF(OFFSET('NE1_13.09.18_raw'!A2,0,0,D9-B9+1,1),"Myca")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COUNTIF(OFFSET('NE1_13.09.18_raw'!A2,0,0,D9-B9+1,1),"P_mag")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COUNTIF(OFFSET('NE1_13.09.18_raw'!A2,0,0,D9-B9+1,1),"P_long")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COUNTIF(OFFSET('NE1_13.09.18_raw'!A2,0,0,D9-B9+1,1),"Spong")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COUNTIF(OFFSET('NE1_13.09.18_raw'!A2,0,0,D9-B9+1,1),"S_cil")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COUNTIF(OFFSET('NE1_13.09.18_raw'!A2,0,0,D9-B9+1,1),"Sycon")</f>
        <v>3</v>
      </c>
      <c r="I119" s="3">
        <f ca="1">(H119/H142)*100</f>
        <v>3.0303030303030303</v>
      </c>
      <c r="J119" s="3">
        <f ca="1">IF(H119=0,0,-1*((H119/B23)*(LN(H119/B23))))</f>
        <v>0.34657359027997264</v>
      </c>
      <c r="K119" s="19">
        <f ca="1">IF(H119=0,0,((H119/B23)^2))</f>
        <v>0.25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COUNTIF(OFFSET('NE1_13.09.18_raw'!A2,0,0,D9-B9+1,1),"Alg")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COUNTIF(OFFSET('NE1_13.09.18_raw'!A2,0,0,D9-B9+1,1),"Cora")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COUNTIF(OFFSET('NE1_13.09.18_raw'!A2,0,0,D9-B9+1,1),"D_dic")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COUNTIF(OFFSET('NE1_13.09.18_raw'!A2,0,0,D9-B9+1,1),"L_inc")</f>
        <v>1</v>
      </c>
      <c r="I124" s="3">
        <f ca="1">(H124/H142)*100</f>
        <v>1.0101010101010102</v>
      </c>
      <c r="J124" s="3">
        <f ca="1">IF(H124=0,0,-1*((H124/B24)*(LN(H124/B24))))</f>
        <v>0.27798716415075903</v>
      </c>
      <c r="K124" s="19">
        <f ca="1">IF(H124=0,0,((H124/B24)^2))</f>
        <v>2.0408163265306121E-2</v>
      </c>
    </row>
    <row r="125" spans="7:11" x14ac:dyDescent="0.25">
      <c r="G125" s="14" t="s">
        <v>132</v>
      </c>
      <c r="H125">
        <f ca="1">COUNTIF(OFFSET('NE1_13.09.18_raw'!A2,0,0,D9-B9+1,1),"P_pav")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COUNTIF(OFFSET('NE1_13.09.18_raw'!A2,0,0,D9-B9+1,1),"P_ser")</f>
        <v>6</v>
      </c>
      <c r="I126" s="3">
        <f ca="1">(H126/H142)*100</f>
        <v>6.0606060606060606</v>
      </c>
      <c r="J126" s="3">
        <f ca="1">IF(H126=0,0,-1*((H126/B24)*(LN(H126/B24))))</f>
        <v>0.13212915413765</v>
      </c>
      <c r="K126" s="19">
        <f ca="1">IF(H126=0,0,((H126/B24)^2))</f>
        <v>0.73469387755102034</v>
      </c>
    </row>
    <row r="127" spans="7:11" x14ac:dyDescent="0.25">
      <c r="G127" s="14" t="s">
        <v>134</v>
      </c>
      <c r="H127">
        <f ca="1">COUNTIF(OFFSET('NE1_13.09.18_raw'!A2,0,0,D9-B9+1,1),"Ulva")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COUNTIF(OFFSET('NE1_13.09.18_raw'!A2,0,0,D9-B9+1,1),"V_utr")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COUNTIF(OFFSET('NE1_13.09.18_raw'!A2,0,0,D9-B9+1,1),"B_dis")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COUNTIF(OFFSET('NE1_13.09.18_raw'!A2,0,0,D9-B9+1,1),"A_lix")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COUNTIF(OFFSET('NE1_13.09.18_raw'!A2,0,0,D9-B9+1,1),"Bare")</f>
        <v>1</v>
      </c>
      <c r="I134" s="3">
        <f ca="1">(H134/H142)*100</f>
        <v>1.0101010101010102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COUNTIF(OFFSET('NE1_13.09.18_raw'!A2,0,0,D9-B9+1,1),"Biof")</f>
        <v>2</v>
      </c>
      <c r="I136" s="3">
        <f ca="1">(H136/H142)*100</f>
        <v>2.0202020202020203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COUNTIF(OFFSET('NE1_13.09.18_raw'!A2,0,0,D9-B9+1,1),"UNK")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COUNTIF(OFFSET('NE1_13.09.18_raw'!A2,0,0,D9-B9+1,1),"SHAD")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COUNTIF(OFFSET('NE1_13.09.18_raw'!A2,0,0,D9-B9+1,1),"TAPE")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COUNTIF(OFFSET('NE1_13.09.18_raw'!A2,0,0,D9-B9+1,1),"WAND")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FEB0-3925-4D62-B9AE-AE5BE0EE4D6A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COUNTA(OFFSET('NE1_13.09.18_pred_raw'!A2,0,0,D9-B9+1,1))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COUNTIF(OFFSET('NE1_13.09.18_pred_raw'!C2,0,0,D9-B9+1,1), "ART")</f>
        <v>5</v>
      </c>
      <c r="C16" s="7">
        <f ca="1">(B16/H142)*100</f>
        <v>5.1546391752577314</v>
      </c>
      <c r="D16" s="7">
        <f ca="1">SUM(J17:J26)</f>
        <v>0.50040242353818787</v>
      </c>
      <c r="E16" s="18">
        <f ca="1">1-SUM(K17:K26)</f>
        <v>0.31999999999999984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COUNTIF(OFFSET('NE1_13.09.18_pred_raw'!C2,0,0,D9-B9+1,1),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COUNTIF(OFFSET('NE1_13.09.18_pred_raw'!A2,0,0,D9-B9+1,1),"Amphi")</f>
        <v>4</v>
      </c>
      <c r="I17" s="3">
        <f ca="1">(H17/H142)*100</f>
        <v>4.1237113402061851</v>
      </c>
      <c r="J17" s="3">
        <f ca="1">IF(H17=0,0,-1*((H17/B16)*(LN(H17/B16))))</f>
        <v>0.17851484105136778</v>
      </c>
      <c r="K17" s="19">
        <f ca="1">IF(H17=0,0,((H17/B16)^2))</f>
        <v>0.64000000000000012</v>
      </c>
      <c r="N17">
        <v>7</v>
      </c>
    </row>
    <row r="18" spans="1:14" x14ac:dyDescent="0.25">
      <c r="A18" s="13" t="s">
        <v>187</v>
      </c>
      <c r="B18" s="6">
        <f ca="1">COUNTIF(OFFSET('NE1_13.09.18_pred_raw'!C2,0,0,D9-B9+1,1), "TUN")</f>
        <v>6</v>
      </c>
      <c r="C18" s="7">
        <f ca="1">(B18/H142)*100</f>
        <v>6.1855670103092786</v>
      </c>
      <c r="D18" s="7">
        <f ca="1">SUM(J36:J52)</f>
        <v>1.0114042647073518</v>
      </c>
      <c r="E18" s="18">
        <f ca="1">1-SUM(K36:K52)</f>
        <v>0.61111111111111116</v>
      </c>
      <c r="G18" s="14" t="s">
        <v>25</v>
      </c>
      <c r="H18">
        <f ca="1">COUNTIF(OFFSET('NE1_13.09.18_pred_raw'!A2,0,0,D9-B9+1,1),"B_tri")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COUNTIF(OFFSET('NE1_13.09.18_pred_raw'!C2,0,0,D9-B9+1,1), "BRY")</f>
        <v>54</v>
      </c>
      <c r="C19" s="3">
        <f ca="1">(B19/H142)*100</f>
        <v>55.670103092783506</v>
      </c>
      <c r="D19" s="3">
        <f ca="1">SUM(J54:J81)</f>
        <v>1.8021749311123036</v>
      </c>
      <c r="E19" s="19">
        <f ca="1">1-SUM(K54:K81)</f>
        <v>0.7880658436213992</v>
      </c>
      <c r="G19" s="14" t="s">
        <v>26</v>
      </c>
      <c r="H19">
        <f ca="1">COUNTIF(OFFSET('NE1_13.09.18_pred_raw'!A2,0,0,D9-B9+1,1),"Capre")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COUNTIF(OFFSET('NE1_13.09.18_pred_raw'!C2,0,0,D9-B9+1,1), "ANN")</f>
        <v>20</v>
      </c>
      <c r="C20" s="7">
        <f ca="1">(B20/H142)*100</f>
        <v>20.618556701030926</v>
      </c>
      <c r="D20" s="7">
        <f ca="1">SUM(J83:J95)</f>
        <v>1.3350851650920204</v>
      </c>
      <c r="E20" s="18">
        <f ca="1">1-SUM(K83:K95)</f>
        <v>0.72499999999999998</v>
      </c>
      <c r="G20" s="14" t="s">
        <v>27</v>
      </c>
      <c r="H20">
        <f ca="1">COUNTIF(OFFSET('NE1_13.09.18_pred_raw'!A2,0,0,D9-B9+1,1),"Chtha")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COUNTIF(OFFSET('NE1_13.09.18_pred_raw'!C2,0,0,D9-B9+1,1), "CN")</f>
        <v>1</v>
      </c>
      <c r="C21" s="3">
        <f ca="1">(B21/H142)*100</f>
        <v>1.0309278350515463</v>
      </c>
      <c r="D21" s="3">
        <f ca="1">SUM(J97:J105)</f>
        <v>0</v>
      </c>
      <c r="E21" s="19">
        <f ca="1">1-SUM(K97:K105)</f>
        <v>0</v>
      </c>
      <c r="G21" s="14" t="s">
        <v>28</v>
      </c>
      <c r="H21">
        <f ca="1">COUNTIF(OFFSET('NE1_13.09.18_pred_raw'!A2,0,0,D9-B9+1,1),"Crab")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COUNTIF(OFFSET('NE1_13.09.18_pred_raw'!C2,0,0,D9-B9+1,1),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COUNTIF(OFFSET('NE1_13.09.18_pred_raw'!A2,0,0,D9-B9+1,1),"M_sex")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COUNTIF(OFFSET('NE1_13.09.18_pred_raw'!C2,0,0,D9-B9+1,1), "POR")</f>
        <v>4</v>
      </c>
      <c r="C23" s="3">
        <f ca="1">(B23/H142)*100</f>
        <v>4.1237113402061851</v>
      </c>
      <c r="D23" s="3">
        <f ca="1">SUM(J112:J119)</f>
        <v>1.0397207708399179</v>
      </c>
      <c r="E23" s="19">
        <f ca="1">1-SUM(K112:K119)</f>
        <v>0.625</v>
      </c>
      <c r="G23" s="14" t="s">
        <v>30</v>
      </c>
      <c r="H23">
        <f ca="1">COUNTIF(OFFSET('NE1_13.09.18_pred_raw'!A2,0,0,D9-B9+1,1),"P_scul")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COUNTIF(OFFSET('NE1_13.09.18_pred_raw'!C2,0,0,D9-B9+1,1), "MA")</f>
        <v>3</v>
      </c>
      <c r="C24" s="7">
        <f ca="1">(B24/H142)*100</f>
        <v>3.0927835051546393</v>
      </c>
      <c r="D24" s="7">
        <f ca="1">SUM(J121:J128)</f>
        <v>0.63651416829481278</v>
      </c>
      <c r="E24" s="18">
        <f ca="1">1-SUM(K121:K128)</f>
        <v>0.44444444444444442</v>
      </c>
      <c r="G24" s="14" t="s">
        <v>31</v>
      </c>
      <c r="H24">
        <f ca="1">COUNTIF(OFFSET('NE1_13.09.18_pred_raw'!A2,0,0,D9-B9+1,1),"Prawn")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COUNTIF(OFFSET('NE1_13.09.18_pred_raw'!C2,0,0,D9-B9+1,1),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COUNTIF(OFFSET('NE1_13.09.18_pred_raw'!A2,0,0,D9-B9+1,1),"S_walk")</f>
        <v>1</v>
      </c>
      <c r="I25" s="3">
        <f ca="1">(H25/H142)*100</f>
        <v>1.0309278350515463</v>
      </c>
      <c r="J25" s="3">
        <f ca="1">IF(H25=0,0,-1*((H25/B16)*(LN(H25/B16))))</f>
        <v>0.32188758248682009</v>
      </c>
      <c r="K25" s="19">
        <f ca="1">IF(H25=0,0,((H25/B16)^2))</f>
        <v>4.0000000000000008E-2</v>
      </c>
    </row>
    <row r="26" spans="1:14" x14ac:dyDescent="0.25">
      <c r="A26" s="13" t="s">
        <v>195</v>
      </c>
      <c r="B26" s="6">
        <f ca="1">COUNTIF(OFFSET('NE1_13.09.18_pred_raw'!C2,0,0,D9-B9+1,1),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COUNTIF(OFFSET('NE1_13.09.18_pred_raw'!A2,0,0,D9-B9+1,1),"Tanai")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COUNTIF(OFFSET('NE1_13.09.18_pred_raw'!C2,0,0,D9-B9+1,1), "SPR")</f>
        <v>2</v>
      </c>
      <c r="C27" s="3">
        <f ca="1">(B27/H142)*100</f>
        <v>2.0618556701030926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COUNTIF(OFFSET('NE1_13.09.18_pred_raw'!C2,0,0,D9-B9+1,1), "U")</f>
        <v>2</v>
      </c>
      <c r="C28" s="7">
        <f ca="1">(B28/H142)*100</f>
        <v>2.0618556701030926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COUNTIF(OFFSET('NE1_13.09.18_pred_raw'!A2,0,0,D9-B9+1,1),"Bival")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COUNTIF(OFFSET('NE1_13.09.18_pred_raw'!C2,0,0,D9-B9+1,1), "TWS")</f>
        <v>2</v>
      </c>
      <c r="C29" s="3">
        <f ca="1">(B29/B30)*100</f>
        <v>2.0202020202020203</v>
      </c>
      <c r="E29" s="20"/>
      <c r="G29" s="14" t="s">
        <v>36</v>
      </c>
      <c r="H29">
        <f ca="1">COUNTIF(OFFSET('NE1_13.09.18_pred_raw'!A2,0,0,D9-B9+1,1),"Gastr")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COUNTIF(OFFSET('NE1_13.09.18_pred_raw'!A2,0,0,D9-B9+1,1),"Limpe")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COUNTIF(OFFSET('NE1_13.09.18_pred_raw'!A2,0,0,D9-B9+1,1),"Moll")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COUNTIF(OFFSET('NE1_13.09.18_pred_raw'!A2,0,0,D9-B9+1,1),"Nudi")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SUM((OFFSET('NE1_13.09.18_pred_raw'!B2,0,0,D9-B9+1,1)="ASP") * (OFFSET('NE1_13.09.18_pred_raw'!C2,0,0,D9-B9+1,1)&lt;&gt;"TWS"))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COUNTIF(OFFSET('NE1_13.09.18_pred_raw'!A2,0,0,D9-B9+1,1),"Stram")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SUM((OFFSET('NE1_13.09.18_pred_raw'!B2,0,0,D9-B9+1,1)="BBD") * (OFFSET('NE1_13.09.18_pred_raw'!C2,0,0,D9-B9+1,1)&lt;&gt;"TWS"))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COUNTIF(OFFSET('NE1_13.09.18_pred_raw'!A2,0,0,D9-B9+1,1),"Verme")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SUM((OFFSET('NE1_13.09.18_pred_raw'!B2,0,0,D9-B9+1,1)="BL") * (OFFSET('NE1_13.09.18_pred_raw'!C2,0,0,D9-B9+1,1)&lt;&gt;"TWS"))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SUM((OFFSET('NE1_13.09.18_pred_raw'!B2,0,0,D9-B9+1,1)="OD") * (OFFSET('NE1_13.09.18_pred_raw'!C2,0,0,D9-B9+1,1)&lt;&gt;"TWS"))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COUNTIF(OFFSET('NE1_13.09.18_pred_raw'!A2,0,0,D9-B9+1,1),"Ascid")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SUM((OFFSET('NE1_13.09.18_pred_raw'!B2,0,0,D9-B9+1,1)="PLA") * (OFFSET('NE1_13.09.18_pred_raw'!C2,0,0,D9-B9+1,1)&lt;&gt;"TWS"))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COUNTIF(OFFSET('NE1_13.09.18_pred_raw'!A2,0,0,D9-B9+1,1),"B_lea")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SUM((OFFSET('NE1_13.09.18_pred_raw'!B2,0,0,D9-B9+1,1)="WBD") * (OFFSET('NE1_13.09.18_pred_raw'!C2,0,0,D9-B9+1,1)&lt;&gt;"TWS"))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COUNTIF(OFFSET('NE1_13.09.18_pred_raw'!A2,0,0,D9-B9+1,1),"B_nig")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SUM((OFFSET('NE1_13.09.18_pred_raw'!B2,0,0,D9-B9+1,1)="YBD") * (OFFSET('NE1_13.09.18_pred_raw'!C2,0,0,D9-B9+1,1)&lt;&gt;"TWS"))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COUNTIF(OFFSET('NE1_13.09.18_pred_raw'!A2,0,0,D9-B9+1,1),"B_sch")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COUNTIF(OFFSET('NE1_13.09.18_pred_raw'!A2,0,0,D9-B9+1,1),"C_int")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(OFFSET('NE1_13.09.18_pred_raw'!B2,0,0,D9-B9+1,1)="ASP")*( OFFSET('NE1_13.09.18_pred_raw'!C2,0,0,D9-B9+1,1)="C"))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COUNTIF(OFFSET('NE1_13.09.18_pred_raw'!A2,0,0,D9-B9+1,1),"C_lep")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(OFFSET('NE1_13.09.18_pred_raw'!B2,0,0,D9-B9+1,1)="BBD")*( OFFSET('NE1_13.09.18_pred_raw'!C2,0,0,D9-B9+1,1)="C"))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COUNTIF(OFFSET('NE1_13.09.18_pred_raw'!A2,0,0,D9-B9+1,1),"Dp_lis")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(OFFSET('NE1_13.09.18_pred_raw'!B2,0,0,D9-B9+1,1)="BL")*( OFFSET('NE1_13.09.18_pred_raw'!C2,0,0,D9-B9+1,1)="C"))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COUNTIF(OFFSET('NE1_13.09.18_pred_raw'!A2,0,0,D9-B9+1,1),"D_cor")</f>
        <v>2</v>
      </c>
      <c r="I43" s="3">
        <f ca="1">(H43/H142)*100</f>
        <v>2.0618556701030926</v>
      </c>
      <c r="J43" s="3">
        <f ca="1">IF(H43=0,0,-1*((H43/B18)*(LN(H43/B18))))</f>
        <v>0.36620409622270322</v>
      </c>
      <c r="K43" s="19">
        <f ca="1">IF(H43=0,0,((H43/B18)^2))</f>
        <v>0.1111111111111111</v>
      </c>
    </row>
    <row r="44" spans="1:11" x14ac:dyDescent="0.25">
      <c r="A44" s="14" t="s">
        <v>204</v>
      </c>
      <c r="B44">
        <f ca="1">SUMPRODUCT( (OFFSET('NE1_13.09.18_pred_raw'!B2,0,0,D9-B9+1,1)="OD")*( OFFSET('NE1_13.09.18_pred_raw'!C2,0,0,D9-B9+1,1)="C"))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COUNTIF(OFFSET('NE1_13.09.18_pred_raw'!A2,0,0,D9-B9+1,1),"D_mag")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(OFFSET('NE1_13.09.18_pred_raw'!B2,0,0,D9-B9+1,1)="PLA")*( OFFSET('NE1_13.09.18_pred_raw'!C2,0,0,D9-B9+1,1)="C"))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COUNTIF(OFFSET('NE1_13.09.18_pred_raw'!A2,0,0,D9-B9+1,1),"Ecte")</f>
        <v>1</v>
      </c>
      <c r="I45" s="3">
        <f ca="1">(H45/H142)*100</f>
        <v>1.0309278350515463</v>
      </c>
      <c r="J45" s="3">
        <f ca="1">IF(H45=0,0,-1*((H45/B18)*(LN(H45/B18))))</f>
        <v>0.29862657820467581</v>
      </c>
      <c r="K45" s="19">
        <f ca="1">IF(H45=0,0,((H45/B18)^2))</f>
        <v>2.7777777777777776E-2</v>
      </c>
    </row>
    <row r="46" spans="1:11" x14ac:dyDescent="0.25">
      <c r="A46" s="14" t="s">
        <v>206</v>
      </c>
      <c r="B46">
        <f ca="1">SUMPRODUCT( (OFFSET('NE1_13.09.18_pred_raw'!B2,0,0,D9-B9+1,1)="WBD")*( OFFSET('NE1_13.09.18_pred_raw'!C2,0,0,D9-B9+1,1)="C"))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COUNTIF(OFFSET('NE1_13.09.18_pred_raw'!A2,0,0,D9-B9+1,1),"M_squ")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(OFFSET('NE1_13.09.18_pred_raw'!B2,0,0,D9-B9+1,1)="YBD")*( OFFSET('NE1_13.09.18_pred_raw'!C2,0,0,D9-B9+1,1)="C"))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COUNTIF(OFFSET('NE1_13.09.18_pred_raw'!A2,0,0,D9-B9+1,1),"P_lis")</f>
        <v>3</v>
      </c>
      <c r="I47" s="3">
        <f ca="1">(H47/H142)*100</f>
        <v>3.0927835051546393</v>
      </c>
      <c r="J47" s="3">
        <f ca="1">IF(H47=0,0,-1*((H47/B18)*(LN(H47/B18))))</f>
        <v>0.34657359027997264</v>
      </c>
      <c r="K47" s="19">
        <f ca="1">IF(H47=0,0,((H47/B18)^2))</f>
        <v>0.25</v>
      </c>
    </row>
    <row r="48" spans="1:11" ht="15.75" thickTop="1" x14ac:dyDescent="0.25">
      <c r="G48" s="14" t="s">
        <v>55</v>
      </c>
      <c r="H48">
        <f ca="1">COUNTIF(OFFSET('NE1_13.09.18_pred_raw'!A2,0,0,D9-B9+1,1),"S_can")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COUNTIF(OFFSET('NE1_13.09.18_pred_raw'!A2,0,0,D9-B9+1,1),"Styel")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COUNTIF(OFFSET('NE1_13.09.18_pred_raw'!A2,0,0,D9-B9+1,1),"S_bra")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COUNTIF(OFFSET('NE1_13.09.18_pred_raw'!A2,0,0,D9-B9+1,1),"S_rub")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COUNTIF(OFFSET('NE1_13.09.18_pred_raw'!A2,0,0,D9-B9+1,1),"T_cer")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COUNTIF(OFFSET('NE1_13.09.18_pred_raw'!A2,0,0,D9-B9+1,1),"A_ver")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COUNTIF(OFFSET('NE1_13.09.18_pred_raw'!A2,0,0,D9-B9+1,1),"Bryoz")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COUNTIF(OFFSET('NE1_13.09.18_pred_raw'!A2,0,0,D9-B9+1,1),"B_ner")</f>
        <v>2</v>
      </c>
      <c r="I56" s="3">
        <f ca="1">(H56/H142)*100</f>
        <v>2.0618556701030926</v>
      </c>
      <c r="J56" s="3">
        <f ca="1">IF(H56=0,0,-1*((H56/B19)*(LN(H56/B19))))</f>
        <v>0.1220680320742344</v>
      </c>
      <c r="K56" s="19">
        <f ca="1">IF(H56=0,0,((H56/B19)^2))</f>
        <v>1.3717421124828531E-3</v>
      </c>
    </row>
    <row r="57" spans="7:11" x14ac:dyDescent="0.25">
      <c r="G57" s="14" t="s">
        <v>64</v>
      </c>
      <c r="H57">
        <f ca="1">COUNTIF(OFFSET('NE1_13.09.18_pred_raw'!A2,0,0,D9-B9+1,1),"Bugu")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COUNTIF(OFFSET('NE1_13.09.18_pred_raw'!A2,0,0,D9-B9+1,1),"B_sto")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COUNTIF(OFFSET('NE1_13.09.18_pred_raw'!A2,0,0,D9-B9+1,1),"B_fla")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COUNTIF(OFFSET('NE1_13.09.18_pred_raw'!A2,0,0,D9-B9+1,1),"B_ful")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COUNTIF(OFFSET('NE1_13.09.18_pred_raw'!A2,0,0,D9-B9+1,1),"B_sim")</f>
        <v>1</v>
      </c>
      <c r="I61" s="3">
        <f ca="1">(H61/H142)*100</f>
        <v>1.0309278350515463</v>
      </c>
      <c r="J61" s="3">
        <f ca="1">IF(H61=0,0,-1*((H61/B19)*(LN(H61/B19))))</f>
        <v>7.3870074936375443E-2</v>
      </c>
      <c r="K61" s="19">
        <f ca="1">IF(H61=0,0,((H61/B19)^2))</f>
        <v>3.4293552812071328E-4</v>
      </c>
    </row>
    <row r="62" spans="7:11" x14ac:dyDescent="0.25">
      <c r="G62" s="14" t="s">
        <v>69</v>
      </c>
      <c r="H62">
        <f ca="1">COUNTIF(OFFSET('NE1_13.09.18_pred_raw'!A2,0,0,D9-B9+1,1),"C_ina")</f>
        <v>1</v>
      </c>
      <c r="I62" s="3">
        <f ca="1">(H62/H142)*100</f>
        <v>1.0309278350515463</v>
      </c>
      <c r="J62" s="3">
        <f ca="1">IF(H62=0,0,-1*((H62/B19)*(LN(H62/B19))))</f>
        <v>7.3870074936375443E-2</v>
      </c>
      <c r="K62" s="19">
        <f ca="1">IF(H62=0,0,((H62/B19)^2))</f>
        <v>3.4293552812071328E-4</v>
      </c>
    </row>
    <row r="63" spans="7:11" x14ac:dyDescent="0.25">
      <c r="G63" s="14" t="s">
        <v>70</v>
      </c>
      <c r="H63">
        <f ca="1">COUNTIF(OFFSET('NE1_13.09.18_pred_raw'!A2,0,0,D9-B9+1,1),"C_bert")</f>
        <v>16</v>
      </c>
      <c r="I63" s="3">
        <f ca="1">(H63/H142)*100</f>
        <v>16.494845360824741</v>
      </c>
      <c r="J63" s="3">
        <f ca="1">IF(H63=0,0,-1*((H63/B19)*(LN(H63/B19))))</f>
        <v>0.36041342942947946</v>
      </c>
      <c r="K63" s="19">
        <f ca="1">IF(H63=0,0,((H63/B19)^2))</f>
        <v>8.77914951989026E-2</v>
      </c>
    </row>
    <row r="64" spans="7:11" x14ac:dyDescent="0.25">
      <c r="G64" s="14" t="s">
        <v>71</v>
      </c>
      <c r="H64">
        <f ca="1">COUNTIF(OFFSET('NE1_13.09.18_pred_raw'!A2,0,0,D9-B9+1,1),"C_den")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COUNTIF(OFFSET('NE1_13.09.18_pred_raw'!A2,0,0,D9-B9+1,1),"C_ebu")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COUNTIF(OFFSET('NE1_13.09.18_pred_raw'!A2,0,0,D9-B9+1,1),"C_elo")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COUNTIF(OFFSET('NE1_13.09.18_pred_raw'!A2,0,0,D9-B9+1,1),"Crisi")</f>
        <v>5</v>
      </c>
      <c r="I67" s="3">
        <f ca="1">(H67/H142)*100</f>
        <v>5.1546391752577314</v>
      </c>
      <c r="J67" s="3">
        <f ca="1">IF(H67=0,0,-1*((H67/B19)*(LN(H67/B19))))</f>
        <v>0.22032834575279389</v>
      </c>
      <c r="K67" s="19">
        <f ca="1">IF(H67=0,0,((H67/B19)^2))</f>
        <v>8.5733882030178312E-3</v>
      </c>
    </row>
    <row r="68" spans="7:11" x14ac:dyDescent="0.25">
      <c r="G68" s="14" t="s">
        <v>75</v>
      </c>
      <c r="H68">
        <f ca="1">COUNTIF(OFFSET('NE1_13.09.18_pred_raw'!A2,0,0,D9-B9+1,1),"C_plu")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COUNTIF(OFFSET('NE1_13.09.18_pred_raw'!A2,0,0,D9-B9+1,1),"F_pur")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COUNTIF(OFFSET('NE1_13.09.18_pred_raw'!A2,0,0,D9-B9+1,1),"N_gig")</f>
        <v>3</v>
      </c>
      <c r="I70" s="3">
        <f ca="1">(H70/H142)*100</f>
        <v>3.0927835051546393</v>
      </c>
      <c r="J70" s="3">
        <f ca="1">IF(H70=0,0,-1*((H70/B19)*(LN(H70/B19))))</f>
        <v>0.16057620877200915</v>
      </c>
      <c r="K70" s="19">
        <f ca="1">IF(H70=0,0,((H70/B19)^2))</f>
        <v>3.0864197530864196E-3</v>
      </c>
    </row>
    <row r="71" spans="7:11" x14ac:dyDescent="0.25">
      <c r="G71" s="14" t="s">
        <v>78</v>
      </c>
      <c r="H71">
        <f ca="1">COUNTIF(OFFSET('NE1_13.09.18_pred_raw'!A2,0,0,D9-B9+1,1),"P_alb")</f>
        <v>16</v>
      </c>
      <c r="I71" s="3">
        <f ca="1">(H71/H142)*100</f>
        <v>16.494845360824741</v>
      </c>
      <c r="J71" s="3">
        <f ca="1">IF(H71=0,0,-1*((H71/B19)*(LN(H71/B19))))</f>
        <v>0.36041342942947946</v>
      </c>
      <c r="K71" s="19">
        <f ca="1">IF(H71=0,0,((H71/B19)^2))</f>
        <v>8.77914951989026E-2</v>
      </c>
    </row>
    <row r="72" spans="7:11" x14ac:dyDescent="0.25">
      <c r="G72" s="14" t="s">
        <v>79</v>
      </c>
      <c r="H72">
        <f ca="1">COUNTIF(OFFSET('NE1_13.09.18_pred_raw'!A2,0,0,D9-B9+1,1),"S_laf")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COUNTIF(OFFSET('NE1_13.09.18_pred_raw'!A2,0,0,D9-B9+1,1),"S_err")</f>
        <v>1</v>
      </c>
      <c r="I73" s="3">
        <f ca="1">(H73/H142)*100</f>
        <v>1.0309278350515463</v>
      </c>
      <c r="J73" s="3">
        <f ca="1">IF(H73=0,0,-1*((H73/B19)*(LN(H73/B19))))</f>
        <v>7.3870074936375443E-2</v>
      </c>
      <c r="K73" s="19">
        <f ca="1">IF(H73=0,0,((H73/B19)^2))</f>
        <v>3.4293552812071328E-4</v>
      </c>
    </row>
    <row r="74" spans="7:11" x14ac:dyDescent="0.25">
      <c r="G74" s="14" t="s">
        <v>81</v>
      </c>
      <c r="H74">
        <f ca="1">COUNTIF(OFFSET('NE1_13.09.18_pred_raw'!A2,0,0,D9-B9+1,1),"S_pun")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COUNTIF(OFFSET('NE1_13.09.18_pred_raw'!A2,0,0,D9-B9+1,1),"Schiz")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COUNTIF(OFFSET('NE1_13.09.18_pred_raw'!A2,0,0,D9-B9+1,1),"S_mad")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COUNTIF(OFFSET('NE1_13.09.18_pred_raw'!A2,0,0,D9-B9+1,1),"Scrup")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COUNTIF(OFFSET('NE1_13.09.18_pred_raw'!A2,0,0,D9-B9+1,1),"T_ino")</f>
        <v>1</v>
      </c>
      <c r="I78" s="3">
        <f ca="1">(H78/H142)*100</f>
        <v>1.0309278350515463</v>
      </c>
      <c r="J78" s="3">
        <f ca="1">IF(H78=0,0,-1*((H78/B19)*(LN(H78/B19))))</f>
        <v>7.3870074936375443E-2</v>
      </c>
      <c r="K78" s="19">
        <f ca="1">IF(H78=0,0,((H78/B19)^2))</f>
        <v>3.4293552812071328E-4</v>
      </c>
    </row>
    <row r="79" spans="7:11" x14ac:dyDescent="0.25">
      <c r="G79" s="14" t="s">
        <v>86</v>
      </c>
      <c r="H79">
        <f ca="1">COUNTIF(OFFSET('NE1_13.09.18_pred_raw'!A2,0,0,D9-B9+1,1),"Tubo")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COUNTIF(OFFSET('NE1_13.09.18_pred_raw'!A2,0,0,D9-B9+1,1),"V_dent")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COUNTIF(OFFSET('NE1_13.09.18_pred_raw'!A2,0,0,D9-B9+1,1),"W_sub")</f>
        <v>8</v>
      </c>
      <c r="I81" s="3">
        <f ca="1">(H81/H142)*100</f>
        <v>8.2474226804123703</v>
      </c>
      <c r="J81" s="3">
        <f ca="1">IF(H81=0,0,-1*((H81/B19)*(LN(H81/B19))))</f>
        <v>0.28289518590880569</v>
      </c>
      <c r="K81" s="19">
        <f ca="1">IF(H81=0,0,((H81/B19)^2))</f>
        <v>2.194787379972565E-2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COUNTIF(OFFSET('NE1_13.09.18_pred_raw'!A2,0,0,D9-B9+1,1),"B_bai")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COUNTIF(OFFSET('NE1_13.09.18_pred_raw'!A2,0,0,D9-B9+1,1),"L_cla")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COUNTIF(OFFSET('NE1_13.09.18_pred_raw'!A2,0,0,D9-B9+1,1),"Nerei")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COUNTIF(OFFSET('NE1_13.09.18_pred_raw'!A2,0,0,D9-B9+1,1),"N_venu")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COUNTIF(OFFSET('NE1_13.09.18_pred_raw'!A2,0,0,D9-B9+1,1),"Poly")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COUNTIF(OFFSET('NE1_13.09.18_pred_raw'!A2,0,0,D9-B9+1,1),"P_tri")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COUNTIF(OFFSET('NE1_13.09.18_pred_raw'!A2,0,0,D9-B9+1,1),"P_tub")</f>
        <v>4</v>
      </c>
      <c r="I89" s="3">
        <f ca="1">(H89/H142)*100</f>
        <v>4.1237113402061851</v>
      </c>
      <c r="J89" s="3">
        <f ca="1">IF(H89=0,0,-1*((H89/B20)*(LN(H89/B20))))</f>
        <v>0.32188758248682009</v>
      </c>
      <c r="K89" s="19">
        <f ca="1">IF(H89=0,0,((H89/B20)^2))</f>
        <v>4.0000000000000008E-2</v>
      </c>
    </row>
    <row r="90" spans="7:11" x14ac:dyDescent="0.25">
      <c r="G90" s="14" t="s">
        <v>97</v>
      </c>
      <c r="H90">
        <f ca="1">COUNTIF(OFFSET('NE1_13.09.18_pred_raw'!A2,0,0,D9-B9+1,1),"Sabel")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COUNTIF(OFFSET('NE1_13.09.18_pred_raw'!A2,0,0,D9-B9+1,1),"S_dys")</f>
        <v>6</v>
      </c>
      <c r="I91" s="3">
        <f ca="1">(H91/H142)*100</f>
        <v>6.1855670103092786</v>
      </c>
      <c r="J91" s="3">
        <f ca="1">IF(H91=0,0,-1*((H91/B20)*(LN(H91/B20))))</f>
        <v>0.36119184129778081</v>
      </c>
      <c r="K91" s="19">
        <f ca="1">IF(H91=0,0,((H91/B20)^2))</f>
        <v>0.09</v>
      </c>
    </row>
    <row r="92" spans="7:11" x14ac:dyDescent="0.25">
      <c r="G92" s="14" t="s">
        <v>99</v>
      </c>
      <c r="H92">
        <f ca="1">COUNTIF(OFFSET('NE1_13.09.18_pred_raw'!A2,0,0,D9-B9+1,1),"Scale")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COUNTIF(OFFSET('NE1_13.09.18_pred_raw'!A2,0,0,D9-B9+1,1),"S_ver")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COUNTIF(OFFSET('NE1_13.09.18_pred_raw'!A2,0,0,D9-B9+1,1),"S_tri")</f>
        <v>7</v>
      </c>
      <c r="I94" s="3">
        <f ca="1">(H94/H142)*100</f>
        <v>7.216494845360824</v>
      </c>
      <c r="J94" s="3">
        <f ca="1">IF(H94=0,0,-1*((H94/B20)*(LN(H94/B20))))</f>
        <v>0.36743774357453723</v>
      </c>
      <c r="K94" s="19">
        <f ca="1">IF(H94=0,0,((H94/B20)^2))</f>
        <v>0.12249999999999998</v>
      </c>
    </row>
    <row r="95" spans="7:11" x14ac:dyDescent="0.25">
      <c r="G95" s="14" t="s">
        <v>102</v>
      </c>
      <c r="H95">
        <f ca="1">COUNTIF(OFFSET('NE1_13.09.18_pred_raw'!A2,0,0,D9-B9+1,1),"Spir")</f>
        <v>3</v>
      </c>
      <c r="I95" s="3">
        <f ca="1">(H95/H142)*100</f>
        <v>3.0927835051546393</v>
      </c>
      <c r="J95" s="3">
        <f ca="1">IF(H95=0,0,-1*((H95/B20)*(LN(H95/B20))))</f>
        <v>0.28456799773288216</v>
      </c>
      <c r="K95" s="19">
        <f ca="1">IF(H95=0,0,((H95/B20)^2))</f>
        <v>2.2499999999999999E-2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COUNTIF(OFFSET('NE1_13.09.18_pred_raw'!A2,0,0,D9-B9+1,1),"A_plu")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COUNTIF(OFFSET('NE1_13.09.18_pred_raw'!A2,0,0,D9-B9+1,1),"A_dia")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COUNTIF(OFFSET('NE1_13.09.18_pred_raw'!A2,0,0,D9-B9+1,1),"E_cro")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COUNTIF(OFFSET('NE1_13.09.18_pred_raw'!A2,0,0,D9-B9+1,1),"K_hal")</f>
        <v>1</v>
      </c>
      <c r="I100" s="3">
        <f ca="1">(H100/H142)*100</f>
        <v>1.0309278350515463</v>
      </c>
      <c r="J100" s="3">
        <f ca="1">IF(H100=0,0,-1*((H100/B21)*(LN(H100/B21))))</f>
        <v>0</v>
      </c>
      <c r="K100" s="19">
        <f ca="1">IF(H100=0,0,((H100/B21)^2))</f>
        <v>1</v>
      </c>
    </row>
    <row r="101" spans="7:11" x14ac:dyDescent="0.25">
      <c r="G101" s="14" t="s">
        <v>108</v>
      </c>
      <c r="H101">
        <f ca="1">COUNTIF(OFFSET('NE1_13.09.18_pred_raw'!A2,0,0,D9-B9+1,1),"O_hya")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COUNTIF(OFFSET('NE1_13.09.18_pred_raw'!A2,0,0,D9-B9+1,1),"Obel")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COUNTIF(OFFSET('NE1_13.09.18_pred_raw'!A2,0,0,D9-B9+1,1),"P_dis")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COUNTIF(OFFSET('NE1_13.09.18_pred_raw'!A2,0,0,D9-B9+1,1),"S_gau")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COUNTIF(OFFSET('NE1_13.09.18_pred_raw'!A2,0,0,D9-B9+1,1),"S_gayi")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COUNTIF(OFFSET('NE1_13.09.18_pred_raw'!A2,0,0,D9-B9+1,1),"Keep")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COUNTIF(OFFSET('NE1_13.09.18_pred_raw'!A2,0,0,D9-B9+1,1),"Pat")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COUNTIF(OFFSET('NE1_13.09.18_pred_raw'!A2,0,0,D9-B9+1,1),"Up")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COUNTIF(OFFSET('NE1_13.09.18_pred_raw'!A2,0,0,D9-B9+1,1),"Work")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COUNTIF(OFFSET('NE1_13.09.18_pred_raw'!A2,0,0,D9-B9+1,1),"C_cla")</f>
        <v>2</v>
      </c>
      <c r="I112" s="3">
        <f ca="1">(H112/H142)*100</f>
        <v>2.0618556701030926</v>
      </c>
      <c r="J112" s="3">
        <f ca="1">IF(H112=0,0,-1*((H112/B23)*(LN(H112/B23))))</f>
        <v>0.34657359027997264</v>
      </c>
      <c r="K112" s="19">
        <f ca="1">IF(H112=0,0,((H112/B23)^2))</f>
        <v>0.25</v>
      </c>
    </row>
    <row r="113" spans="7:11" x14ac:dyDescent="0.25">
      <c r="G113" s="14" t="s">
        <v>120</v>
      </c>
      <c r="H113">
        <f ca="1">COUNTIF(OFFSET('NE1_13.09.18_pred_raw'!A2,0,0,D9-B9+1,1),"M_sen")</f>
        <v>1</v>
      </c>
      <c r="I113" s="3">
        <f ca="1">(H113/H142)*100</f>
        <v>1.0309278350515463</v>
      </c>
      <c r="J113" s="3">
        <f ca="1">IF(H113=0,0,-1*((H113/B23)*(LN(H113/B23))))</f>
        <v>0.34657359027997264</v>
      </c>
      <c r="K113" s="19">
        <f ca="1">IF(H113=0,0,((H113/B23)^2))</f>
        <v>6.25E-2</v>
      </c>
    </row>
    <row r="114" spans="7:11" x14ac:dyDescent="0.25">
      <c r="G114" s="14" t="s">
        <v>121</v>
      </c>
      <c r="H114">
        <f ca="1">COUNTIF(OFFSET('NE1_13.09.18_pred_raw'!A2,0,0,D9-B9+1,1),"Myca")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COUNTIF(OFFSET('NE1_13.09.18_pred_raw'!A2,0,0,D9-B9+1,1),"P_mag")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COUNTIF(OFFSET('NE1_13.09.18_pred_raw'!A2,0,0,D9-B9+1,1),"P_long")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COUNTIF(OFFSET('NE1_13.09.18_pred_raw'!A2,0,0,D9-B9+1,1),"Spong")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COUNTIF(OFFSET('NE1_13.09.18_pred_raw'!A2,0,0,D9-B9+1,1),"S_cil")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COUNTIF(OFFSET('NE1_13.09.18_pred_raw'!A2,0,0,D9-B9+1,1),"Sycon")</f>
        <v>1</v>
      </c>
      <c r="I119" s="3">
        <f ca="1">(H119/H142)*100</f>
        <v>1.0309278350515463</v>
      </c>
      <c r="J119" s="3">
        <f ca="1">IF(H119=0,0,-1*((H119/B23)*(LN(H119/B23))))</f>
        <v>0.34657359027997264</v>
      </c>
      <c r="K119" s="19">
        <f ca="1">IF(H119=0,0,((H119/B23)^2))</f>
        <v>6.25E-2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COUNTIF(OFFSET('NE1_13.09.18_pred_raw'!A2,0,0,D9-B9+1,1),"Alg")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COUNTIF(OFFSET('NE1_13.09.18_pred_raw'!A2,0,0,D9-B9+1,1),"Cora")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COUNTIF(OFFSET('NE1_13.09.18_pred_raw'!A2,0,0,D9-B9+1,1),"D_dic")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COUNTIF(OFFSET('NE1_13.09.18_pred_raw'!A2,0,0,D9-B9+1,1),"L_inc")</f>
        <v>2</v>
      </c>
      <c r="I124" s="3">
        <f ca="1">(H124/H142)*100</f>
        <v>2.0618556701030926</v>
      </c>
      <c r="J124" s="3">
        <f ca="1">IF(H124=0,0,-1*((H124/B24)*(LN(H124/B24))))</f>
        <v>0.27031007207210961</v>
      </c>
      <c r="K124" s="19">
        <f ca="1">IF(H124=0,0,((H124/B24)^2))</f>
        <v>0.44444444444444442</v>
      </c>
    </row>
    <row r="125" spans="7:11" x14ac:dyDescent="0.25">
      <c r="G125" s="14" t="s">
        <v>132</v>
      </c>
      <c r="H125">
        <f ca="1">COUNTIF(OFFSET('NE1_13.09.18_pred_raw'!A2,0,0,D9-B9+1,1),"P_pav")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COUNTIF(OFFSET('NE1_13.09.18_pred_raw'!A2,0,0,D9-B9+1,1),"P_ser")</f>
        <v>1</v>
      </c>
      <c r="I126" s="3">
        <f ca="1">(H126/H142)*100</f>
        <v>1.0309278350515463</v>
      </c>
      <c r="J126" s="3">
        <f ca="1">IF(H126=0,0,-1*((H126/B24)*(LN(H126/B24))))</f>
        <v>0.36620409622270322</v>
      </c>
      <c r="K126" s="19">
        <f ca="1">IF(H126=0,0,((H126/B24)^2))</f>
        <v>0.1111111111111111</v>
      </c>
    </row>
    <row r="127" spans="7:11" x14ac:dyDescent="0.25">
      <c r="G127" s="14" t="s">
        <v>134</v>
      </c>
      <c r="H127">
        <f ca="1">COUNTIF(OFFSET('NE1_13.09.18_pred_raw'!A2,0,0,D9-B9+1,1),"Ulva")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COUNTIF(OFFSET('NE1_13.09.18_pred_raw'!A2,0,0,D9-B9+1,1),"V_utr")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COUNTIF(OFFSET('NE1_13.09.18_pred_raw'!A2,0,0,D9-B9+1,1),"B_dis")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COUNTIF(OFFSET('NE1_13.09.18_pred_raw'!A2,0,0,D9-B9+1,1),"A_lix")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COUNTIF(OFFSET('NE1_13.09.18_pred_raw'!A2,0,0,D9-B9+1,1),"Bare")</f>
        <v>2</v>
      </c>
      <c r="I134" s="3">
        <f ca="1">(H134/H142)*100</f>
        <v>2.0618556701030926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COUNTIF(OFFSET('NE1_13.09.18_pred_raw'!A2,0,0,D9-B9+1,1),"Biof")</f>
        <v>2</v>
      </c>
      <c r="I136" s="3">
        <f ca="1">(H136/H142)*100</f>
        <v>2.0618556701030926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COUNTIF(OFFSET('NE1_13.09.18_pred_raw'!A2,0,0,D9-B9+1,1),"UNK")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COUNTIF(OFFSET('NE1_13.09.18_pred_raw'!A2,0,0,D9-B9+1,1),"SHAD")</f>
        <v>2</v>
      </c>
      <c r="I139" s="3">
        <f ca="1">(H139/SUM(H15:H141))*100</f>
        <v>2.0202020202020203</v>
      </c>
      <c r="J139" s="3"/>
      <c r="K139" s="19">
        <f ca="1">IF(H139=0,0,((H139/B29)^2))</f>
        <v>1</v>
      </c>
    </row>
    <row r="140" spans="7:11" x14ac:dyDescent="0.25">
      <c r="G140" s="14" t="s">
        <v>147</v>
      </c>
      <c r="H140">
        <f ca="1">COUNTIF(OFFSET('NE1_13.09.18_pred_raw'!A2,0,0,D9-B9+1,1),"TAPE")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COUNTIF(OFFSET('NE1_13.09.18_pred_raw'!A2,0,0,D9-B9+1,1),"WAND")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97</v>
      </c>
      <c r="I142" s="24">
        <f ca="1">SUM(I16:I137)</f>
        <v>99.999999999999972</v>
      </c>
      <c r="J142" s="23"/>
      <c r="K142" s="26"/>
    </row>
    <row r="143" spans="7:11" ht="15.75" thickTop="1" x14ac:dyDescent="0.25"/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9DDD-8207-4387-8AD2-FC6CE499E5FD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COUNTA(OFFSET('NE2_14.09.18_raw'!A2,0,0,D9-B9+1,1))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COUNTIF(OFFSET('NE2_14.09.18_raw'!C2,0,0,D9-B9+1,1), "ART")</f>
        <v>4</v>
      </c>
      <c r="C16" s="7">
        <f ca="1">(B16/H142)*100</f>
        <v>4.0404040404040407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COUNTIF(OFFSET('NE2_14.09.18_raw'!C2,0,0,D9-B9+1,1),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COUNTIF(OFFSET('NE2_14.09.18_raw'!A2,0,0,D9-B9+1,1),"Amphi")</f>
        <v>4</v>
      </c>
      <c r="I17" s="3">
        <f ca="1">(H17/H142)*100</f>
        <v>4.0404040404040407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COUNTIF(OFFSET('NE2_14.09.18_raw'!C2,0,0,D9-B9+1,1), "TUN")</f>
        <v>17</v>
      </c>
      <c r="C18" s="7">
        <f ca="1">(B18/H142)*100</f>
        <v>17.171717171717169</v>
      </c>
      <c r="D18" s="7">
        <f ca="1">SUM(J36:J52)</f>
        <v>1.3664254949488692</v>
      </c>
      <c r="E18" s="18">
        <f ca="1">1-SUM(K36:K52)</f>
        <v>0.74048442906574397</v>
      </c>
      <c r="G18" s="14" t="s">
        <v>25</v>
      </c>
      <c r="H18">
        <f ca="1">COUNTIF(OFFSET('NE2_14.09.18_raw'!A2,0,0,D9-B9+1,1),"B_tri")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COUNTIF(OFFSET('NE2_14.09.18_raw'!C2,0,0,D9-B9+1,1), "BRY")</f>
        <v>34</v>
      </c>
      <c r="C19" s="3">
        <f ca="1">(B19/H142)*100</f>
        <v>34.343434343434339</v>
      </c>
      <c r="D19" s="3">
        <f ca="1">SUM(J54:J81)</f>
        <v>1.6339739697282889</v>
      </c>
      <c r="E19" s="19">
        <f ca="1">1-SUM(K54:K81)</f>
        <v>0.7854671280276817</v>
      </c>
      <c r="G19" s="14" t="s">
        <v>26</v>
      </c>
      <c r="H19">
        <f ca="1">COUNTIF(OFFSET('NE2_14.09.18_raw'!A2,0,0,D9-B9+1,1),"Capre")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COUNTIF(OFFSET('NE2_14.09.18_raw'!C2,0,0,D9-B9+1,1), "ANN")</f>
        <v>28</v>
      </c>
      <c r="C20" s="7">
        <f ca="1">(B20/H142)*100</f>
        <v>28.28282828282828</v>
      </c>
      <c r="D20" s="7">
        <f ca="1">SUM(J83:J95)</f>
        <v>1.3984938475273014</v>
      </c>
      <c r="E20" s="18">
        <f ca="1">1-SUM(K83:K95)</f>
        <v>0.72448979591836737</v>
      </c>
      <c r="G20" s="14" t="s">
        <v>27</v>
      </c>
      <c r="H20">
        <f ca="1">COUNTIF(OFFSET('NE2_14.09.18_raw'!A2,0,0,D9-B9+1,1),"Chtha")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COUNTIF(OFFSET('NE2_14.09.18_raw'!C2,0,0,D9-B9+1,1), "CN")</f>
        <v>3</v>
      </c>
      <c r="C21" s="3">
        <f ca="1">(B21/H142)*100</f>
        <v>3.0303030303030303</v>
      </c>
      <c r="D21" s="3">
        <f ca="1">SUM(J97:J105)</f>
        <v>1.0986122886681096</v>
      </c>
      <c r="E21" s="19">
        <f ca="1">1-SUM(K97:K105)</f>
        <v>0.66666666666666674</v>
      </c>
      <c r="G21" s="14" t="s">
        <v>28</v>
      </c>
      <c r="H21">
        <f ca="1">COUNTIF(OFFSET('NE2_14.09.18_raw'!A2,0,0,D9-B9+1,1),"Crab")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COUNTIF(OFFSET('NE2_14.09.18_raw'!C2,0,0,D9-B9+1,1),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COUNTIF(OFFSET('NE2_14.09.18_raw'!A2,0,0,D9-B9+1,1),"M_sex")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COUNTIF(OFFSET('NE2_14.09.18_raw'!C2,0,0,D9-B9+1,1), "POR")</f>
        <v>4</v>
      </c>
      <c r="C23" s="3">
        <f ca="1">(B23/H142)*100</f>
        <v>4.0404040404040407</v>
      </c>
      <c r="D23" s="3">
        <f ca="1">SUM(J112:J119)</f>
        <v>0.56233514461880829</v>
      </c>
      <c r="E23" s="19">
        <f ca="1">1-SUM(K112:K119)</f>
        <v>0.375</v>
      </c>
      <c r="G23" s="14" t="s">
        <v>30</v>
      </c>
      <c r="H23">
        <f ca="1">COUNTIF(OFFSET('NE2_14.09.18_raw'!A2,0,0,D9-B9+1,1),"P_scul")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COUNTIF(OFFSET('NE2_14.09.18_raw'!C2,0,0,D9-B9+1,1), "MA")</f>
        <v>3</v>
      </c>
      <c r="C24" s="7">
        <f ca="1">(B24/H142)*100</f>
        <v>3.0303030303030303</v>
      </c>
      <c r="D24" s="7">
        <f ca="1">SUM(J121:J128)</f>
        <v>0.63651416829481278</v>
      </c>
      <c r="E24" s="18">
        <f ca="1">1-SUM(K121:K128)</f>
        <v>0.44444444444444442</v>
      </c>
      <c r="G24" s="14" t="s">
        <v>31</v>
      </c>
      <c r="H24">
        <f ca="1">COUNTIF(OFFSET('NE2_14.09.18_raw'!A2,0,0,D9-B9+1,1),"Prawn")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COUNTIF(OFFSET('NE2_14.09.18_raw'!C2,0,0,D9-B9+1,1),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COUNTIF(OFFSET('NE2_14.09.18_raw'!A2,0,0,D9-B9+1,1),"S_walk")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COUNTIF(OFFSET('NE2_14.09.18_raw'!C2,0,0,D9-B9+1,1),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COUNTIF(OFFSET('NE2_14.09.18_raw'!A2,0,0,D9-B9+1,1),"Tanai")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COUNTIF(OFFSET('NE2_14.09.18_raw'!C2,0,0,D9-B9+1,1), "SPR")</f>
        <v>3</v>
      </c>
      <c r="C27" s="3">
        <f ca="1">(B27/H142)*100</f>
        <v>3.0303030303030303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COUNTIF(OFFSET('NE2_14.09.18_raw'!C2,0,0,D9-B9+1,1), "U")</f>
        <v>3</v>
      </c>
      <c r="C28" s="7">
        <f ca="1">(B28/H142)*100</f>
        <v>3.0303030303030303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COUNTIF(OFFSET('NE2_14.09.18_raw'!A2,0,0,D9-B9+1,1),"Bival")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COUNTIF(OFFSET('NE2_14.09.18_raw'!C2,0,0,D9-B9+1,1),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COUNTIF(OFFSET('NE2_14.09.18_raw'!A2,0,0,D9-B9+1,1),"Gastr")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COUNTIF(OFFSET('NE2_14.09.18_raw'!A2,0,0,D9-B9+1,1),"Limpe")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COUNTIF(OFFSET('NE2_14.09.18_raw'!A2,0,0,D9-B9+1,1),"Moll")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COUNTIF(OFFSET('NE2_14.09.18_raw'!A2,0,0,D9-B9+1,1),"Nudi")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SUM((OFFSET('NE2_14.09.18_raw'!B2,0,0,D9-B9+1,1)="ASP") * (OFFSET('NE2_14.09.18_raw'!C2,0,0,D9-B9+1,1)&lt;&gt;"TWS"))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COUNTIF(OFFSET('NE2_14.09.18_raw'!A2,0,0,D9-B9+1,1),"Stram")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SUM((OFFSET('NE2_14.09.18_raw'!B2,0,0,D9-B9+1,1)="BBD") * (OFFSET('NE2_14.09.18_raw'!C2,0,0,D9-B9+1,1)&lt;&gt;"TWS"))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COUNTIF(OFFSET('NE2_14.09.18_raw'!A2,0,0,D9-B9+1,1),"Verme")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SUM((OFFSET('NE2_14.09.18_raw'!B2,0,0,D9-B9+1,1)="BL") * (OFFSET('NE2_14.09.18_raw'!C2,0,0,D9-B9+1,1)&lt;&gt;"TWS"))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SUM((OFFSET('NE2_14.09.18_raw'!B2,0,0,D9-B9+1,1)="OD") * (OFFSET('NE2_14.09.18_raw'!C2,0,0,D9-B9+1,1)&lt;&gt;"TWS"))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COUNTIF(OFFSET('NE2_14.09.18_raw'!A2,0,0,D9-B9+1,1),"Ascid")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SUM((OFFSET('NE2_14.09.18_raw'!B2,0,0,D9-B9+1,1)="PLA") * (OFFSET('NE2_14.09.18_raw'!C2,0,0,D9-B9+1,1)&lt;&gt;"TWS"))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COUNTIF(OFFSET('NE2_14.09.18_raw'!A2,0,0,D9-B9+1,1),"B_lea")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SUM((OFFSET('NE2_14.09.18_raw'!B2,0,0,D9-B9+1,1)="WBD") * (OFFSET('NE2_14.09.18_raw'!C2,0,0,D9-B9+1,1)&lt;&gt;"TWS"))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COUNTIF(OFFSET('NE2_14.09.18_raw'!A2,0,0,D9-B9+1,1),"B_nig")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SUM((OFFSET('NE2_14.09.18_raw'!B2,0,0,D9-B9+1,1)="YBD") * (OFFSET('NE2_14.09.18_raw'!C2,0,0,D9-B9+1,1)&lt;&gt;"TWS"))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COUNTIF(OFFSET('NE2_14.09.18_raw'!A2,0,0,D9-B9+1,1),"B_sch")</f>
        <v>4</v>
      </c>
      <c r="I39" s="3">
        <f ca="1">(H39/H142)*100</f>
        <v>4.0404040404040407</v>
      </c>
      <c r="J39" s="3">
        <f ca="1">IF(H39=0,0,-1*((H39/B18)*(LN(H39/B18))))</f>
        <v>0.34045152539678242</v>
      </c>
      <c r="K39" s="19">
        <f ca="1">IF(H39=0,0,((H39/B18)^2))</f>
        <v>5.536332179930796E-2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COUNTIF(OFFSET('NE2_14.09.18_raw'!A2,0,0,D9-B9+1,1),"C_int")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(OFFSET('NE2_14.09.18_raw'!B2,0,0,D9-B9+1,1)="ASP")*( OFFSET('NE2_14.09.18_raw'!C2,0,0,D9-B9+1,1)="C"))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COUNTIF(OFFSET('NE2_14.09.18_raw'!A2,0,0,D9-B9+1,1),"C_lep")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(OFFSET('NE2_14.09.18_raw'!B2,0,0,D9-B9+1,1)="BBD")*( OFFSET('NE2_14.09.18_raw'!C2,0,0,D9-B9+1,1)="C"))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COUNTIF(OFFSET('NE2_14.09.18_raw'!A2,0,0,D9-B9+1,1),"Dp_lis")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(OFFSET('NE2_14.09.18_raw'!B2,0,0,D9-B9+1,1)="BL")*( OFFSET('NE2_14.09.18_raw'!C2,0,0,D9-B9+1,1)="C"))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COUNTIF(OFFSET('NE2_14.09.18_raw'!A2,0,0,D9-B9+1,1),"D_cor")</f>
        <v>3</v>
      </c>
      <c r="I43" s="3">
        <f ca="1">(H43/H142)*100</f>
        <v>3.0303030303030303</v>
      </c>
      <c r="J43" s="3">
        <f ca="1">IF(H43=0,0,-1*((H43/B18)*(LN(H43/B18))))</f>
        <v>0.30610606859790113</v>
      </c>
      <c r="K43" s="19">
        <f ca="1">IF(H43=0,0,((H43/B18)^2))</f>
        <v>3.1141868512110732E-2</v>
      </c>
    </row>
    <row r="44" spans="1:11" x14ac:dyDescent="0.25">
      <c r="A44" s="14" t="s">
        <v>204</v>
      </c>
      <c r="B44">
        <f ca="1">SUMPRODUCT( (OFFSET('NE2_14.09.18_raw'!B2,0,0,D9-B9+1,1)="OD")*( OFFSET('NE2_14.09.18_raw'!C2,0,0,D9-B9+1,1)="C"))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COUNTIF(OFFSET('NE2_14.09.18_raw'!A2,0,0,D9-B9+1,1),"D_mag")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(OFFSET('NE2_14.09.18_raw'!B2,0,0,D9-B9+1,1)="PLA")*( OFFSET('NE2_14.09.18_raw'!C2,0,0,D9-B9+1,1)="C"))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COUNTIF(OFFSET('NE2_14.09.18_raw'!A2,0,0,D9-B9+1,1),"Ecte")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(OFFSET('NE2_14.09.18_raw'!B2,0,0,D9-B9+1,1)="WBD")*( OFFSET('NE2_14.09.18_raw'!C2,0,0,D9-B9+1,1)="C"))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COUNTIF(OFFSET('NE2_14.09.18_raw'!A2,0,0,D9-B9+1,1),"M_squ")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(OFFSET('NE2_14.09.18_raw'!B2,0,0,D9-B9+1,1)="YBD")*( OFFSET('NE2_14.09.18_raw'!C2,0,0,D9-B9+1,1)="C"))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COUNTIF(OFFSET('NE2_14.09.18_raw'!A2,0,0,D9-B9+1,1),"P_lis")</f>
        <v>5</v>
      </c>
      <c r="I47" s="3">
        <f ca="1">(H47/H142)*100</f>
        <v>5.0505050505050502</v>
      </c>
      <c r="J47" s="3">
        <f ca="1">IF(H47=0,0,-1*((H47/B18)*(LN(H47/B18))))</f>
        <v>0.35993395047709287</v>
      </c>
      <c r="K47" s="19">
        <f ca="1">IF(H47=0,0,((H47/B18)^2))</f>
        <v>8.6505190311418692E-2</v>
      </c>
    </row>
    <row r="48" spans="1:11" ht="15.75" thickTop="1" x14ac:dyDescent="0.25">
      <c r="G48" s="14" t="s">
        <v>55</v>
      </c>
      <c r="H48">
        <f ca="1">COUNTIF(OFFSET('NE2_14.09.18_raw'!A2,0,0,D9-B9+1,1),"S_can")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COUNTIF(OFFSET('NE2_14.09.18_raw'!A2,0,0,D9-B9+1,1),"Styel")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COUNTIF(OFFSET('NE2_14.09.18_raw'!A2,0,0,D9-B9+1,1),"S_bra")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COUNTIF(OFFSET('NE2_14.09.18_raw'!A2,0,0,D9-B9+1,1),"S_rub")</f>
        <v>5</v>
      </c>
      <c r="I51" s="3">
        <f ca="1">(H51/H142)*100</f>
        <v>5.0505050505050502</v>
      </c>
      <c r="J51" s="3">
        <f ca="1">IF(H51=0,0,-1*((H51/B18)*(LN(H51/B18))))</f>
        <v>0.35993395047709287</v>
      </c>
      <c r="K51" s="19">
        <f ca="1">IF(H51=0,0,((H51/B18)^2))</f>
        <v>8.6505190311418692E-2</v>
      </c>
    </row>
    <row r="52" spans="7:11" x14ac:dyDescent="0.25">
      <c r="G52" s="14" t="s">
        <v>59</v>
      </c>
      <c r="H52">
        <f ca="1">COUNTIF(OFFSET('NE2_14.09.18_raw'!A2,0,0,D9-B9+1,1),"T_cer")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COUNTIF(OFFSET('NE2_14.09.18_raw'!A2,0,0,D9-B9+1,1),"A_ver")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COUNTIF(OFFSET('NE2_14.09.18_raw'!A2,0,0,D9-B9+1,1),"Bryoz")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COUNTIF(OFFSET('NE2_14.09.18_raw'!A2,0,0,D9-B9+1,1),"B_ner")</f>
        <v>5</v>
      </c>
      <c r="I56" s="3">
        <f ca="1">(H56/H142)*100</f>
        <v>5.0505050505050502</v>
      </c>
      <c r="J56" s="3">
        <f ca="1">IF(H56=0,0,-1*((H56/B19)*(LN(H56/B19))))</f>
        <v>0.28190038414442076</v>
      </c>
      <c r="K56" s="19">
        <f ca="1">IF(H56=0,0,((H56/B19)^2))</f>
        <v>2.1626297577854673E-2</v>
      </c>
    </row>
    <row r="57" spans="7:11" x14ac:dyDescent="0.25">
      <c r="G57" s="14" t="s">
        <v>64</v>
      </c>
      <c r="H57">
        <f ca="1">COUNTIF(OFFSET('NE2_14.09.18_raw'!A2,0,0,D9-B9+1,1),"Bugu")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COUNTIF(OFFSET('NE2_14.09.18_raw'!A2,0,0,D9-B9+1,1),"B_sto")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COUNTIF(OFFSET('NE2_14.09.18_raw'!A2,0,0,D9-B9+1,1),"B_fla")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COUNTIF(OFFSET('NE2_14.09.18_raw'!A2,0,0,D9-B9+1,1),"B_ful")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COUNTIF(OFFSET('NE2_14.09.18_raw'!A2,0,0,D9-B9+1,1),"B_sim")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COUNTIF(OFFSET('NE2_14.09.18_raw'!A2,0,0,D9-B9+1,1),"C_ina")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COUNTIF(OFFSET('NE2_14.09.18_raw'!A2,0,0,D9-B9+1,1),"C_bert")</f>
        <v>4</v>
      </c>
      <c r="I63" s="3">
        <f ca="1">(H63/H142)*100</f>
        <v>4.0404040404040407</v>
      </c>
      <c r="J63" s="3">
        <f ca="1">IF(H63=0,0,-1*((H63/B19)*(LN(H63/B19))))</f>
        <v>0.25177248982309069</v>
      </c>
      <c r="K63" s="19">
        <f ca="1">IF(H63=0,0,((H63/B19)^2))</f>
        <v>1.384083044982699E-2</v>
      </c>
    </row>
    <row r="64" spans="7:11" x14ac:dyDescent="0.25">
      <c r="G64" s="14" t="s">
        <v>71</v>
      </c>
      <c r="H64">
        <f ca="1">COUNTIF(OFFSET('NE2_14.09.18_raw'!A2,0,0,D9-B9+1,1),"C_den")</f>
        <v>1</v>
      </c>
      <c r="I64" s="3">
        <f ca="1">(H64/H142)*100</f>
        <v>1.0101010101010102</v>
      </c>
      <c r="J64" s="3">
        <f ca="1">IF(H64=0,0,-1*((H64/B19)*(LN(H64/B19))))</f>
        <v>0.1037164860181224</v>
      </c>
      <c r="K64" s="19">
        <f ca="1">IF(H64=0,0,((H64/B19)^2))</f>
        <v>8.6505190311418688E-4</v>
      </c>
    </row>
    <row r="65" spans="7:11" x14ac:dyDescent="0.25">
      <c r="G65" s="14" t="s">
        <v>72</v>
      </c>
      <c r="H65">
        <f ca="1">COUNTIF(OFFSET('NE2_14.09.18_raw'!A2,0,0,D9-B9+1,1),"C_ebu")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COUNTIF(OFFSET('NE2_14.09.18_raw'!A2,0,0,D9-B9+1,1),"C_elo")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COUNTIF(OFFSET('NE2_14.09.18_raw'!A2,0,0,D9-B9+1,1),"Crisi")</f>
        <v>7</v>
      </c>
      <c r="I67" s="3">
        <f ca="1">(H67/H142)*100</f>
        <v>7.0707070707070701</v>
      </c>
      <c r="J67" s="3">
        <f ca="1">IF(H67=0,0,-1*((H67/B19)*(LN(H67/B19))))</f>
        <v>0.32538684202723339</v>
      </c>
      <c r="K67" s="19">
        <f ca="1">IF(H67=0,0,((H67/B19)^2))</f>
        <v>4.2387543252595153E-2</v>
      </c>
    </row>
    <row r="68" spans="7:11" x14ac:dyDescent="0.25">
      <c r="G68" s="14" t="s">
        <v>75</v>
      </c>
      <c r="H68">
        <f ca="1">COUNTIF(OFFSET('NE2_14.09.18_raw'!A2,0,0,D9-B9+1,1),"C_plu")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COUNTIF(OFFSET('NE2_14.09.18_raw'!A2,0,0,D9-B9+1,1),"F_pur")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COUNTIF(OFFSET('NE2_14.09.18_raw'!A2,0,0,D9-B9+1,1),"N_gig")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COUNTIF(OFFSET('NE2_14.09.18_raw'!A2,0,0,D9-B9+1,1),"P_alb")</f>
        <v>11</v>
      </c>
      <c r="I71" s="3">
        <f ca="1">(H71/H142)*100</f>
        <v>11.111111111111111</v>
      </c>
      <c r="J71" s="3">
        <f ca="1">IF(H71=0,0,-1*((H71/B19)*(LN(H71/B19))))</f>
        <v>0.3650916991175206</v>
      </c>
      <c r="K71" s="19">
        <f ca="1">IF(H71=0,0,((H71/B19)^2))</f>
        <v>0.10467128027681662</v>
      </c>
    </row>
    <row r="72" spans="7:11" x14ac:dyDescent="0.25">
      <c r="G72" s="14" t="s">
        <v>79</v>
      </c>
      <c r="H72">
        <f ca="1">COUNTIF(OFFSET('NE2_14.09.18_raw'!A2,0,0,D9-B9+1,1),"S_laf")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COUNTIF(OFFSET('NE2_14.09.18_raw'!A2,0,0,D9-B9+1,1),"S_err")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COUNTIF(OFFSET('NE2_14.09.18_raw'!A2,0,0,D9-B9+1,1),"S_pun")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COUNTIF(OFFSET('NE2_14.09.18_raw'!A2,0,0,D9-B9+1,1),"Schiz")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COUNTIF(OFFSET('NE2_14.09.18_raw'!A2,0,0,D9-B9+1,1),"S_mad")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COUNTIF(OFFSET('NE2_14.09.18_raw'!A2,0,0,D9-B9+1,1),"Scrup")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COUNTIF(OFFSET('NE2_14.09.18_raw'!A2,0,0,D9-B9+1,1),"T_ino")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COUNTIF(OFFSET('NE2_14.09.18_raw'!A2,0,0,D9-B9+1,1),"Tubo")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COUNTIF(OFFSET('NE2_14.09.18_raw'!A2,0,0,D9-B9+1,1),"V_dent")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COUNTIF(OFFSET('NE2_14.09.18_raw'!A2,0,0,D9-B9+1,1),"W_sub")</f>
        <v>6</v>
      </c>
      <c r="I81" s="3">
        <f ca="1">(H81/H142)*100</f>
        <v>6.0606060606060606</v>
      </c>
      <c r="J81" s="3">
        <f ca="1">IF(H81=0,0,-1*((H81/B19)*(LN(H81/B19))))</f>
        <v>0.30610606859790113</v>
      </c>
      <c r="K81" s="19">
        <f ca="1">IF(H81=0,0,((H81/B19)^2))</f>
        <v>3.1141868512110732E-2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COUNTIF(OFFSET('NE2_14.09.18_raw'!A2,0,0,D9-B9+1,1),"B_bai")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COUNTIF(OFFSET('NE2_14.09.18_raw'!A2,0,0,D9-B9+1,1),"L_cla")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COUNTIF(OFFSET('NE2_14.09.18_raw'!A2,0,0,D9-B9+1,1),"Nerei")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COUNTIF(OFFSET('NE2_14.09.18_raw'!A2,0,0,D9-B9+1,1),"N_venu")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COUNTIF(OFFSET('NE2_14.09.18_raw'!A2,0,0,D9-B9+1,1),"Poly")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COUNTIF(OFFSET('NE2_14.09.18_raw'!A2,0,0,D9-B9+1,1),"P_tri")</f>
        <v>1</v>
      </c>
      <c r="I88" s="3">
        <f ca="1">(H88/H142)*100</f>
        <v>1.0101010101010102</v>
      </c>
      <c r="J88" s="3">
        <f ca="1">IF(H88=0,0,-1*((H88/B20)*(LN(H88/B20))))</f>
        <v>0.1190073039348287</v>
      </c>
      <c r="K88" s="19">
        <f ca="1">IF(H88=0,0,((H88/B20)^2))</f>
        <v>1.2755102040816326E-3</v>
      </c>
    </row>
    <row r="89" spans="7:11" x14ac:dyDescent="0.25">
      <c r="G89" s="14" t="s">
        <v>96</v>
      </c>
      <c r="H89">
        <f ca="1">COUNTIF(OFFSET('NE2_14.09.18_raw'!A2,0,0,D9-B9+1,1),"P_tub")</f>
        <v>3</v>
      </c>
      <c r="I89" s="3">
        <f ca="1">(H89/H142)*100</f>
        <v>3.0303030303030303</v>
      </c>
      <c r="J89" s="3">
        <f ca="1">IF(H89=0,0,-1*((H89/B20)*(LN(H89/B20))))</f>
        <v>0.23931345230433151</v>
      </c>
      <c r="K89" s="19">
        <f ca="1">IF(H89=0,0,((H89/B20)^2))</f>
        <v>1.1479591836734693E-2</v>
      </c>
    </row>
    <row r="90" spans="7:11" x14ac:dyDescent="0.25">
      <c r="G90" s="14" t="s">
        <v>97</v>
      </c>
      <c r="H90">
        <f ca="1">COUNTIF(OFFSET('NE2_14.09.18_raw'!A2,0,0,D9-B9+1,1),"Sabel")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COUNTIF(OFFSET('NE2_14.09.18_raw'!A2,0,0,D9-B9+1,1),"S_dys")</f>
        <v>9</v>
      </c>
      <c r="I91" s="3">
        <f ca="1">(H91/H142)*100</f>
        <v>9.0909090909090917</v>
      </c>
      <c r="J91" s="3">
        <f ca="1">IF(H91=0,0,-1*((H91/B20)*(LN(H91/B20))))</f>
        <v>0.36481497841253074</v>
      </c>
      <c r="K91" s="19">
        <f ca="1">IF(H91=0,0,((H91/B20)^2))</f>
        <v>0.10331632653061226</v>
      </c>
    </row>
    <row r="92" spans="7:11" x14ac:dyDescent="0.25">
      <c r="G92" s="14" t="s">
        <v>99</v>
      </c>
      <c r="H92">
        <f ca="1">COUNTIF(OFFSET('NE2_14.09.18_raw'!A2,0,0,D9-B9+1,1),"Scale")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COUNTIF(OFFSET('NE2_14.09.18_raw'!A2,0,0,D9-B9+1,1),"S_ver")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COUNTIF(OFFSET('NE2_14.09.18_raw'!A2,0,0,D9-B9+1,1),"S_tri")</f>
        <v>5</v>
      </c>
      <c r="I94" s="3">
        <f ca="1">(H94/H142)*100</f>
        <v>5.0505050505050502</v>
      </c>
      <c r="J94" s="3">
        <f ca="1">IF(H94=0,0,-1*((H94/B20)*(LN(H94/B20))))</f>
        <v>0.30763689245376852</v>
      </c>
      <c r="K94" s="19">
        <f ca="1">IF(H94=0,0,((H94/B20)^2))</f>
        <v>3.1887755102040817E-2</v>
      </c>
    </row>
    <row r="95" spans="7:11" x14ac:dyDescent="0.25">
      <c r="G95" s="14" t="s">
        <v>102</v>
      </c>
      <c r="H95">
        <f ca="1">COUNTIF(OFFSET('NE2_14.09.18_raw'!A2,0,0,D9-B9+1,1),"Spir")</f>
        <v>10</v>
      </c>
      <c r="I95" s="3">
        <f ca="1">(H95/H142)*100</f>
        <v>10.1010101010101</v>
      </c>
      <c r="J95" s="3">
        <f ca="1">IF(H95=0,0,-1*((H95/B20)*(LN(H95/B20))))</f>
        <v>0.36772122042184219</v>
      </c>
      <c r="K95" s="19">
        <f ca="1">IF(H95=0,0,((H95/B20)^2))</f>
        <v>0.12755102040816327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COUNTIF(OFFSET('NE2_14.09.18_raw'!A2,0,0,D9-B9+1,1),"A_plu")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COUNTIF(OFFSET('NE2_14.09.18_raw'!A2,0,0,D9-B9+1,1),"A_dia")</f>
        <v>1</v>
      </c>
      <c r="I98" s="3">
        <f ca="1">(H98/H142)*100</f>
        <v>1.0101010101010102</v>
      </c>
      <c r="J98" s="3">
        <f ca="1">IF(H98=0,0,-1*((H98/B21)*(LN(H98/B21))))</f>
        <v>0.36620409622270322</v>
      </c>
      <c r="K98" s="19">
        <f ca="1">IF(H98=0,0,((H98/B21)^2))</f>
        <v>0.1111111111111111</v>
      </c>
    </row>
    <row r="99" spans="7:11" x14ac:dyDescent="0.25">
      <c r="G99" s="14" t="s">
        <v>106</v>
      </c>
      <c r="H99">
        <f ca="1">COUNTIF(OFFSET('NE2_14.09.18_raw'!A2,0,0,D9-B9+1,1),"E_cro")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COUNTIF(OFFSET('NE2_14.09.18_raw'!A2,0,0,D9-B9+1,1),"K_hal")</f>
        <v>1</v>
      </c>
      <c r="I100" s="3">
        <f ca="1">(H100/H142)*100</f>
        <v>1.0101010101010102</v>
      </c>
      <c r="J100" s="3">
        <f ca="1">IF(H100=0,0,-1*((H100/B21)*(LN(H100/B21))))</f>
        <v>0.36620409622270322</v>
      </c>
      <c r="K100" s="19">
        <f ca="1">IF(H100=0,0,((H100/B21)^2))</f>
        <v>0.1111111111111111</v>
      </c>
    </row>
    <row r="101" spans="7:11" x14ac:dyDescent="0.25">
      <c r="G101" s="14" t="s">
        <v>108</v>
      </c>
      <c r="H101">
        <f ca="1">COUNTIF(OFFSET('NE2_14.09.18_raw'!A2,0,0,D9-B9+1,1),"O_hya")</f>
        <v>1</v>
      </c>
      <c r="I101" s="3">
        <f ca="1">(H101/H142)*100</f>
        <v>1.0101010101010102</v>
      </c>
      <c r="J101" s="3">
        <f ca="1">IF(H101=0,0,-1*((H101/B21)*(LN(H101/B21))))</f>
        <v>0.36620409622270322</v>
      </c>
      <c r="K101" s="19">
        <f ca="1">IF(H101=0,0,((H101/B21)^2))</f>
        <v>0.1111111111111111</v>
      </c>
    </row>
    <row r="102" spans="7:11" x14ac:dyDescent="0.25">
      <c r="G102" s="14" t="s">
        <v>109</v>
      </c>
      <c r="H102">
        <f ca="1">COUNTIF(OFFSET('NE2_14.09.18_raw'!A2,0,0,D9-B9+1,1),"Obel")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COUNTIF(OFFSET('NE2_14.09.18_raw'!A2,0,0,D9-B9+1,1),"P_dis")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COUNTIF(OFFSET('NE2_14.09.18_raw'!A2,0,0,D9-B9+1,1),"S_gau")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COUNTIF(OFFSET('NE2_14.09.18_raw'!A2,0,0,D9-B9+1,1),"S_gayi")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COUNTIF(OFFSET('NE2_14.09.18_raw'!A2,0,0,D9-B9+1,1),"Keep")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COUNTIF(OFFSET('NE2_14.09.18_raw'!A2,0,0,D9-B9+1,1),"Pat")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COUNTIF(OFFSET('NE2_14.09.18_raw'!A2,0,0,D9-B9+1,1),"Up")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COUNTIF(OFFSET('NE2_14.09.18_raw'!A2,0,0,D9-B9+1,1),"Work")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COUNTIF(OFFSET('NE2_14.09.18_raw'!A2,0,0,D9-B9+1,1),"C_cla")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COUNTIF(OFFSET('NE2_14.09.18_raw'!A2,0,0,D9-B9+1,1),"M_sen")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0.34657359027997264</v>
      </c>
      <c r="K113" s="19">
        <f ca="1">IF(H113=0,0,((H113/B23)^2))</f>
        <v>6.25E-2</v>
      </c>
    </row>
    <row r="114" spans="7:11" x14ac:dyDescent="0.25">
      <c r="G114" s="14" t="s">
        <v>121</v>
      </c>
      <c r="H114">
        <f ca="1">COUNTIF(OFFSET('NE2_14.09.18_raw'!A2,0,0,D9-B9+1,1),"Myca")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COUNTIF(OFFSET('NE2_14.09.18_raw'!A2,0,0,D9-B9+1,1),"P_mag")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COUNTIF(OFFSET('NE2_14.09.18_raw'!A2,0,0,D9-B9+1,1),"P_long")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COUNTIF(OFFSET('NE2_14.09.18_raw'!A2,0,0,D9-B9+1,1),"Spong")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COUNTIF(OFFSET('NE2_14.09.18_raw'!A2,0,0,D9-B9+1,1),"S_cil")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COUNTIF(OFFSET('NE2_14.09.18_raw'!A2,0,0,D9-B9+1,1),"Sycon")</f>
        <v>3</v>
      </c>
      <c r="I119" s="3">
        <f ca="1">(H119/H142)*100</f>
        <v>3.0303030303030303</v>
      </c>
      <c r="J119" s="3">
        <f ca="1">IF(H119=0,0,-1*((H119/B23)*(LN(H119/B23))))</f>
        <v>0.21576155433883568</v>
      </c>
      <c r="K119" s="19">
        <f ca="1">IF(H119=0,0,((H119/B23)^2))</f>
        <v>0.5625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COUNTIF(OFFSET('NE2_14.09.18_raw'!A2,0,0,D9-B9+1,1),"Alg")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COUNTIF(OFFSET('NE2_14.09.18_raw'!A2,0,0,D9-B9+1,1),"Cora")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COUNTIF(OFFSET('NE2_14.09.18_raw'!A2,0,0,D9-B9+1,1),"D_dic")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COUNTIF(OFFSET('NE2_14.09.18_raw'!A2,0,0,D9-B9+1,1),"L_inc")</f>
        <v>2</v>
      </c>
      <c r="I124" s="3">
        <f ca="1">(H124/H142)*100</f>
        <v>2.0202020202020203</v>
      </c>
      <c r="J124" s="3">
        <f ca="1">IF(H124=0,0,-1*((H124/B24)*(LN(H124/B24))))</f>
        <v>0.27031007207210961</v>
      </c>
      <c r="K124" s="19">
        <f ca="1">IF(H124=0,0,((H124/B24)^2))</f>
        <v>0.44444444444444442</v>
      </c>
    </row>
    <row r="125" spans="7:11" x14ac:dyDescent="0.25">
      <c r="G125" s="14" t="s">
        <v>132</v>
      </c>
      <c r="H125">
        <f ca="1">COUNTIF(OFFSET('NE2_14.09.18_raw'!A2,0,0,D9-B9+1,1),"P_pav")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COUNTIF(OFFSET('NE2_14.09.18_raw'!A2,0,0,D9-B9+1,1),"P_ser")</f>
        <v>1</v>
      </c>
      <c r="I126" s="3">
        <f ca="1">(H126/H142)*100</f>
        <v>1.0101010101010102</v>
      </c>
      <c r="J126" s="3">
        <f ca="1">IF(H126=0,0,-1*((H126/B24)*(LN(H126/B24))))</f>
        <v>0.36620409622270322</v>
      </c>
      <c r="K126" s="19">
        <f ca="1">IF(H126=0,0,((H126/B24)^2))</f>
        <v>0.1111111111111111</v>
      </c>
    </row>
    <row r="127" spans="7:11" x14ac:dyDescent="0.25">
      <c r="G127" s="14" t="s">
        <v>134</v>
      </c>
      <c r="H127">
        <f ca="1">COUNTIF(OFFSET('NE2_14.09.18_raw'!A2,0,0,D9-B9+1,1),"Ulva")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COUNTIF(OFFSET('NE2_14.09.18_raw'!A2,0,0,D9-B9+1,1),"V_utr")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COUNTIF(OFFSET('NE2_14.09.18_raw'!A2,0,0,D9-B9+1,1),"B_dis")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COUNTIF(OFFSET('NE2_14.09.18_raw'!A2,0,0,D9-B9+1,1),"A_lix")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COUNTIF(OFFSET('NE2_14.09.18_raw'!A2,0,0,D9-B9+1,1),"Bare")</f>
        <v>3</v>
      </c>
      <c r="I134" s="3">
        <f ca="1">(H134/H142)*100</f>
        <v>3.0303030303030303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COUNTIF(OFFSET('NE2_14.09.18_raw'!A2,0,0,D9-B9+1,1),"Biof")</f>
        <v>3</v>
      </c>
      <c r="I136" s="3">
        <f ca="1">(H136/H142)*100</f>
        <v>3.0303030303030303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COUNTIF(OFFSET('NE2_14.09.18_raw'!A2,0,0,D9-B9+1,1),"UNK")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COUNTIF(OFFSET('NE2_14.09.18_raw'!A2,0,0,D9-B9+1,1),"SHAD")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COUNTIF(OFFSET('NE2_14.09.18_raw'!A2,0,0,D9-B9+1,1),"TAPE")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COUNTIF(OFFSET('NE2_14.09.18_raw'!A2,0,0,D9-B9+1,1),"WAND")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49EF-AFFB-4022-B479-67A686F68E37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COUNTA(OFFSET('NE2_14.09.18_pred_raw'!A2,0,0,D9-B9+1,1))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COUNTIF(OFFSET('NE2_14.09.18_pred_raw'!C2,0,0,D9-B9+1,1), "ART")</f>
        <v>8</v>
      </c>
      <c r="C16" s="7">
        <f ca="1">(B16/H142)*100</f>
        <v>8.1632653061224492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COUNTIF(OFFSET('NE2_14.09.18_pred_raw'!C2,0,0,D9-B9+1,1),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COUNTIF(OFFSET('NE2_14.09.18_pred_raw'!A2,0,0,D9-B9+1,1),"Amphi")</f>
        <v>8</v>
      </c>
      <c r="I17" s="3">
        <f ca="1">(H17/H142)*100</f>
        <v>8.1632653061224492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COUNTIF(OFFSET('NE2_14.09.18_pred_raw'!C2,0,0,D9-B9+1,1), "TUN")</f>
        <v>20</v>
      </c>
      <c r="C18" s="7">
        <f ca="1">(B18/H142)*100</f>
        <v>20.408163265306122</v>
      </c>
      <c r="D18" s="7">
        <f ca="1">SUM(J36:J52)</f>
        <v>1.370515174287956</v>
      </c>
      <c r="E18" s="18">
        <f ca="1">1-SUM(K36:K52)</f>
        <v>0.7</v>
      </c>
      <c r="G18" s="14" t="s">
        <v>25</v>
      </c>
      <c r="H18">
        <f ca="1">COUNTIF(OFFSET('NE2_14.09.18_pred_raw'!A2,0,0,D9-B9+1,1),"B_tri")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COUNTIF(OFFSET('NE2_14.09.18_pred_raw'!C2,0,0,D9-B9+1,1), "BRY")</f>
        <v>31</v>
      </c>
      <c r="C19" s="3">
        <f ca="1">(B19/H142)*100</f>
        <v>31.632653061224492</v>
      </c>
      <c r="D19" s="3">
        <f ca="1">SUM(J54:J81)</f>
        <v>1.6183807454119294</v>
      </c>
      <c r="E19" s="19">
        <f ca="1">1-SUM(K54:K81)</f>
        <v>0.78459937565036419</v>
      </c>
      <c r="G19" s="14" t="s">
        <v>26</v>
      </c>
      <c r="H19">
        <f ca="1">COUNTIF(OFFSET('NE2_14.09.18_pred_raw'!A2,0,0,D9-B9+1,1),"Capre")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COUNTIF(OFFSET('NE2_14.09.18_pred_raw'!C2,0,0,D9-B9+1,1), "ANN")</f>
        <v>20</v>
      </c>
      <c r="C20" s="7">
        <f ca="1">(B20/H142)*100</f>
        <v>20.408163265306122</v>
      </c>
      <c r="D20" s="7">
        <f ca="1">SUM(J83:J95)</f>
        <v>1.2396080398477984</v>
      </c>
      <c r="E20" s="18">
        <f ca="1">1-SUM(K83:K95)</f>
        <v>0.69500000000000006</v>
      </c>
      <c r="G20" s="14" t="s">
        <v>27</v>
      </c>
      <c r="H20">
        <f ca="1">COUNTIF(OFFSET('NE2_14.09.18_pred_raw'!A2,0,0,D9-B9+1,1),"Chtha")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COUNTIF(OFFSET('NE2_14.09.18_pred_raw'!C2,0,0,D9-B9+1,1), "CN")</f>
        <v>3</v>
      </c>
      <c r="C21" s="3">
        <f ca="1">(B21/H142)*100</f>
        <v>3.0612244897959182</v>
      </c>
      <c r="D21" s="3">
        <f ca="1">SUM(J97:J105)</f>
        <v>1.0986122886681096</v>
      </c>
      <c r="E21" s="19">
        <f ca="1">1-SUM(K97:K105)</f>
        <v>0.66666666666666674</v>
      </c>
      <c r="G21" s="14" t="s">
        <v>28</v>
      </c>
      <c r="H21">
        <f ca="1">COUNTIF(OFFSET('NE2_14.09.18_pred_raw'!A2,0,0,D9-B9+1,1),"Crab")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COUNTIF(OFFSET('NE2_14.09.18_pred_raw'!C2,0,0,D9-B9+1,1),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COUNTIF(OFFSET('NE2_14.09.18_pred_raw'!A2,0,0,D9-B9+1,1),"M_sex")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COUNTIF(OFFSET('NE2_14.09.18_pred_raw'!C2,0,0,D9-B9+1,1), "POR")</f>
        <v>5</v>
      </c>
      <c r="C23" s="3">
        <f ca="1">(B23/H142)*100</f>
        <v>5.1020408163265305</v>
      </c>
      <c r="D23" s="3">
        <f ca="1">SUM(J112:J119)</f>
        <v>0.50040242353818787</v>
      </c>
      <c r="E23" s="19">
        <f ca="1">1-SUM(K112:K119)</f>
        <v>0.31999999999999984</v>
      </c>
      <c r="G23" s="14" t="s">
        <v>30</v>
      </c>
      <c r="H23">
        <f ca="1">COUNTIF(OFFSET('NE2_14.09.18_pred_raw'!A2,0,0,D9-B9+1,1),"P_scul")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COUNTIF(OFFSET('NE2_14.09.18_pred_raw'!C2,0,0,D9-B9+1,1), "MA")</f>
        <v>2</v>
      </c>
      <c r="C24" s="7">
        <f ca="1">(B24/H142)*100</f>
        <v>2.0408163265306123</v>
      </c>
      <c r="D24" s="7">
        <f ca="1">SUM(J121:J128)</f>
        <v>0.69314718055994529</v>
      </c>
      <c r="E24" s="18">
        <f ca="1">1-SUM(K121:K128)</f>
        <v>0.5</v>
      </c>
      <c r="G24" s="14" t="s">
        <v>31</v>
      </c>
      <c r="H24">
        <f ca="1">COUNTIF(OFFSET('NE2_14.09.18_pred_raw'!A2,0,0,D9-B9+1,1),"Prawn")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COUNTIF(OFFSET('NE2_14.09.18_pred_raw'!C2,0,0,D9-B9+1,1),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COUNTIF(OFFSET('NE2_14.09.18_pred_raw'!A2,0,0,D9-B9+1,1),"S_walk")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COUNTIF(OFFSET('NE2_14.09.18_pred_raw'!C2,0,0,D9-B9+1,1),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COUNTIF(OFFSET('NE2_14.09.18_pred_raw'!A2,0,0,D9-B9+1,1),"Tanai")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COUNTIF(OFFSET('NE2_14.09.18_pred_raw'!C2,0,0,D9-B9+1,1), "SPR")</f>
        <v>1</v>
      </c>
      <c r="C27" s="3">
        <f ca="1">(B27/H142)*100</f>
        <v>1.0204081632653061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COUNTIF(OFFSET('NE2_14.09.18_pred_raw'!C2,0,0,D9-B9+1,1), "U")</f>
        <v>8</v>
      </c>
      <c r="C28" s="7">
        <f ca="1">(B28/H142)*100</f>
        <v>8.1632653061224492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COUNTIF(OFFSET('NE2_14.09.18_pred_raw'!A2,0,0,D9-B9+1,1),"Bival")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COUNTIF(OFFSET('NE2_14.09.18_pred_raw'!C2,0,0,D9-B9+1,1), "TWS")</f>
        <v>1</v>
      </c>
      <c r="C29" s="3">
        <f ca="1">(B29/B30)*100</f>
        <v>1.0101010101010102</v>
      </c>
      <c r="E29" s="20"/>
      <c r="G29" s="14" t="s">
        <v>36</v>
      </c>
      <c r="H29">
        <f ca="1">COUNTIF(OFFSET('NE2_14.09.18_pred_raw'!A2,0,0,D9-B9+1,1),"Gastr")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100.00000000000001</v>
      </c>
      <c r="E30" s="20"/>
      <c r="G30" s="14" t="s">
        <v>37</v>
      </c>
      <c r="H30">
        <f ca="1">COUNTIF(OFFSET('NE2_14.09.18_pred_raw'!A2,0,0,D9-B9+1,1),"Limpe")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COUNTIF(OFFSET('NE2_14.09.18_pred_raw'!A2,0,0,D9-B9+1,1),"Moll")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COUNTIF(OFFSET('NE2_14.09.18_pred_raw'!A2,0,0,D9-B9+1,1),"Nudi")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SUM((OFFSET('NE2_14.09.18_pred_raw'!B2,0,0,D9-B9+1,1)="ASP") * (OFFSET('NE2_14.09.18_pred_raw'!C2,0,0,D9-B9+1,1)&lt;&gt;"TWS"))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COUNTIF(OFFSET('NE2_14.09.18_pred_raw'!A2,0,0,D9-B9+1,1),"Stram")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SUM((OFFSET('NE2_14.09.18_pred_raw'!B2,0,0,D9-B9+1,1)="BBD") * (OFFSET('NE2_14.09.18_pred_raw'!C2,0,0,D9-B9+1,1)&lt;&gt;"TWS"))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COUNTIF(OFFSET('NE2_14.09.18_pred_raw'!A2,0,0,D9-B9+1,1),"Verme")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SUM((OFFSET('NE2_14.09.18_pred_raw'!B2,0,0,D9-B9+1,1)="BL") * (OFFSET('NE2_14.09.18_pred_raw'!C2,0,0,D9-B9+1,1)&lt;&gt;"TWS"))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SUM((OFFSET('NE2_14.09.18_pred_raw'!B2,0,0,D9-B9+1,1)="OD") * (OFFSET('NE2_14.09.18_pred_raw'!C2,0,0,D9-B9+1,1)&lt;&gt;"TWS"))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COUNTIF(OFFSET('NE2_14.09.18_pred_raw'!A2,0,0,D9-B9+1,1),"Ascid")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SUM((OFFSET('NE2_14.09.18_pred_raw'!B2,0,0,D9-B9+1,1)="PLA") * (OFFSET('NE2_14.09.18_pred_raw'!C2,0,0,D9-B9+1,1)&lt;&gt;"TWS"))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COUNTIF(OFFSET('NE2_14.09.18_pred_raw'!A2,0,0,D9-B9+1,1),"B_lea")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SUM((OFFSET('NE2_14.09.18_pred_raw'!B2,0,0,D9-B9+1,1)="WBD") * (OFFSET('NE2_14.09.18_pred_raw'!C2,0,0,D9-B9+1,1)&lt;&gt;"TWS"))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COUNTIF(OFFSET('NE2_14.09.18_pred_raw'!A2,0,0,D9-B9+1,1),"B_nig")</f>
        <v>1</v>
      </c>
      <c r="I38" s="3">
        <f ca="1">(H38/H142)*100</f>
        <v>1.0204081632653061</v>
      </c>
      <c r="J38" s="3">
        <f ca="1">IF(H38=0,0,-1*((H38/B18)*(LN(H38/B18))))</f>
        <v>0.14978661367769955</v>
      </c>
      <c r="K38" s="19">
        <f ca="1">IF(H38=0,0,((H38/B18)^2))</f>
        <v>2.5000000000000005E-3</v>
      </c>
    </row>
    <row r="39" spans="1:11" x14ac:dyDescent="0.25">
      <c r="A39" s="13" t="s">
        <v>207</v>
      </c>
      <c r="B39" s="6">
        <f t="array" aca="1" ref="B39" ca="1">SUM((OFFSET('NE2_14.09.18_pred_raw'!B2,0,0,D9-B9+1,1)="YBD") * (OFFSET('NE2_14.09.18_pred_raw'!C2,0,0,D9-B9+1,1)&lt;&gt;"TWS"))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COUNTIF(OFFSET('NE2_14.09.18_pred_raw'!A2,0,0,D9-B9+1,1),"B_sch")</f>
        <v>5</v>
      </c>
      <c r="I39" s="3">
        <f ca="1">(H39/H142)*100</f>
        <v>5.1020408163265305</v>
      </c>
      <c r="J39" s="3">
        <f ca="1">IF(H39=0,0,-1*((H39/B18)*(LN(H39/B18))))</f>
        <v>0.34657359027997264</v>
      </c>
      <c r="K39" s="19">
        <f ca="1">IF(H39=0,0,((H39/B18)^2))</f>
        <v>6.25E-2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COUNTIF(OFFSET('NE2_14.09.18_pred_raw'!A2,0,0,D9-B9+1,1),"C_int")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(OFFSET('NE2_14.09.18_pred_raw'!B2,0,0,D9-B9+1,1)="ASP")*( OFFSET('NE2_14.09.18_pred_raw'!C2,0,0,D9-B9+1,1)="C"))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COUNTIF(OFFSET('NE2_14.09.18_pred_raw'!A2,0,0,D9-B9+1,1),"C_lep")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(OFFSET('NE2_14.09.18_pred_raw'!B2,0,0,D9-B9+1,1)="BBD")*( OFFSET('NE2_14.09.18_pred_raw'!C2,0,0,D9-B9+1,1)="C"))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COUNTIF(OFFSET('NE2_14.09.18_pred_raw'!A2,0,0,D9-B9+1,1),"Dp_lis")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(OFFSET('NE2_14.09.18_pred_raw'!B2,0,0,D9-B9+1,1)="BL")*( OFFSET('NE2_14.09.18_pred_raw'!C2,0,0,D9-B9+1,1)="C"))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COUNTIF(OFFSET('NE2_14.09.18_pred_raw'!A2,0,0,D9-B9+1,1),"D_cor")</f>
        <v>3</v>
      </c>
      <c r="I43" s="3">
        <f ca="1">(H43/H142)*100</f>
        <v>3.0612244897959182</v>
      </c>
      <c r="J43" s="3">
        <f ca="1">IF(H43=0,0,-1*((H43/B18)*(LN(H43/B18))))</f>
        <v>0.28456799773288216</v>
      </c>
      <c r="K43" s="19">
        <f ca="1">IF(H43=0,0,((H43/B18)^2))</f>
        <v>2.2499999999999999E-2</v>
      </c>
    </row>
    <row r="44" spans="1:11" x14ac:dyDescent="0.25">
      <c r="A44" s="14" t="s">
        <v>204</v>
      </c>
      <c r="B44">
        <f ca="1">SUMPRODUCT( (OFFSET('NE2_14.09.18_pred_raw'!B2,0,0,D9-B9+1,1)="OD")*( OFFSET('NE2_14.09.18_pred_raw'!C2,0,0,D9-B9+1,1)="C"))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COUNTIF(OFFSET('NE2_14.09.18_pred_raw'!A2,0,0,D9-B9+1,1),"D_mag")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(OFFSET('NE2_14.09.18_pred_raw'!B2,0,0,D9-B9+1,1)="PLA")*( OFFSET('NE2_14.09.18_pred_raw'!C2,0,0,D9-B9+1,1)="C"))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COUNTIF(OFFSET('NE2_14.09.18_pred_raw'!A2,0,0,D9-B9+1,1),"Ecte")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(OFFSET('NE2_14.09.18_pred_raw'!B2,0,0,D9-B9+1,1)="WBD")*( OFFSET('NE2_14.09.18_pred_raw'!C2,0,0,D9-B9+1,1)="C"))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COUNTIF(OFFSET('NE2_14.09.18_pred_raw'!A2,0,0,D9-B9+1,1),"M_squ")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(OFFSET('NE2_14.09.18_pred_raw'!B2,0,0,D9-B9+1,1)="YBD")*( OFFSET('NE2_14.09.18_pred_raw'!C2,0,0,D9-B9+1,1)="C"))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COUNTIF(OFFSET('NE2_14.09.18_pred_raw'!A2,0,0,D9-B9+1,1),"P_lis")</f>
        <v>9</v>
      </c>
      <c r="I47" s="3">
        <f ca="1">(H47/H142)*100</f>
        <v>9.183673469387756</v>
      </c>
      <c r="J47" s="3">
        <f ca="1">IF(H47=0,0,-1*((H47/B18)*(LN(H47/B18))))</f>
        <v>0.35932846329799722</v>
      </c>
      <c r="K47" s="19">
        <f ca="1">IF(H47=0,0,((H47/B18)^2))</f>
        <v>0.20250000000000001</v>
      </c>
    </row>
    <row r="48" spans="1:11" ht="15.75" thickTop="1" x14ac:dyDescent="0.25">
      <c r="G48" s="14" t="s">
        <v>55</v>
      </c>
      <c r="H48">
        <f ca="1">COUNTIF(OFFSET('NE2_14.09.18_pred_raw'!A2,0,0,D9-B9+1,1),"S_can")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COUNTIF(OFFSET('NE2_14.09.18_pred_raw'!A2,0,0,D9-B9+1,1),"Styel")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COUNTIF(OFFSET('NE2_14.09.18_pred_raw'!A2,0,0,D9-B9+1,1),"S_bra")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COUNTIF(OFFSET('NE2_14.09.18_pred_raw'!A2,0,0,D9-B9+1,1),"S_rub")</f>
        <v>2</v>
      </c>
      <c r="I51" s="3">
        <f ca="1">(H51/H142)*100</f>
        <v>2.0408163265306123</v>
      </c>
      <c r="J51" s="3">
        <f ca="1">IF(H51=0,0,-1*((H51/B18)*(LN(H51/B18))))</f>
        <v>0.23025850929940456</v>
      </c>
      <c r="K51" s="19">
        <f ca="1">IF(H51=0,0,((H51/B18)^2))</f>
        <v>1.0000000000000002E-2</v>
      </c>
    </row>
    <row r="52" spans="7:11" x14ac:dyDescent="0.25">
      <c r="G52" s="14" t="s">
        <v>59</v>
      </c>
      <c r="H52">
        <f ca="1">COUNTIF(OFFSET('NE2_14.09.18_pred_raw'!A2,0,0,D9-B9+1,1),"T_cer")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COUNTIF(OFFSET('NE2_14.09.18_pred_raw'!A2,0,0,D9-B9+1,1),"A_ver")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COUNTIF(OFFSET('NE2_14.09.18_pred_raw'!A2,0,0,D9-B9+1,1),"Bryoz")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COUNTIF(OFFSET('NE2_14.09.18_pred_raw'!A2,0,0,D9-B9+1,1),"B_ner")</f>
        <v>6</v>
      </c>
      <c r="I56" s="3">
        <f ca="1">(H56/H142)*100</f>
        <v>6.1224489795918364</v>
      </c>
      <c r="J56" s="3">
        <f ca="1">IF(H56=0,0,-1*((H56/B19)*(LN(H56/B19))))</f>
        <v>0.31785052940459829</v>
      </c>
      <c r="K56" s="19">
        <f ca="1">IF(H56=0,0,((H56/B19)^2))</f>
        <v>3.7460978147762745E-2</v>
      </c>
    </row>
    <row r="57" spans="7:11" x14ac:dyDescent="0.25">
      <c r="G57" s="14" t="s">
        <v>64</v>
      </c>
      <c r="H57">
        <f ca="1">COUNTIF(OFFSET('NE2_14.09.18_pred_raw'!A2,0,0,D9-B9+1,1),"Bugu")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COUNTIF(OFFSET('NE2_14.09.18_pred_raw'!A2,0,0,D9-B9+1,1),"B_sto")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COUNTIF(OFFSET('NE2_14.09.18_pred_raw'!A2,0,0,D9-B9+1,1),"B_fla")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COUNTIF(OFFSET('NE2_14.09.18_pred_raw'!A2,0,0,D9-B9+1,1),"B_ful")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COUNTIF(OFFSET('NE2_14.09.18_pred_raw'!A2,0,0,D9-B9+1,1),"B_sim")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COUNTIF(OFFSET('NE2_14.09.18_pred_raw'!A2,0,0,D9-B9+1,1),"C_ina")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COUNTIF(OFFSET('NE2_14.09.18_pred_raw'!A2,0,0,D9-B9+1,1),"C_bert")</f>
        <v>9</v>
      </c>
      <c r="I63" s="3">
        <f ca="1">(H63/H142)*100</f>
        <v>9.183673469387756</v>
      </c>
      <c r="J63" s="3">
        <f ca="1">IF(H63=0,0,-1*((H63/B19)*(LN(H63/B19))))</f>
        <v>0.35906011755936584</v>
      </c>
      <c r="K63" s="19">
        <f ca="1">IF(H63=0,0,((H63/B19)^2))</f>
        <v>8.4287200832466186E-2</v>
      </c>
    </row>
    <row r="64" spans="7:11" x14ac:dyDescent="0.25">
      <c r="G64" s="14" t="s">
        <v>71</v>
      </c>
      <c r="H64">
        <f ca="1">COUNTIF(OFFSET('NE2_14.09.18_pred_raw'!A2,0,0,D9-B9+1,1),"C_den")</f>
        <v>1</v>
      </c>
      <c r="I64" s="3">
        <f ca="1">(H64/H142)*100</f>
        <v>1.0204081632653061</v>
      </c>
      <c r="J64" s="3">
        <f ca="1">IF(H64=0,0,-1*((H64/B19)*(LN(H64/B19))))</f>
        <v>0.11077378078984343</v>
      </c>
      <c r="K64" s="19">
        <f ca="1">IF(H64=0,0,((H64/B19)^2))</f>
        <v>1.0405827263267429E-3</v>
      </c>
    </row>
    <row r="65" spans="7:11" x14ac:dyDescent="0.25">
      <c r="G65" s="14" t="s">
        <v>72</v>
      </c>
      <c r="H65">
        <f ca="1">COUNTIF(OFFSET('NE2_14.09.18_pred_raw'!A2,0,0,D9-B9+1,1),"C_ebu")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COUNTIF(OFFSET('NE2_14.09.18_pred_raw'!A2,0,0,D9-B9+1,1),"C_elo")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COUNTIF(OFFSET('NE2_14.09.18_pred_raw'!A2,0,0,D9-B9+1,1),"Crisi")</f>
        <v>2</v>
      </c>
      <c r="I67" s="3">
        <f ca="1">(H67/H142)*100</f>
        <v>2.0408163265306123</v>
      </c>
      <c r="J67" s="3">
        <f ca="1">IF(H67=0,0,-1*((H67/B19)*(LN(H67/B19))))</f>
        <v>0.17682838864033554</v>
      </c>
      <c r="K67" s="19">
        <f ca="1">IF(H67=0,0,((H67/B19)^2))</f>
        <v>4.1623309053069714E-3</v>
      </c>
    </row>
    <row r="68" spans="7:11" x14ac:dyDescent="0.25">
      <c r="G68" s="14" t="s">
        <v>75</v>
      </c>
      <c r="H68">
        <f ca="1">COUNTIF(OFFSET('NE2_14.09.18_pred_raw'!A2,0,0,D9-B9+1,1),"C_plu")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COUNTIF(OFFSET('NE2_14.09.18_pred_raw'!A2,0,0,D9-B9+1,1),"F_pur")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COUNTIF(OFFSET('NE2_14.09.18_pred_raw'!A2,0,0,D9-B9+1,1),"N_gig")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COUNTIF(OFFSET('NE2_14.09.18_pred_raw'!A2,0,0,D9-B9+1,1),"P_alb")</f>
        <v>6</v>
      </c>
      <c r="I71" s="3">
        <f ca="1">(H71/H142)*100</f>
        <v>6.1224489795918364</v>
      </c>
      <c r="J71" s="3">
        <f ca="1">IF(H71=0,0,-1*((H71/B19)*(LN(H71/B19))))</f>
        <v>0.31785052940459829</v>
      </c>
      <c r="K71" s="19">
        <f ca="1">IF(H71=0,0,((H71/B19)^2))</f>
        <v>3.7460978147762745E-2</v>
      </c>
    </row>
    <row r="72" spans="7:11" x14ac:dyDescent="0.25">
      <c r="G72" s="14" t="s">
        <v>79</v>
      </c>
      <c r="H72">
        <f ca="1">COUNTIF(OFFSET('NE2_14.09.18_pred_raw'!A2,0,0,D9-B9+1,1),"S_laf")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COUNTIF(OFFSET('NE2_14.09.18_pred_raw'!A2,0,0,D9-B9+1,1),"S_err")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COUNTIF(OFFSET('NE2_14.09.18_pred_raw'!A2,0,0,D9-B9+1,1),"S_pun")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COUNTIF(OFFSET('NE2_14.09.18_pred_raw'!A2,0,0,D9-B9+1,1),"Schiz")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COUNTIF(OFFSET('NE2_14.09.18_pred_raw'!A2,0,0,D9-B9+1,1),"S_mad")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COUNTIF(OFFSET('NE2_14.09.18_pred_raw'!A2,0,0,D9-B9+1,1),"Scrup")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COUNTIF(OFFSET('NE2_14.09.18_pred_raw'!A2,0,0,D9-B9+1,1),"T_ino")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COUNTIF(OFFSET('NE2_14.09.18_pred_raw'!A2,0,0,D9-B9+1,1),"Tubo")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COUNTIF(OFFSET('NE2_14.09.18_pred_raw'!A2,0,0,D9-B9+1,1),"V_dent")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COUNTIF(OFFSET('NE2_14.09.18_pred_raw'!A2,0,0,D9-B9+1,1),"W_sub")</f>
        <v>7</v>
      </c>
      <c r="I81" s="3">
        <f ca="1">(H81/H142)*100</f>
        <v>7.1428571428571423</v>
      </c>
      <c r="J81" s="3">
        <f ca="1">IF(H81=0,0,-1*((H81/B19)*(LN(H81/B19))))</f>
        <v>0.33601739961318811</v>
      </c>
      <c r="K81" s="19">
        <f ca="1">IF(H81=0,0,((H81/B19)^2))</f>
        <v>5.0988553590010401E-2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COUNTIF(OFFSET('NE2_14.09.18_pred_raw'!A2,0,0,D9-B9+1,1),"B_bai")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COUNTIF(OFFSET('NE2_14.09.18_pred_raw'!A2,0,0,D9-B9+1,1),"L_cla")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COUNTIF(OFFSET('NE2_14.09.18_pred_raw'!A2,0,0,D9-B9+1,1),"Nerei")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COUNTIF(OFFSET('NE2_14.09.18_pred_raw'!A2,0,0,D9-B9+1,1),"N_venu")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COUNTIF(OFFSET('NE2_14.09.18_pred_raw'!A2,0,0,D9-B9+1,1),"Poly")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COUNTIF(OFFSET('NE2_14.09.18_pred_raw'!A2,0,0,D9-B9+1,1),"P_tri")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COUNTIF(OFFSET('NE2_14.09.18_pred_raw'!A2,0,0,D9-B9+1,1),"P_tub")</f>
        <v>1</v>
      </c>
      <c r="I89" s="3">
        <f ca="1">(H89/H142)*100</f>
        <v>1.0204081632653061</v>
      </c>
      <c r="J89" s="3">
        <f ca="1">IF(H89=0,0,-1*((H89/B20)*(LN(H89/B20))))</f>
        <v>0.14978661367769955</v>
      </c>
      <c r="K89" s="19">
        <f ca="1">IF(H89=0,0,((H89/B20)^2))</f>
        <v>2.5000000000000005E-3</v>
      </c>
    </row>
    <row r="90" spans="7:11" x14ac:dyDescent="0.25">
      <c r="G90" s="14" t="s">
        <v>97</v>
      </c>
      <c r="H90">
        <f ca="1">COUNTIF(OFFSET('NE2_14.09.18_pred_raw'!A2,0,0,D9-B9+1,1),"Sabel")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COUNTIF(OFFSET('NE2_14.09.18_pred_raw'!A2,0,0,D9-B9+1,1),"S_dys")</f>
        <v>6</v>
      </c>
      <c r="I91" s="3">
        <f ca="1">(H91/H142)*100</f>
        <v>6.1224489795918364</v>
      </c>
      <c r="J91" s="3">
        <f ca="1">IF(H91=0,0,-1*((H91/B20)*(LN(H91/B20))))</f>
        <v>0.36119184129778081</v>
      </c>
      <c r="K91" s="19">
        <f ca="1">IF(H91=0,0,((H91/B20)^2))</f>
        <v>0.09</v>
      </c>
    </row>
    <row r="92" spans="7:11" x14ac:dyDescent="0.25">
      <c r="G92" s="14" t="s">
        <v>99</v>
      </c>
      <c r="H92">
        <f ca="1">COUNTIF(OFFSET('NE2_14.09.18_pred_raw'!A2,0,0,D9-B9+1,1),"Scale")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COUNTIF(OFFSET('NE2_14.09.18_pred_raw'!A2,0,0,D9-B9+1,1),"S_ver")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COUNTIF(OFFSET('NE2_14.09.18_pred_raw'!A2,0,0,D9-B9+1,1),"S_tri")</f>
        <v>7</v>
      </c>
      <c r="I94" s="3">
        <f ca="1">(H94/H142)*100</f>
        <v>7.1428571428571423</v>
      </c>
      <c r="J94" s="3">
        <f ca="1">IF(H94=0,0,-1*((H94/B20)*(LN(H94/B20))))</f>
        <v>0.36743774357453723</v>
      </c>
      <c r="K94" s="19">
        <f ca="1">IF(H94=0,0,((H94/B20)^2))</f>
        <v>0.12249999999999998</v>
      </c>
    </row>
    <row r="95" spans="7:11" x14ac:dyDescent="0.25">
      <c r="G95" s="14" t="s">
        <v>102</v>
      </c>
      <c r="H95">
        <f ca="1">COUNTIF(OFFSET('NE2_14.09.18_pred_raw'!A2,0,0,D9-B9+1,1),"Spir")</f>
        <v>6</v>
      </c>
      <c r="I95" s="3">
        <f ca="1">(H95/H142)*100</f>
        <v>6.1224489795918364</v>
      </c>
      <c r="J95" s="3">
        <f ca="1">IF(H95=0,0,-1*((H95/B20)*(LN(H95/B20))))</f>
        <v>0.36119184129778081</v>
      </c>
      <c r="K95" s="19">
        <f ca="1">IF(H95=0,0,((H95/B20)^2))</f>
        <v>0.09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COUNTIF(OFFSET('NE2_14.09.18_pred_raw'!A2,0,0,D9-B9+1,1),"A_plu")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COUNTIF(OFFSET('NE2_14.09.18_pred_raw'!A2,0,0,D9-B9+1,1),"A_dia")</f>
        <v>1</v>
      </c>
      <c r="I98" s="3">
        <f ca="1">(H98/H142)*100</f>
        <v>1.0204081632653061</v>
      </c>
      <c r="J98" s="3">
        <f ca="1">IF(H98=0,0,-1*((H98/B21)*(LN(H98/B21))))</f>
        <v>0.36620409622270322</v>
      </c>
      <c r="K98" s="19">
        <f ca="1">IF(H98=0,0,((H98/B21)^2))</f>
        <v>0.1111111111111111</v>
      </c>
    </row>
    <row r="99" spans="7:11" x14ac:dyDescent="0.25">
      <c r="G99" s="14" t="s">
        <v>106</v>
      </c>
      <c r="H99">
        <f ca="1">COUNTIF(OFFSET('NE2_14.09.18_pred_raw'!A2,0,0,D9-B9+1,1),"E_cro")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COUNTIF(OFFSET('NE2_14.09.18_pred_raw'!A2,0,0,D9-B9+1,1),"K_hal")</f>
        <v>1</v>
      </c>
      <c r="I100" s="3">
        <f ca="1">(H100/H142)*100</f>
        <v>1.0204081632653061</v>
      </c>
      <c r="J100" s="3">
        <f ca="1">IF(H100=0,0,-1*((H100/B21)*(LN(H100/B21))))</f>
        <v>0.36620409622270322</v>
      </c>
      <c r="K100" s="19">
        <f ca="1">IF(H100=0,0,((H100/B21)^2))</f>
        <v>0.1111111111111111</v>
      </c>
    </row>
    <row r="101" spans="7:11" x14ac:dyDescent="0.25">
      <c r="G101" s="14" t="s">
        <v>108</v>
      </c>
      <c r="H101">
        <f ca="1">COUNTIF(OFFSET('NE2_14.09.18_pred_raw'!A2,0,0,D9-B9+1,1),"O_hya")</f>
        <v>1</v>
      </c>
      <c r="I101" s="3">
        <f ca="1">(H101/H142)*100</f>
        <v>1.0204081632653061</v>
      </c>
      <c r="J101" s="3">
        <f ca="1">IF(H101=0,0,-1*((H101/B21)*(LN(H101/B21))))</f>
        <v>0.36620409622270322</v>
      </c>
      <c r="K101" s="19">
        <f ca="1">IF(H101=0,0,((H101/B21)^2))</f>
        <v>0.1111111111111111</v>
      </c>
    </row>
    <row r="102" spans="7:11" x14ac:dyDescent="0.25">
      <c r="G102" s="14" t="s">
        <v>109</v>
      </c>
      <c r="H102">
        <f ca="1">COUNTIF(OFFSET('NE2_14.09.18_pred_raw'!A2,0,0,D9-B9+1,1),"Obel")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COUNTIF(OFFSET('NE2_14.09.18_pred_raw'!A2,0,0,D9-B9+1,1),"P_dis")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COUNTIF(OFFSET('NE2_14.09.18_pred_raw'!A2,0,0,D9-B9+1,1),"S_gau")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COUNTIF(OFFSET('NE2_14.09.18_pred_raw'!A2,0,0,D9-B9+1,1),"S_gayi")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COUNTIF(OFFSET('NE2_14.09.18_pred_raw'!A2,0,0,D9-B9+1,1),"Keep")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COUNTIF(OFFSET('NE2_14.09.18_pred_raw'!A2,0,0,D9-B9+1,1),"Pat")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COUNTIF(OFFSET('NE2_14.09.18_pred_raw'!A2,0,0,D9-B9+1,1),"Up")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COUNTIF(OFFSET('NE2_14.09.18_pred_raw'!A2,0,0,D9-B9+1,1),"Work")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COUNTIF(OFFSET('NE2_14.09.18_pred_raw'!A2,0,0,D9-B9+1,1),"C_cla")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COUNTIF(OFFSET('NE2_14.09.18_pred_raw'!A2,0,0,D9-B9+1,1),"M_sen")</f>
        <v>1</v>
      </c>
      <c r="I113" s="3">
        <f ca="1">(H113/H142)*100</f>
        <v>1.0204081632653061</v>
      </c>
      <c r="J113" s="3">
        <f ca="1">IF(H113=0,0,-1*((H113/B23)*(LN(H113/B23))))</f>
        <v>0.32188758248682009</v>
      </c>
      <c r="K113" s="19">
        <f ca="1">IF(H113=0,0,((H113/B23)^2))</f>
        <v>4.0000000000000008E-2</v>
      </c>
    </row>
    <row r="114" spans="7:11" x14ac:dyDescent="0.25">
      <c r="G114" s="14" t="s">
        <v>121</v>
      </c>
      <c r="H114">
        <f ca="1">COUNTIF(OFFSET('NE2_14.09.18_pred_raw'!A2,0,0,D9-B9+1,1),"Myca")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COUNTIF(OFFSET('NE2_14.09.18_pred_raw'!A2,0,0,D9-B9+1,1),"P_mag")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COUNTIF(OFFSET('NE2_14.09.18_pred_raw'!A2,0,0,D9-B9+1,1),"P_long")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COUNTIF(OFFSET('NE2_14.09.18_pred_raw'!A2,0,0,D9-B9+1,1),"Spong")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COUNTIF(OFFSET('NE2_14.09.18_pred_raw'!A2,0,0,D9-B9+1,1),"S_cil")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COUNTIF(OFFSET('NE2_14.09.18_pred_raw'!A2,0,0,D9-B9+1,1),"Sycon")</f>
        <v>4</v>
      </c>
      <c r="I119" s="3">
        <f ca="1">(H119/H142)*100</f>
        <v>4.0816326530612246</v>
      </c>
      <c r="J119" s="3">
        <f ca="1">IF(H119=0,0,-1*((H119/B23)*(LN(H119/B23))))</f>
        <v>0.17851484105136778</v>
      </c>
      <c r="K119" s="19">
        <f ca="1">IF(H119=0,0,((H119/B23)^2))</f>
        <v>0.64000000000000012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COUNTIF(OFFSET('NE2_14.09.18_pred_raw'!A2,0,0,D9-B9+1,1),"Alg")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COUNTIF(OFFSET('NE2_14.09.18_pred_raw'!A2,0,0,D9-B9+1,1),"Cora")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COUNTIF(OFFSET('NE2_14.09.18_pred_raw'!A2,0,0,D9-B9+1,1),"D_dic")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COUNTIF(OFFSET('NE2_14.09.18_pred_raw'!A2,0,0,D9-B9+1,1),"L_inc")</f>
        <v>1</v>
      </c>
      <c r="I124" s="3">
        <f ca="1">(H124/H142)*100</f>
        <v>1.0204081632653061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132</v>
      </c>
      <c r="H125">
        <f ca="1">COUNTIF(OFFSET('NE2_14.09.18_pred_raw'!A2,0,0,D9-B9+1,1),"P_pav")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COUNTIF(OFFSET('NE2_14.09.18_pred_raw'!A2,0,0,D9-B9+1,1),"P_ser")</f>
        <v>1</v>
      </c>
      <c r="I126" s="3">
        <f ca="1">(H126/H142)*100</f>
        <v>1.0204081632653061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134</v>
      </c>
      <c r="H127">
        <f ca="1">COUNTIF(OFFSET('NE2_14.09.18_pred_raw'!A2,0,0,D9-B9+1,1),"Ulva")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COUNTIF(OFFSET('NE2_14.09.18_pred_raw'!A2,0,0,D9-B9+1,1),"V_utr")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COUNTIF(OFFSET('NE2_14.09.18_pred_raw'!A2,0,0,D9-B9+1,1),"B_dis")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COUNTIF(OFFSET('NE2_14.09.18_pred_raw'!A2,0,0,D9-B9+1,1),"A_lix")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COUNTIF(OFFSET('NE2_14.09.18_pred_raw'!A2,0,0,D9-B9+1,1),"Bare")</f>
        <v>1</v>
      </c>
      <c r="I134" s="3">
        <f ca="1">(H134/H142)*100</f>
        <v>1.0204081632653061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COUNTIF(OFFSET('NE2_14.09.18_pred_raw'!A2,0,0,D9-B9+1,1),"Biof")</f>
        <v>8</v>
      </c>
      <c r="I136" s="3">
        <f ca="1">(H136/H142)*100</f>
        <v>8.1632653061224492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COUNTIF(OFFSET('NE2_14.09.18_pred_raw'!A2,0,0,D9-B9+1,1),"UNK")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COUNTIF(OFFSET('NE2_14.09.18_pred_raw'!A2,0,0,D9-B9+1,1),"SHAD")</f>
        <v>1</v>
      </c>
      <c r="I139" s="3">
        <f ca="1">(H139/SUM(H15:H141))*100</f>
        <v>1.0101010101010102</v>
      </c>
      <c r="J139" s="3"/>
      <c r="K139" s="19">
        <f ca="1">IF(H139=0,0,((H139/B29)^2))</f>
        <v>1</v>
      </c>
    </row>
    <row r="140" spans="7:11" x14ac:dyDescent="0.25">
      <c r="G140" s="14" t="s">
        <v>147</v>
      </c>
      <c r="H140">
        <f ca="1">COUNTIF(OFFSET('NE2_14.09.18_pred_raw'!A2,0,0,D9-B9+1,1),"TAPE")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COUNTIF(OFFSET('NE2_14.09.18_pred_raw'!A2,0,0,D9-B9+1,1),"WAND")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98</v>
      </c>
      <c r="I142" s="24">
        <f ca="1">SUM(I16:I137)</f>
        <v>99.999999999999957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10A5-9610-4D18-A31C-7921EFD7E7C5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COUNTA(OFFSET('NE3_17.09.18_raw'!A2,0,0,D9-B9+1,1))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COUNTIF(OFFSET('NE3_17.09.18_raw'!C2,0,0,D9-B9+1,1), "ART")</f>
        <v>4</v>
      </c>
      <c r="C16" s="7">
        <f ca="1">(B16/H142)*100</f>
        <v>4.0404040404040407</v>
      </c>
      <c r="D16" s="7">
        <f ca="1">SUM(J17:J26)</f>
        <v>1.0397207708399179</v>
      </c>
      <c r="E16" s="18">
        <f ca="1">1-SUM(K17:K26)</f>
        <v>0.625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COUNTIF(OFFSET('NE3_17.09.18_raw'!C2,0,0,D9-B9+1,1),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COUNTIF(OFFSET('NE3_17.09.18_raw'!A2,0,0,D9-B9+1,1),"Amphi")</f>
        <v>2</v>
      </c>
      <c r="I17" s="3">
        <f ca="1">(H17/H142)*100</f>
        <v>2.0202020202020203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187</v>
      </c>
      <c r="B18" s="6">
        <f ca="1">COUNTIF(OFFSET('NE3_17.09.18_raw'!C2,0,0,D9-B9+1,1), "TUN")</f>
        <v>21</v>
      </c>
      <c r="C18" s="7">
        <f ca="1">(B18/H142)*100</f>
        <v>21.212121212121211</v>
      </c>
      <c r="D18" s="7">
        <f ca="1">SUM(J36:J52)</f>
        <v>1.3679648549368264</v>
      </c>
      <c r="E18" s="18">
        <f ca="1">1-SUM(K36:K52)</f>
        <v>0.7029478458049887</v>
      </c>
      <c r="G18" s="14" t="s">
        <v>25</v>
      </c>
      <c r="H18">
        <f ca="1">COUNTIF(OFFSET('NE3_17.09.18_raw'!A2,0,0,D9-B9+1,1),"B_tri")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COUNTIF(OFFSET('NE3_17.09.18_raw'!C2,0,0,D9-B9+1,1), "BRY")</f>
        <v>16</v>
      </c>
      <c r="C19" s="3">
        <f ca="1">(B19/H142)*100</f>
        <v>16.161616161616163</v>
      </c>
      <c r="D19" s="3">
        <f ca="1">SUM(J54:J81)</f>
        <v>1.040839837423239</v>
      </c>
      <c r="E19" s="19">
        <f ca="1">1-SUM(K54:K81)</f>
        <v>0.5546875</v>
      </c>
      <c r="G19" s="14" t="s">
        <v>26</v>
      </c>
      <c r="H19">
        <f ca="1">COUNTIF(OFFSET('NE3_17.09.18_raw'!A2,0,0,D9-B9+1,1),"Capre")</f>
        <v>1</v>
      </c>
      <c r="I19" s="3">
        <f ca="1">(H19/H142)*100</f>
        <v>1.0101010101010102</v>
      </c>
      <c r="J19" s="3">
        <f ca="1">IF(H19=0,0,-1*((H19/B16)*(LN(H19/B16))))</f>
        <v>0.34657359027997264</v>
      </c>
      <c r="K19" s="19">
        <f ca="1">IF(H19=0,0,((H19/B16)^2))</f>
        <v>6.25E-2</v>
      </c>
    </row>
    <row r="20" spans="1:14" x14ac:dyDescent="0.25">
      <c r="A20" s="13" t="s">
        <v>189</v>
      </c>
      <c r="B20" s="6">
        <f ca="1">COUNTIF(OFFSET('NE3_17.09.18_raw'!C2,0,0,D9-B9+1,1), "ANN")</f>
        <v>30</v>
      </c>
      <c r="C20" s="7">
        <f ca="1">(B20/H142)*100</f>
        <v>30.303030303030305</v>
      </c>
      <c r="D20" s="7">
        <f ca="1">SUM(J83:J95)</f>
        <v>1.3285664209259047</v>
      </c>
      <c r="E20" s="18">
        <f ca="1">1-SUM(K83:K95)</f>
        <v>0.72222222222222221</v>
      </c>
      <c r="G20" s="14" t="s">
        <v>27</v>
      </c>
      <c r="H20">
        <f ca="1">COUNTIF(OFFSET('NE3_17.09.18_raw'!A2,0,0,D9-B9+1,1),"Chtha")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COUNTIF(OFFSET('NE3_17.09.18_raw'!C2,0,0,D9-B9+1,1),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28</v>
      </c>
      <c r="H21">
        <f ca="1">COUNTIF(OFFSET('NE3_17.09.18_raw'!A2,0,0,D9-B9+1,1),"Crab")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COUNTIF(OFFSET('NE3_17.09.18_raw'!C2,0,0,D9-B9+1,1),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COUNTIF(OFFSET('NE3_17.09.18_raw'!A2,0,0,D9-B9+1,1),"M_sex")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COUNTIF(OFFSET('NE3_17.09.18_raw'!C2,0,0,D9-B9+1,1), "POR")</f>
        <v>2</v>
      </c>
      <c r="C23" s="3">
        <f ca="1">(B23/H142)*100</f>
        <v>2.0202020202020203</v>
      </c>
      <c r="D23" s="3">
        <f ca="1">SUM(J112:J119)</f>
        <v>0</v>
      </c>
      <c r="E23" s="19">
        <f ca="1">1-SUM(K112:K119)</f>
        <v>0</v>
      </c>
      <c r="G23" s="14" t="s">
        <v>30</v>
      </c>
      <c r="H23">
        <f ca="1">COUNTIF(OFFSET('NE3_17.09.18_raw'!A2,0,0,D9-B9+1,1),"P_scul")</f>
        <v>1</v>
      </c>
      <c r="I23" s="3">
        <f ca="1">(H23/H142)*100</f>
        <v>1.0101010101010102</v>
      </c>
      <c r="J23" s="3">
        <f ca="1">IF(H23=0,0,-1*((H23/B16)*(LN(H23/B16))))</f>
        <v>0.34657359027997264</v>
      </c>
      <c r="K23" s="19">
        <f ca="1">IF(H23=0,0,((H23/B16)^2))</f>
        <v>6.25E-2</v>
      </c>
    </row>
    <row r="24" spans="1:14" x14ac:dyDescent="0.25">
      <c r="A24" s="13" t="s">
        <v>193</v>
      </c>
      <c r="B24" s="6">
        <f ca="1">COUNTIF(OFFSET('NE3_17.09.18_raw'!C2,0,0,D9-B9+1,1), "MA")</f>
        <v>3</v>
      </c>
      <c r="C24" s="7">
        <f ca="1">(B24/H142)*100</f>
        <v>3.0303030303030303</v>
      </c>
      <c r="D24" s="7">
        <f ca="1">SUM(J121:J128)</f>
        <v>0.63651416829481278</v>
      </c>
      <c r="E24" s="18">
        <f ca="1">1-SUM(K121:K128)</f>
        <v>0.44444444444444442</v>
      </c>
      <c r="G24" s="14" t="s">
        <v>31</v>
      </c>
      <c r="H24">
        <f ca="1">COUNTIF(OFFSET('NE3_17.09.18_raw'!A2,0,0,D9-B9+1,1),"Prawn")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COUNTIF(OFFSET('NE3_17.09.18_raw'!C2,0,0,D9-B9+1,1),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COUNTIF(OFFSET('NE3_17.09.18_raw'!A2,0,0,D9-B9+1,1),"S_walk")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COUNTIF(OFFSET('NE3_17.09.18_raw'!C2,0,0,D9-B9+1,1),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COUNTIF(OFFSET('NE3_17.09.18_raw'!A2,0,0,D9-B9+1,1),"Tanai")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COUNTIF(OFFSET('NE3_17.09.18_raw'!C2,0,0,D9-B9+1,1), "SPR")</f>
        <v>4</v>
      </c>
      <c r="C27" s="3">
        <f ca="1">(B27/H142)*100</f>
        <v>4.0404040404040407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COUNTIF(OFFSET('NE3_17.09.18_raw'!C2,0,0,D9-B9+1,1), "U")</f>
        <v>18</v>
      </c>
      <c r="C28" s="7">
        <f ca="1">(B28/H142)*100</f>
        <v>18.181818181818183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COUNTIF(OFFSET('NE3_17.09.18_raw'!A2,0,0,D9-B9+1,1),"Bival")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COUNTIF(OFFSET('NE3_17.09.18_raw'!C2,0,0,D9-B9+1,1),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COUNTIF(OFFSET('NE3_17.09.18_raw'!A2,0,0,D9-B9+1,1),"Gastr")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COUNTIF(OFFSET('NE3_17.09.18_raw'!A2,0,0,D9-B9+1,1),"Limpe")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COUNTIF(OFFSET('NE3_17.09.18_raw'!A2,0,0,D9-B9+1,1),"Moll")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COUNTIF(OFFSET('NE3_17.09.18_raw'!A2,0,0,D9-B9+1,1),"Nudi")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SUM((OFFSET('NE3_17.09.18_raw'!B2,0,0,D9-B9+1,1)="ASP") * (OFFSET('NE3_17.09.18_raw'!C2,0,0,D9-B9+1,1)&lt;&gt;"TWS"))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COUNTIF(OFFSET('NE3_17.09.18_raw'!A2,0,0,D9-B9+1,1),"Stram")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SUM((OFFSET('NE3_17.09.18_raw'!B2,0,0,D9-B9+1,1)="BBD") * (OFFSET('NE3_17.09.18_raw'!C2,0,0,D9-B9+1,1)&lt;&gt;"TWS"))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COUNTIF(OFFSET('NE3_17.09.18_raw'!A2,0,0,D9-B9+1,1),"Verme")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SUM((OFFSET('NE3_17.09.18_raw'!B2,0,0,D9-B9+1,1)="BL") * (OFFSET('NE3_17.09.18_raw'!C2,0,0,D9-B9+1,1)&lt;&gt;"TWS"))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SUM((OFFSET('NE3_17.09.18_raw'!B2,0,0,D9-B9+1,1)="OD") * (OFFSET('NE3_17.09.18_raw'!C2,0,0,D9-B9+1,1)&lt;&gt;"TWS"))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COUNTIF(OFFSET('NE3_17.09.18_raw'!A2,0,0,D9-B9+1,1),"Ascid")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SUM((OFFSET('NE3_17.09.18_raw'!B2,0,0,D9-B9+1,1)="PLA") * (OFFSET('NE3_17.09.18_raw'!C2,0,0,D9-B9+1,1)&lt;&gt;"TWS"))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COUNTIF(OFFSET('NE3_17.09.18_raw'!A2,0,0,D9-B9+1,1),"B_lea")</f>
        <v>3</v>
      </c>
      <c r="I37" s="3">
        <f ca="1">(H37/H142)*100</f>
        <v>3.0303030303030303</v>
      </c>
      <c r="J37" s="3">
        <f ca="1">IF(H37=0,0,-1*((H37/B18)*(LN(H37/B18))))</f>
        <v>0.27798716415075903</v>
      </c>
      <c r="K37" s="19">
        <f ca="1">IF(H37=0,0,((H37/B18)^2))</f>
        <v>2.0408163265306121E-2</v>
      </c>
    </row>
    <row r="38" spans="1:11" x14ac:dyDescent="0.25">
      <c r="A38" s="14" t="s">
        <v>206</v>
      </c>
      <c r="B38">
        <f t="array" aca="1" ref="B38" ca="1">SUM((OFFSET('NE3_17.09.18_raw'!B2,0,0,D9-B9+1,1)="WBD") * (OFFSET('NE3_17.09.18_raw'!C2,0,0,D9-B9+1,1)&lt;&gt;"TWS"))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COUNTIF(OFFSET('NE3_17.09.18_raw'!A2,0,0,D9-B9+1,1),"B_nig")</f>
        <v>1</v>
      </c>
      <c r="I38" s="3">
        <f ca="1">(H38/H142)*100</f>
        <v>1.0101010101010102</v>
      </c>
      <c r="J38" s="3">
        <f ca="1">IF(H38=0,0,-1*((H38/B18)*(LN(H38/B18))))</f>
        <v>0.14497725893921062</v>
      </c>
      <c r="K38" s="19">
        <f ca="1">IF(H38=0,0,((H38/B18)^2))</f>
        <v>2.2675736961451243E-3</v>
      </c>
    </row>
    <row r="39" spans="1:11" x14ac:dyDescent="0.25">
      <c r="A39" s="13" t="s">
        <v>207</v>
      </c>
      <c r="B39" s="6">
        <f t="array" aca="1" ref="B39" ca="1">SUM((OFFSET('NE3_17.09.18_raw'!B2,0,0,D9-B9+1,1)="YBD") * (OFFSET('NE3_17.09.18_raw'!C2,0,0,D9-B9+1,1)&lt;&gt;"TWS"))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COUNTIF(OFFSET('NE3_17.09.18_raw'!A2,0,0,D9-B9+1,1),"B_sch")</f>
        <v>9</v>
      </c>
      <c r="I39" s="3">
        <f ca="1">(H39/H142)*100</f>
        <v>9.0909090909090917</v>
      </c>
      <c r="J39" s="3">
        <f ca="1">IF(H39=0,0,-1*((H39/B18)*(LN(H39/B18))))</f>
        <v>0.36312765445165868</v>
      </c>
      <c r="K39" s="19">
        <f ca="1">IF(H39=0,0,((H39/B18)^2))</f>
        <v>0.18367346938775508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COUNTIF(OFFSET('NE3_17.09.18_raw'!A2,0,0,D9-B9+1,1),"C_int")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(OFFSET('NE3_17.09.18_raw'!B2,0,0,D9-B9+1,1)="ASP")*( OFFSET('NE3_17.09.18_raw'!C2,0,0,D9-B9+1,1)="C"))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COUNTIF(OFFSET('NE3_17.09.18_raw'!A2,0,0,D9-B9+1,1),"C_lep")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(OFFSET('NE3_17.09.18_raw'!B2,0,0,D9-B9+1,1)="BBD")*( OFFSET('NE3_17.09.18_raw'!C2,0,0,D9-B9+1,1)="C"))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COUNTIF(OFFSET('NE3_17.09.18_raw'!A2,0,0,D9-B9+1,1),"Dp_lis")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(OFFSET('NE3_17.09.18_raw'!B2,0,0,D9-B9+1,1)="BL")*( OFFSET('NE3_17.09.18_raw'!C2,0,0,D9-B9+1,1)="C"))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COUNTIF(OFFSET('NE3_17.09.18_raw'!A2,0,0,D9-B9+1,1),"D_cor")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204</v>
      </c>
      <c r="B44">
        <f ca="1">SUMPRODUCT( (OFFSET('NE3_17.09.18_raw'!B2,0,0,D9-B9+1,1)="OD")*( OFFSET('NE3_17.09.18_raw'!C2,0,0,D9-B9+1,1)="C"))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COUNTIF(OFFSET('NE3_17.09.18_raw'!A2,0,0,D9-B9+1,1),"D_mag")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(OFFSET('NE3_17.09.18_raw'!B2,0,0,D9-B9+1,1)="PLA")*( OFFSET('NE3_17.09.18_raw'!C2,0,0,D9-B9+1,1)="C"))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COUNTIF(OFFSET('NE3_17.09.18_raw'!A2,0,0,D9-B9+1,1),"Ecte")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(OFFSET('NE3_17.09.18_raw'!B2,0,0,D9-B9+1,1)="WBD")*( OFFSET('NE3_17.09.18_raw'!C2,0,0,D9-B9+1,1)="C"))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COUNTIF(OFFSET('NE3_17.09.18_raw'!A2,0,0,D9-B9+1,1),"M_squ")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(OFFSET('NE3_17.09.18_raw'!B2,0,0,D9-B9+1,1)="YBD")*( OFFSET('NE3_17.09.18_raw'!C2,0,0,D9-B9+1,1)="C"))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COUNTIF(OFFSET('NE3_17.09.18_raw'!A2,0,0,D9-B9+1,1),"P_lis")</f>
        <v>2</v>
      </c>
      <c r="I47" s="3">
        <f ca="1">(H47/H142)*100</f>
        <v>2.0202020202020203</v>
      </c>
      <c r="J47" s="3">
        <f ca="1">IF(H47=0,0,-1*((H47/B18)*(LN(H47/B18))))</f>
        <v>0.22394050068223595</v>
      </c>
      <c r="K47" s="19">
        <f ca="1">IF(H47=0,0,((H47/B18)^2))</f>
        <v>9.0702947845804974E-3</v>
      </c>
    </row>
    <row r="48" spans="1:11" ht="15.75" thickTop="1" x14ac:dyDescent="0.25">
      <c r="G48" s="14" t="s">
        <v>55</v>
      </c>
      <c r="H48">
        <f ca="1">COUNTIF(OFFSET('NE3_17.09.18_raw'!A2,0,0,D9-B9+1,1),"S_can")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COUNTIF(OFFSET('NE3_17.09.18_raw'!A2,0,0,D9-B9+1,1),"Styel")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COUNTIF(OFFSET('NE3_17.09.18_raw'!A2,0,0,D9-B9+1,1),"S_bra")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COUNTIF(OFFSET('NE3_17.09.18_raw'!A2,0,0,D9-B9+1,1),"S_rub")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COUNTIF(OFFSET('NE3_17.09.18_raw'!A2,0,0,D9-B9+1,1),"T_cer")</f>
        <v>6</v>
      </c>
      <c r="I52" s="3">
        <f ca="1">(H52/H142)*100</f>
        <v>6.0606060606060606</v>
      </c>
      <c r="J52" s="3">
        <f ca="1">IF(H52=0,0,-1*((H52/B18)*(LN(H52/B18))))</f>
        <v>0.35793227671296229</v>
      </c>
      <c r="K52" s="19">
        <f ca="1">IF(H52=0,0,((H52/B18)^2))</f>
        <v>8.1632653061224483E-2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COUNTIF(OFFSET('NE3_17.09.18_raw'!A2,0,0,D9-B9+1,1),"A_ver")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COUNTIF(OFFSET('NE3_17.09.18_raw'!A2,0,0,D9-B9+1,1),"Bryoz")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COUNTIF(OFFSET('NE3_17.09.18_raw'!A2,0,0,D9-B9+1,1),"B_ner")</f>
        <v>1</v>
      </c>
      <c r="I56" s="3">
        <f ca="1">(H56/H142)*100</f>
        <v>1.0101010101010102</v>
      </c>
      <c r="J56" s="3">
        <f ca="1">IF(H56=0,0,-1*((H56/B19)*(LN(H56/B19))))</f>
        <v>0.17328679513998632</v>
      </c>
      <c r="K56" s="19">
        <f ca="1">IF(H56=0,0,((H56/B19)^2))</f>
        <v>3.90625E-3</v>
      </c>
    </row>
    <row r="57" spans="7:11" x14ac:dyDescent="0.25">
      <c r="G57" s="14" t="s">
        <v>64</v>
      </c>
      <c r="H57">
        <f ca="1">COUNTIF(OFFSET('NE3_17.09.18_raw'!A2,0,0,D9-B9+1,1),"Bugu")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COUNTIF(OFFSET('NE3_17.09.18_raw'!A2,0,0,D9-B9+1,1),"B_sto")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COUNTIF(OFFSET('NE3_17.09.18_raw'!A2,0,0,D9-B9+1,1),"B_fla")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COUNTIF(OFFSET('NE3_17.09.18_raw'!A2,0,0,D9-B9+1,1),"B_ful")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COUNTIF(OFFSET('NE3_17.09.18_raw'!A2,0,0,D9-B9+1,1),"B_sim")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COUNTIF(OFFSET('NE3_17.09.18_raw'!A2,0,0,D9-B9+1,1),"C_ina")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COUNTIF(OFFSET('NE3_17.09.18_raw'!A2,0,0,D9-B9+1,1),"C_bert")</f>
        <v>2</v>
      </c>
      <c r="I63" s="3">
        <f ca="1">(H63/H142)*100</f>
        <v>2.0202020202020203</v>
      </c>
      <c r="J63" s="3">
        <f ca="1">IF(H63=0,0,-1*((H63/B19)*(LN(H63/B19))))</f>
        <v>0.25993019270997947</v>
      </c>
      <c r="K63" s="19">
        <f ca="1">IF(H63=0,0,((H63/B19)^2))</f>
        <v>1.5625E-2</v>
      </c>
    </row>
    <row r="64" spans="7:11" x14ac:dyDescent="0.25">
      <c r="G64" s="14" t="s">
        <v>71</v>
      </c>
      <c r="H64">
        <f ca="1">COUNTIF(OFFSET('NE3_17.09.18_raw'!A2,0,0,D9-B9+1,1),"C_den")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COUNTIF(OFFSET('NE3_17.09.18_raw'!A2,0,0,D9-B9+1,1),"C_ebu")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COUNTIF(OFFSET('NE3_17.09.18_raw'!A2,0,0,D9-B9+1,1),"C_elo")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COUNTIF(OFFSET('NE3_17.09.18_raw'!A2,0,0,D9-B9+1,1),"Crisi")</f>
        <v>10</v>
      </c>
      <c r="I67" s="3">
        <f ca="1">(H67/H142)*100</f>
        <v>10.1010101010101</v>
      </c>
      <c r="J67" s="3">
        <f ca="1">IF(H67=0,0,-1*((H67/B19)*(LN(H67/B19))))</f>
        <v>0.29375226827858475</v>
      </c>
      <c r="K67" s="19">
        <f ca="1">IF(H67=0,0,((H67/B19)^2))</f>
        <v>0.390625</v>
      </c>
    </row>
    <row r="68" spans="7:11" x14ac:dyDescent="0.25">
      <c r="G68" s="14" t="s">
        <v>75</v>
      </c>
      <c r="H68">
        <f ca="1">COUNTIF(OFFSET('NE3_17.09.18_raw'!A2,0,0,D9-B9+1,1),"C_plu")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COUNTIF(OFFSET('NE3_17.09.18_raw'!A2,0,0,D9-B9+1,1),"F_pur")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COUNTIF(OFFSET('NE3_17.09.18_raw'!A2,0,0,D9-B9+1,1),"N_gig")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COUNTIF(OFFSET('NE3_17.09.18_raw'!A2,0,0,D9-B9+1,1),"P_alb")</f>
        <v>3</v>
      </c>
      <c r="I71" s="3">
        <f ca="1">(H71/H142)*100</f>
        <v>3.0303030303030303</v>
      </c>
      <c r="J71" s="3">
        <f ca="1">IF(H71=0,0,-1*((H71/B19)*(LN(H71/B19))))</f>
        <v>0.31387058129468842</v>
      </c>
      <c r="K71" s="19">
        <f ca="1">IF(H71=0,0,((H71/B19)^2))</f>
        <v>3.515625E-2</v>
      </c>
    </row>
    <row r="72" spans="7:11" x14ac:dyDescent="0.25">
      <c r="G72" s="14" t="s">
        <v>79</v>
      </c>
      <c r="H72">
        <f ca="1">COUNTIF(OFFSET('NE3_17.09.18_raw'!A2,0,0,D9-B9+1,1),"S_laf")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COUNTIF(OFFSET('NE3_17.09.18_raw'!A2,0,0,D9-B9+1,1),"S_err")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COUNTIF(OFFSET('NE3_17.09.18_raw'!A2,0,0,D9-B9+1,1),"S_pun")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COUNTIF(OFFSET('NE3_17.09.18_raw'!A2,0,0,D9-B9+1,1),"Schiz")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COUNTIF(OFFSET('NE3_17.09.18_raw'!A2,0,0,D9-B9+1,1),"S_mad")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COUNTIF(OFFSET('NE3_17.09.18_raw'!A2,0,0,D9-B9+1,1),"Scrup")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COUNTIF(OFFSET('NE3_17.09.18_raw'!A2,0,0,D9-B9+1,1),"T_ino")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COUNTIF(OFFSET('NE3_17.09.18_raw'!A2,0,0,D9-B9+1,1),"Tubo")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COUNTIF(OFFSET('NE3_17.09.18_raw'!A2,0,0,D9-B9+1,1),"V_dent")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COUNTIF(OFFSET('NE3_17.09.18_raw'!A2,0,0,D9-B9+1,1),"W_sub")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COUNTIF(OFFSET('NE3_17.09.18_raw'!A2,0,0,D9-B9+1,1),"B_bai")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COUNTIF(OFFSET('NE3_17.09.18_raw'!A2,0,0,D9-B9+1,1),"L_cla")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COUNTIF(OFFSET('NE3_17.09.18_raw'!A2,0,0,D9-B9+1,1),"Nerei")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COUNTIF(OFFSET('NE3_17.09.18_raw'!A2,0,0,D9-B9+1,1),"N_venu")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COUNTIF(OFFSET('NE3_17.09.18_raw'!A2,0,0,D9-B9+1,1),"Poly")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COUNTIF(OFFSET('NE3_17.09.18_raw'!A2,0,0,D9-B9+1,1),"P_tri")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COUNTIF(OFFSET('NE3_17.09.18_raw'!A2,0,0,D9-B9+1,1),"P_tub")</f>
        <v>4</v>
      </c>
      <c r="I89" s="3">
        <f ca="1">(H89/H142)*100</f>
        <v>4.0404040404040407</v>
      </c>
      <c r="J89" s="3">
        <f ca="1">IF(H89=0,0,-1*((H89/B20)*(LN(H89/B20))))</f>
        <v>0.26865373607230197</v>
      </c>
      <c r="K89" s="19">
        <f ca="1">IF(H89=0,0,((H89/B20)^2))</f>
        <v>1.7777777777777778E-2</v>
      </c>
    </row>
    <row r="90" spans="7:11" x14ac:dyDescent="0.25">
      <c r="G90" s="14" t="s">
        <v>97</v>
      </c>
      <c r="H90">
        <f ca="1">COUNTIF(OFFSET('NE3_17.09.18_raw'!A2,0,0,D9-B9+1,1),"Sabel")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COUNTIF(OFFSET('NE3_17.09.18_raw'!A2,0,0,D9-B9+1,1),"S_dys")</f>
        <v>7</v>
      </c>
      <c r="I91" s="3">
        <f ca="1">(H91/H142)*100</f>
        <v>7.0707070707070701</v>
      </c>
      <c r="J91" s="3">
        <f ca="1">IF(H91=0,0,-1*((H91/B20)*(LN(H91/B20))))</f>
        <v>0.33956702094159646</v>
      </c>
      <c r="K91" s="19">
        <f ca="1">IF(H91=0,0,((H91/B20)^2))</f>
        <v>5.4444444444444448E-2</v>
      </c>
    </row>
    <row r="92" spans="7:11" x14ac:dyDescent="0.25">
      <c r="G92" s="14" t="s">
        <v>99</v>
      </c>
      <c r="H92">
        <f ca="1">COUNTIF(OFFSET('NE3_17.09.18_raw'!A2,0,0,D9-B9+1,1),"Scale")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COUNTIF(OFFSET('NE3_17.09.18_raw'!A2,0,0,D9-B9+1,1),"S_ver")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COUNTIF(OFFSET('NE3_17.09.18_raw'!A2,0,0,D9-B9+1,1),"S_tri")</f>
        <v>8</v>
      </c>
      <c r="I94" s="3">
        <f ca="1">(H94/H142)*100</f>
        <v>8.0808080808080813</v>
      </c>
      <c r="J94" s="3">
        <f ca="1">IF(H94=0,0,-1*((H94/B20)*(LN(H94/B20))))</f>
        <v>0.35246822399528521</v>
      </c>
      <c r="K94" s="19">
        <f ca="1">IF(H94=0,0,((H94/B20)^2))</f>
        <v>7.1111111111111111E-2</v>
      </c>
    </row>
    <row r="95" spans="7:11" x14ac:dyDescent="0.25">
      <c r="G95" s="14" t="s">
        <v>102</v>
      </c>
      <c r="H95">
        <f ca="1">COUNTIF(OFFSET('NE3_17.09.18_raw'!A2,0,0,D9-B9+1,1),"Spir")</f>
        <v>11</v>
      </c>
      <c r="I95" s="3">
        <f ca="1">(H95/H142)*100</f>
        <v>11.111111111111111</v>
      </c>
      <c r="J95" s="3">
        <f ca="1">IF(H95=0,0,-1*((H95/B20)*(LN(H95/B20))))</f>
        <v>0.36787743991672106</v>
      </c>
      <c r="K95" s="19">
        <f ca="1">IF(H95=0,0,((H95/B20)^2))</f>
        <v>0.13444444444444442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COUNTIF(OFFSET('NE3_17.09.18_raw'!A2,0,0,D9-B9+1,1),"A_plu")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COUNTIF(OFFSET('NE3_17.09.18_raw'!A2,0,0,D9-B9+1,1),"A_dia")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COUNTIF(OFFSET('NE3_17.09.18_raw'!A2,0,0,D9-B9+1,1),"E_cro")</f>
        <v>1</v>
      </c>
      <c r="I99" s="3">
        <f ca="1">(H99/H142)*100</f>
        <v>1.0101010101010102</v>
      </c>
      <c r="J99" s="3">
        <f ca="1">IF(H99=0,0,-1*((H99/B21)*(LN(H99/B21))))</f>
        <v>0</v>
      </c>
      <c r="K99" s="19">
        <f ca="1">IF(H99=0,0,((H99/B21)^2))</f>
        <v>1</v>
      </c>
    </row>
    <row r="100" spans="7:11" x14ac:dyDescent="0.25">
      <c r="G100" s="14" t="s">
        <v>107</v>
      </c>
      <c r="H100">
        <f ca="1">COUNTIF(OFFSET('NE3_17.09.18_raw'!A2,0,0,D9-B9+1,1),"K_hal")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COUNTIF(OFFSET('NE3_17.09.18_raw'!A2,0,0,D9-B9+1,1),"O_hya")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COUNTIF(OFFSET('NE3_17.09.18_raw'!A2,0,0,D9-B9+1,1),"Obel")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COUNTIF(OFFSET('NE3_17.09.18_raw'!A2,0,0,D9-B9+1,1),"P_dis")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COUNTIF(OFFSET('NE3_17.09.18_raw'!A2,0,0,D9-B9+1,1),"S_gau")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COUNTIF(OFFSET('NE3_17.09.18_raw'!A2,0,0,D9-B9+1,1),"S_gayi")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COUNTIF(OFFSET('NE3_17.09.18_raw'!A2,0,0,D9-B9+1,1),"Keep")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COUNTIF(OFFSET('NE3_17.09.18_raw'!A2,0,0,D9-B9+1,1),"Pat")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COUNTIF(OFFSET('NE3_17.09.18_raw'!A2,0,0,D9-B9+1,1),"Up")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COUNTIF(OFFSET('NE3_17.09.18_raw'!A2,0,0,D9-B9+1,1),"Work")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COUNTIF(OFFSET('NE3_17.09.18_raw'!A2,0,0,D9-B9+1,1),"C_cla")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COUNTIF(OFFSET('NE3_17.09.18_raw'!A2,0,0,D9-B9+1,1),"M_sen")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COUNTIF(OFFSET('NE3_17.09.18_raw'!A2,0,0,D9-B9+1,1),"Myca")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COUNTIF(OFFSET('NE3_17.09.18_raw'!A2,0,0,D9-B9+1,1),"P_mag")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COUNTIF(OFFSET('NE3_17.09.18_raw'!A2,0,0,D9-B9+1,1),"P_long")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COUNTIF(OFFSET('NE3_17.09.18_raw'!A2,0,0,D9-B9+1,1),"Spong")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COUNTIF(OFFSET('NE3_17.09.18_raw'!A2,0,0,D9-B9+1,1),"S_cil")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COUNTIF(OFFSET('NE3_17.09.18_raw'!A2,0,0,D9-B9+1,1),"Sycon")</f>
        <v>2</v>
      </c>
      <c r="I119" s="3">
        <f ca="1">(H119/H142)*100</f>
        <v>2.0202020202020203</v>
      </c>
      <c r="J119" s="3">
        <f ca="1">IF(H119=0,0,-1*((H119/B23)*(LN(H119/B23))))</f>
        <v>0</v>
      </c>
      <c r="K119" s="19">
        <f ca="1">IF(H119=0,0,((H119/B23)^2))</f>
        <v>1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COUNTIF(OFFSET('NE3_17.09.18_raw'!A2,0,0,D9-B9+1,1),"Alg")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COUNTIF(OFFSET('NE3_17.09.18_raw'!A2,0,0,D9-B9+1,1),"Cora")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COUNTIF(OFFSET('NE3_17.09.18_raw'!A2,0,0,D9-B9+1,1),"D_dic")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COUNTIF(OFFSET('NE3_17.09.18_raw'!A2,0,0,D9-B9+1,1),"L_inc")</f>
        <v>2</v>
      </c>
      <c r="I124" s="3">
        <f ca="1">(H124/H142)*100</f>
        <v>2.0202020202020203</v>
      </c>
      <c r="J124" s="3">
        <f ca="1">IF(H124=0,0,-1*((H124/B24)*(LN(H124/B24))))</f>
        <v>0.27031007207210961</v>
      </c>
      <c r="K124" s="19">
        <f ca="1">IF(H124=0,0,((H124/B24)^2))</f>
        <v>0.44444444444444442</v>
      </c>
    </row>
    <row r="125" spans="7:11" x14ac:dyDescent="0.25">
      <c r="G125" s="14" t="s">
        <v>132</v>
      </c>
      <c r="H125">
        <f ca="1">COUNTIF(OFFSET('NE3_17.09.18_raw'!A2,0,0,D9-B9+1,1),"P_pav")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COUNTIF(OFFSET('NE3_17.09.18_raw'!A2,0,0,D9-B9+1,1),"P_ser")</f>
        <v>1</v>
      </c>
      <c r="I126" s="3">
        <f ca="1">(H126/H142)*100</f>
        <v>1.0101010101010102</v>
      </c>
      <c r="J126" s="3">
        <f ca="1">IF(H126=0,0,-1*((H126/B24)*(LN(H126/B24))))</f>
        <v>0.36620409622270322</v>
      </c>
      <c r="K126" s="19">
        <f ca="1">IF(H126=0,0,((H126/B24)^2))</f>
        <v>0.1111111111111111</v>
      </c>
    </row>
    <row r="127" spans="7:11" x14ac:dyDescent="0.25">
      <c r="G127" s="14" t="s">
        <v>134</v>
      </c>
      <c r="H127">
        <f ca="1">COUNTIF(OFFSET('NE3_17.09.18_raw'!A2,0,0,D9-B9+1,1),"Ulva")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COUNTIF(OFFSET('NE3_17.09.18_raw'!A2,0,0,D9-B9+1,1),"V_utr")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COUNTIF(OFFSET('NE3_17.09.18_raw'!A2,0,0,D9-B9+1,1),"B_dis")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COUNTIF(OFFSET('NE3_17.09.18_raw'!A2,0,0,D9-B9+1,1),"A_lix")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COUNTIF(OFFSET('NE3_17.09.18_raw'!A2,0,0,D9-B9+1,1),"Bare")</f>
        <v>4</v>
      </c>
      <c r="I134" s="3">
        <f ca="1">(H134/H142)*100</f>
        <v>4.0404040404040407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COUNTIF(OFFSET('NE3_17.09.18_raw'!A2,0,0,D9-B9+1,1),"Biof")</f>
        <v>18</v>
      </c>
      <c r="I136" s="3">
        <f ca="1">(H136/H142)*100</f>
        <v>18.181818181818183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COUNTIF(OFFSET('NE3_17.09.18_raw'!A2,0,0,D9-B9+1,1),"UNK")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COUNTIF(OFFSET('NE3_17.09.18_raw'!A2,0,0,D9-B9+1,1),"SHAD")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COUNTIF(OFFSET('NE3_17.09.18_raw'!A2,0,0,D9-B9+1,1),"TAPE")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COUNTIF(OFFSET('NE3_17.09.18_raw'!A2,0,0,D9-B9+1,1),"WAND")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7313-C7D0-4B25-AE34-0469A8AE1A71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COUNTA(OFFSET('NE3_17.09.18_pred_raw'!A2,0,0,D9-B9+1,1))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COUNTIF(OFFSET('NE3_17.09.18_pred_raw'!C2,0,0,D9-B9+1,1),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COUNTIF(OFFSET('NE3_17.09.18_pred_raw'!C2,0,0,D9-B9+1,1),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COUNTIF(OFFSET('NE3_17.09.18_pred_raw'!A2,0,0,D9-B9+1,1),"Amphi")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187</v>
      </c>
      <c r="B18" s="6">
        <f ca="1">COUNTIF(OFFSET('NE3_17.09.18_pred_raw'!C2,0,0,D9-B9+1,1), "TUN")</f>
        <v>1</v>
      </c>
      <c r="C18" s="7">
        <f ca="1">(B18/H142)*100</f>
        <v>1.0101010101010102</v>
      </c>
      <c r="D18" s="7">
        <f ca="1">SUM(J36:J52)</f>
        <v>0</v>
      </c>
      <c r="E18" s="18">
        <f ca="1">1-SUM(K36:K52)</f>
        <v>0</v>
      </c>
      <c r="G18" s="14" t="s">
        <v>25</v>
      </c>
      <c r="H18">
        <f ca="1">COUNTIF(OFFSET('NE3_17.09.18_pred_raw'!A2,0,0,D9-B9+1,1),"B_tri")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COUNTIF(OFFSET('NE3_17.09.18_pred_raw'!C2,0,0,D9-B9+1,1), "BRY")</f>
        <v>3</v>
      </c>
      <c r="C19" s="3">
        <f ca="1">(B19/H142)*100</f>
        <v>3.0303030303030303</v>
      </c>
      <c r="D19" s="3">
        <f ca="1">SUM(J54:J81)</f>
        <v>0.63651416829481278</v>
      </c>
      <c r="E19" s="19">
        <f ca="1">1-SUM(K54:K81)</f>
        <v>0.44444444444444442</v>
      </c>
      <c r="G19" s="14" t="s">
        <v>26</v>
      </c>
      <c r="H19">
        <f ca="1">COUNTIF(OFFSET('NE3_17.09.18_pred_raw'!A2,0,0,D9-B9+1,1),"Capre")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COUNTIF(OFFSET('NE3_17.09.18_pred_raw'!C2,0,0,D9-B9+1,1), "ANN")</f>
        <v>14</v>
      </c>
      <c r="C20" s="7">
        <f ca="1">(B20/H142)*100</f>
        <v>14.14141414141414</v>
      </c>
      <c r="D20" s="7">
        <f ca="1">SUM(J83:J95)</f>
        <v>0.6829081047004717</v>
      </c>
      <c r="E20" s="18">
        <f ca="1">1-SUM(K83:K95)</f>
        <v>0.48979591836734704</v>
      </c>
      <c r="G20" s="14" t="s">
        <v>27</v>
      </c>
      <c r="H20">
        <f ca="1">COUNTIF(OFFSET('NE3_17.09.18_pred_raw'!A2,0,0,D9-B9+1,1),"Chtha")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COUNTIF(OFFSET('NE3_17.09.18_pred_raw'!C2,0,0,D9-B9+1,1),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COUNTIF(OFFSET('NE3_17.09.18_pred_raw'!A2,0,0,D9-B9+1,1),"Crab")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COUNTIF(OFFSET('NE3_17.09.18_pred_raw'!C2,0,0,D9-B9+1,1), "C")</f>
        <v>65</v>
      </c>
      <c r="C22" s="7">
        <f ca="1">(B22/H142)*100</f>
        <v>65.656565656565661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COUNTIF(OFFSET('NE3_17.09.18_pred_raw'!A2,0,0,D9-B9+1,1),"M_sex")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COUNTIF(OFFSET('NE3_17.09.18_pred_raw'!C2,0,0,D9-B9+1,1), "POR")</f>
        <v>0</v>
      </c>
      <c r="C23" s="3">
        <f ca="1">(B23/H142)*100</f>
        <v>0</v>
      </c>
      <c r="D23" s="3">
        <f ca="1">SUM(J112:J119)</f>
        <v>0</v>
      </c>
      <c r="E23" s="19">
        <f ca="1">1-SUM(K112:K119)</f>
        <v>1</v>
      </c>
      <c r="G23" s="14" t="s">
        <v>30</v>
      </c>
      <c r="H23">
        <f ca="1">COUNTIF(OFFSET('NE3_17.09.18_pred_raw'!A2,0,0,D9-B9+1,1),"P_scul")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COUNTIF(OFFSET('NE3_17.09.18_pred_raw'!C2,0,0,D9-B9+1,1), "MA")</f>
        <v>2</v>
      </c>
      <c r="C24" s="7">
        <f ca="1">(B24/H142)*100</f>
        <v>2.0202020202020203</v>
      </c>
      <c r="D24" s="7">
        <f ca="1">SUM(J121:J128)</f>
        <v>0.69314718055994529</v>
      </c>
      <c r="E24" s="18">
        <f ca="1">1-SUM(K121:K128)</f>
        <v>0.5</v>
      </c>
      <c r="G24" s="14" t="s">
        <v>31</v>
      </c>
      <c r="H24">
        <f ca="1">COUNTIF(OFFSET('NE3_17.09.18_pred_raw'!A2,0,0,D9-B9+1,1),"Prawn")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COUNTIF(OFFSET('NE3_17.09.18_pred_raw'!C2,0,0,D9-B9+1,1),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COUNTIF(OFFSET('NE3_17.09.18_pred_raw'!A2,0,0,D9-B9+1,1),"S_walk")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COUNTIF(OFFSET('NE3_17.09.18_pred_raw'!C2,0,0,D9-B9+1,1),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COUNTIF(OFFSET('NE3_17.09.18_pred_raw'!A2,0,0,D9-B9+1,1),"Tanai")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COUNTIF(OFFSET('NE3_17.09.18_pred_raw'!C2,0,0,D9-B9+1,1), "SPR")</f>
        <v>7</v>
      </c>
      <c r="C27" s="3">
        <f ca="1">(B27/H142)*100</f>
        <v>7.0707070707070701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COUNTIF(OFFSET('NE3_17.09.18_pred_raw'!C2,0,0,D9-B9+1,1), "U")</f>
        <v>7</v>
      </c>
      <c r="C28" s="7">
        <f ca="1">(B28/H142)*100</f>
        <v>7.0707070707070701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COUNTIF(OFFSET('NE3_17.09.18_pred_raw'!A2,0,0,D9-B9+1,1),"Bival")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COUNTIF(OFFSET('NE3_17.09.18_pred_raw'!C2,0,0,D9-B9+1,1),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COUNTIF(OFFSET('NE3_17.09.18_pred_raw'!A2,0,0,D9-B9+1,1),"Gastr")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COUNTIF(OFFSET('NE3_17.09.18_pred_raw'!A2,0,0,D9-B9+1,1),"Limpe")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COUNTIF(OFFSET('NE3_17.09.18_pred_raw'!A2,0,0,D9-B9+1,1),"Moll")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COUNTIF(OFFSET('NE3_17.09.18_pred_raw'!A2,0,0,D9-B9+1,1),"Nudi")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SUM((OFFSET('NE3_17.09.18_pred_raw'!B2,0,0,D9-B9+1,1)="ASP") * (OFFSET('NE3_17.09.18_pred_raw'!C2,0,0,D9-B9+1,1)&lt;&gt;"TWS"))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COUNTIF(OFFSET('NE3_17.09.18_pred_raw'!A2,0,0,D9-B9+1,1),"Stram")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SUM((OFFSET('NE3_17.09.18_pred_raw'!B2,0,0,D9-B9+1,1)="BBD") * (OFFSET('NE3_17.09.18_pred_raw'!C2,0,0,D9-B9+1,1)&lt;&gt;"TWS"))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COUNTIF(OFFSET('NE3_17.09.18_pred_raw'!A2,0,0,D9-B9+1,1),"Verme")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SUM((OFFSET('NE3_17.09.18_pred_raw'!B2,0,0,D9-B9+1,1)="BL") * (OFFSET('NE3_17.09.18_pred_raw'!C2,0,0,D9-B9+1,1)&lt;&gt;"TWS"))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SUM((OFFSET('NE3_17.09.18_pred_raw'!B2,0,0,D9-B9+1,1)="OD") * (OFFSET('NE3_17.09.18_pred_raw'!C2,0,0,D9-B9+1,1)&lt;&gt;"TWS"))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COUNTIF(OFFSET('NE3_17.09.18_pred_raw'!A2,0,0,D9-B9+1,1),"Ascid")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SUM((OFFSET('NE3_17.09.18_pred_raw'!B2,0,0,D9-B9+1,1)="PLA") * (OFFSET('NE3_17.09.18_pred_raw'!C2,0,0,D9-B9+1,1)&lt;&gt;"TWS"))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COUNTIF(OFFSET('NE3_17.09.18_pred_raw'!A2,0,0,D9-B9+1,1),"B_lea")</f>
        <v>1</v>
      </c>
      <c r="I37" s="3">
        <f ca="1">(H37/H142)*100</f>
        <v>1.0101010101010102</v>
      </c>
      <c r="J37" s="3">
        <f ca="1">IF(H37=0,0,-1*((H37/B18)*(LN(H37/B18))))</f>
        <v>0</v>
      </c>
      <c r="K37" s="19">
        <f ca="1">IF(H37=0,0,((H37/B18)^2))</f>
        <v>1</v>
      </c>
    </row>
    <row r="38" spans="1:11" x14ac:dyDescent="0.25">
      <c r="A38" s="14" t="s">
        <v>206</v>
      </c>
      <c r="B38">
        <f t="array" aca="1" ref="B38" ca="1">SUM((OFFSET('NE3_17.09.18_pred_raw'!B2,0,0,D9-B9+1,1)="WBD") * (OFFSET('NE3_17.09.18_pred_raw'!C2,0,0,D9-B9+1,1)&lt;&gt;"TWS"))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COUNTIF(OFFSET('NE3_17.09.18_pred_raw'!A2,0,0,D9-B9+1,1),"B_nig")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SUM((OFFSET('NE3_17.09.18_pred_raw'!B2,0,0,D9-B9+1,1)="YBD") * (OFFSET('NE3_17.09.18_pred_raw'!C2,0,0,D9-B9+1,1)&lt;&gt;"TWS"))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COUNTIF(OFFSET('NE3_17.09.18_pred_raw'!A2,0,0,D9-B9+1,1),"B_sch")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COUNTIF(OFFSET('NE3_17.09.18_pred_raw'!A2,0,0,D9-B9+1,1),"C_int")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(OFFSET('NE3_17.09.18_pred_raw'!B2,0,0,D9-B9+1,1)="ASP")*( OFFSET('NE3_17.09.18_pred_raw'!C2,0,0,D9-B9+1,1)="C"))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COUNTIF(OFFSET('NE3_17.09.18_pred_raw'!A2,0,0,D9-B9+1,1),"C_lep")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(OFFSET('NE3_17.09.18_pred_raw'!B2,0,0,D9-B9+1,1)="BBD")*( OFFSET('NE3_17.09.18_pred_raw'!C2,0,0,D9-B9+1,1)="C"))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COUNTIF(OFFSET('NE3_17.09.18_pred_raw'!A2,0,0,D9-B9+1,1),"Dp_lis")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(OFFSET('NE3_17.09.18_pred_raw'!B2,0,0,D9-B9+1,1)="BL")*( OFFSET('NE3_17.09.18_pred_raw'!C2,0,0,D9-B9+1,1)="C"))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COUNTIF(OFFSET('NE3_17.09.18_pred_raw'!A2,0,0,D9-B9+1,1),"D_cor")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204</v>
      </c>
      <c r="B44">
        <f ca="1">SUMPRODUCT( (OFFSET('NE3_17.09.18_pred_raw'!B2,0,0,D9-B9+1,1)="OD")*( OFFSET('NE3_17.09.18_pred_raw'!C2,0,0,D9-B9+1,1)="C"))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COUNTIF(OFFSET('NE3_17.09.18_pred_raw'!A2,0,0,D9-B9+1,1),"D_mag")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(OFFSET('NE3_17.09.18_pred_raw'!B2,0,0,D9-B9+1,1)="PLA")*( OFFSET('NE3_17.09.18_pred_raw'!C2,0,0,D9-B9+1,1)="C"))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COUNTIF(OFFSET('NE3_17.09.18_pred_raw'!A2,0,0,D9-B9+1,1),"Ecte")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(OFFSET('NE3_17.09.18_pred_raw'!B2,0,0,D9-B9+1,1)="WBD")*( OFFSET('NE3_17.09.18_pred_raw'!C2,0,0,D9-B9+1,1)="C"))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COUNTIF(OFFSET('NE3_17.09.18_pred_raw'!A2,0,0,D9-B9+1,1),"M_squ")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(OFFSET('NE3_17.09.18_pred_raw'!B2,0,0,D9-B9+1,1)="YBD")*( OFFSET('NE3_17.09.18_pred_raw'!C2,0,0,D9-B9+1,1)="C"))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COUNTIF(OFFSET('NE3_17.09.18_pred_raw'!A2,0,0,D9-B9+1,1),"P_lis")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COUNTIF(OFFSET('NE3_17.09.18_pred_raw'!A2,0,0,D9-B9+1,1),"S_can")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COUNTIF(OFFSET('NE3_17.09.18_pred_raw'!A2,0,0,D9-B9+1,1),"Styel")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COUNTIF(OFFSET('NE3_17.09.18_pred_raw'!A2,0,0,D9-B9+1,1),"S_bra")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COUNTIF(OFFSET('NE3_17.09.18_pred_raw'!A2,0,0,D9-B9+1,1),"S_rub")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COUNTIF(OFFSET('NE3_17.09.18_pred_raw'!A2,0,0,D9-B9+1,1),"T_cer")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COUNTIF(OFFSET('NE3_17.09.18_pred_raw'!A2,0,0,D9-B9+1,1),"A_ver")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COUNTIF(OFFSET('NE3_17.09.18_pred_raw'!A2,0,0,D9-B9+1,1),"Bryoz")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COUNTIF(OFFSET('NE3_17.09.18_pred_raw'!A2,0,0,D9-B9+1,1),"B_ner")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COUNTIF(OFFSET('NE3_17.09.18_pred_raw'!A2,0,0,D9-B9+1,1),"Bugu")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COUNTIF(OFFSET('NE3_17.09.18_pred_raw'!A2,0,0,D9-B9+1,1),"B_sto")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COUNTIF(OFFSET('NE3_17.09.18_pred_raw'!A2,0,0,D9-B9+1,1),"B_fla")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COUNTIF(OFFSET('NE3_17.09.18_pred_raw'!A2,0,0,D9-B9+1,1),"B_ful")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COUNTIF(OFFSET('NE3_17.09.18_pred_raw'!A2,0,0,D9-B9+1,1),"B_sim")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COUNTIF(OFFSET('NE3_17.09.18_pred_raw'!A2,0,0,D9-B9+1,1),"C_ina")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COUNTIF(OFFSET('NE3_17.09.18_pred_raw'!A2,0,0,D9-B9+1,1),"C_bert")</f>
        <v>1</v>
      </c>
      <c r="I63" s="3">
        <f ca="1">(H63/H142)*100</f>
        <v>1.0101010101010102</v>
      </c>
      <c r="J63" s="3">
        <f ca="1">IF(H63=0,0,-1*((H63/B19)*(LN(H63/B19))))</f>
        <v>0.36620409622270322</v>
      </c>
      <c r="K63" s="19">
        <f ca="1">IF(H63=0,0,((H63/B19)^2))</f>
        <v>0.1111111111111111</v>
      </c>
    </row>
    <row r="64" spans="7:11" x14ac:dyDescent="0.25">
      <c r="G64" s="14" t="s">
        <v>71</v>
      </c>
      <c r="H64">
        <f ca="1">COUNTIF(OFFSET('NE3_17.09.18_pred_raw'!A2,0,0,D9-B9+1,1),"C_den")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COUNTIF(OFFSET('NE3_17.09.18_pred_raw'!A2,0,0,D9-B9+1,1),"C_ebu")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COUNTIF(OFFSET('NE3_17.09.18_pred_raw'!A2,0,0,D9-B9+1,1),"C_elo")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COUNTIF(OFFSET('NE3_17.09.18_pred_raw'!A2,0,0,D9-B9+1,1),"Crisi")</f>
        <v>0</v>
      </c>
      <c r="I67" s="3">
        <f ca="1">(H67/H142)*100</f>
        <v>0</v>
      </c>
      <c r="J67" s="3">
        <f ca="1">IF(H67=0,0,-1*((H67/B19)*(LN(H67/B19))))</f>
        <v>0</v>
      </c>
      <c r="K67" s="19">
        <f ca="1">IF(H67=0,0,((H67/B19)^2))</f>
        <v>0</v>
      </c>
    </row>
    <row r="68" spans="7:11" x14ac:dyDescent="0.25">
      <c r="G68" s="14" t="s">
        <v>75</v>
      </c>
      <c r="H68">
        <f ca="1">COUNTIF(OFFSET('NE3_17.09.18_pred_raw'!A2,0,0,D9-B9+1,1),"C_plu")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COUNTIF(OFFSET('NE3_17.09.18_pred_raw'!A2,0,0,D9-B9+1,1),"F_pur")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COUNTIF(OFFSET('NE3_17.09.18_pred_raw'!A2,0,0,D9-B9+1,1),"N_gig")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COUNTIF(OFFSET('NE3_17.09.18_pred_raw'!A2,0,0,D9-B9+1,1),"P_alb")</f>
        <v>2</v>
      </c>
      <c r="I71" s="3">
        <f ca="1">(H71/H142)*100</f>
        <v>2.0202020202020203</v>
      </c>
      <c r="J71" s="3">
        <f ca="1">IF(H71=0,0,-1*((H71/B19)*(LN(H71/B19))))</f>
        <v>0.27031007207210961</v>
      </c>
      <c r="K71" s="19">
        <f ca="1">IF(H71=0,0,((H71/B19)^2))</f>
        <v>0.44444444444444442</v>
      </c>
    </row>
    <row r="72" spans="7:11" x14ac:dyDescent="0.25">
      <c r="G72" s="14" t="s">
        <v>79</v>
      </c>
      <c r="H72">
        <f ca="1">COUNTIF(OFFSET('NE3_17.09.18_pred_raw'!A2,0,0,D9-B9+1,1),"S_laf")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COUNTIF(OFFSET('NE3_17.09.18_pred_raw'!A2,0,0,D9-B9+1,1),"S_err")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COUNTIF(OFFSET('NE3_17.09.18_pred_raw'!A2,0,0,D9-B9+1,1),"S_pun")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COUNTIF(OFFSET('NE3_17.09.18_pred_raw'!A2,0,0,D9-B9+1,1),"Schiz")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COUNTIF(OFFSET('NE3_17.09.18_pred_raw'!A2,0,0,D9-B9+1,1),"S_mad")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COUNTIF(OFFSET('NE3_17.09.18_pred_raw'!A2,0,0,D9-B9+1,1),"Scrup")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COUNTIF(OFFSET('NE3_17.09.18_pred_raw'!A2,0,0,D9-B9+1,1),"T_ino")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COUNTIF(OFFSET('NE3_17.09.18_pred_raw'!A2,0,0,D9-B9+1,1),"Tubo")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COUNTIF(OFFSET('NE3_17.09.18_pred_raw'!A2,0,0,D9-B9+1,1),"V_dent")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COUNTIF(OFFSET('NE3_17.09.18_pred_raw'!A2,0,0,D9-B9+1,1),"W_sub")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COUNTIF(OFFSET('NE3_17.09.18_pred_raw'!A2,0,0,D9-B9+1,1),"B_bai")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COUNTIF(OFFSET('NE3_17.09.18_pred_raw'!A2,0,0,D9-B9+1,1),"L_cla")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COUNTIF(OFFSET('NE3_17.09.18_pred_raw'!A2,0,0,D9-B9+1,1),"Nerei")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COUNTIF(OFFSET('NE3_17.09.18_pred_raw'!A2,0,0,D9-B9+1,1),"N_venu")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COUNTIF(OFFSET('NE3_17.09.18_pred_raw'!A2,0,0,D9-B9+1,1),"Poly")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COUNTIF(OFFSET('NE3_17.09.18_pred_raw'!A2,0,0,D9-B9+1,1),"P_tri")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COUNTIF(OFFSET('NE3_17.09.18_pred_raw'!A2,0,0,D9-B9+1,1),"P_tub")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COUNTIF(OFFSET('NE3_17.09.18_pred_raw'!A2,0,0,D9-B9+1,1),"Sabel")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COUNTIF(OFFSET('NE3_17.09.18_pred_raw'!A2,0,0,D9-B9+1,1),"S_dys")</f>
        <v>6</v>
      </c>
      <c r="I91" s="3">
        <f ca="1">(H91/H142)*100</f>
        <v>6.0606060606060606</v>
      </c>
      <c r="J91" s="3">
        <f ca="1">IF(H91=0,0,-1*((H91/B20)*(LN(H91/B20))))</f>
        <v>0.36312765445165868</v>
      </c>
      <c r="K91" s="19">
        <f ca="1">IF(H91=0,0,((H91/B20)^2))</f>
        <v>0.18367346938775508</v>
      </c>
    </row>
    <row r="92" spans="7:11" x14ac:dyDescent="0.25">
      <c r="G92" s="14" t="s">
        <v>99</v>
      </c>
      <c r="H92">
        <f ca="1">COUNTIF(OFFSET('NE3_17.09.18_pred_raw'!A2,0,0,D9-B9+1,1),"Scale")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COUNTIF(OFFSET('NE3_17.09.18_pred_raw'!A2,0,0,D9-B9+1,1),"S_ver")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COUNTIF(OFFSET('NE3_17.09.18_pred_raw'!A2,0,0,D9-B9+1,1),"S_tri")</f>
        <v>0</v>
      </c>
      <c r="I94" s="3">
        <f ca="1">(H94/H142)*100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102</v>
      </c>
      <c r="H95">
        <f ca="1">COUNTIF(OFFSET('NE3_17.09.18_pred_raw'!A2,0,0,D9-B9+1,1),"Spir")</f>
        <v>8</v>
      </c>
      <c r="I95" s="3">
        <f ca="1">(H95/H142)*100</f>
        <v>8.0808080808080813</v>
      </c>
      <c r="J95" s="3">
        <f ca="1">IF(H95=0,0,-1*((H95/B20)*(LN(H95/B20))))</f>
        <v>0.31978045024881302</v>
      </c>
      <c r="K95" s="19">
        <f ca="1">IF(H95=0,0,((H95/B20)^2))</f>
        <v>0.32653061224489793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COUNTIF(OFFSET('NE3_17.09.18_pred_raw'!A2,0,0,D9-B9+1,1),"A_plu")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COUNTIF(OFFSET('NE3_17.09.18_pred_raw'!A2,0,0,D9-B9+1,1),"A_dia")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COUNTIF(OFFSET('NE3_17.09.18_pred_raw'!A2,0,0,D9-B9+1,1),"E_cro")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COUNTIF(OFFSET('NE3_17.09.18_pred_raw'!A2,0,0,D9-B9+1,1),"K_hal")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COUNTIF(OFFSET('NE3_17.09.18_pred_raw'!A2,0,0,D9-B9+1,1),"O_hya")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COUNTIF(OFFSET('NE3_17.09.18_pred_raw'!A2,0,0,D9-B9+1,1),"Obel")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COUNTIF(OFFSET('NE3_17.09.18_pred_raw'!A2,0,0,D9-B9+1,1),"P_dis")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COUNTIF(OFFSET('NE3_17.09.18_pred_raw'!A2,0,0,D9-B9+1,1),"S_gau")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COUNTIF(OFFSET('NE3_17.09.18_pred_raw'!A2,0,0,D9-B9+1,1),"S_gayi")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COUNTIF(OFFSET('NE3_17.09.18_pred_raw'!A2,0,0,D9-B9+1,1),"Keep")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COUNTIF(OFFSET('NE3_17.09.18_pred_raw'!A2,0,0,D9-B9+1,1),"Pat")</f>
        <v>65</v>
      </c>
      <c r="I108" s="3">
        <f ca="1">(H108/H142)*100</f>
        <v>65.656565656565661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COUNTIF(OFFSET('NE3_17.09.18_pred_raw'!A2,0,0,D9-B9+1,1),"Up")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COUNTIF(OFFSET('NE3_17.09.18_pred_raw'!A2,0,0,D9-B9+1,1),"Work")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COUNTIF(OFFSET('NE3_17.09.18_pred_raw'!A2,0,0,D9-B9+1,1),"C_cla")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COUNTIF(OFFSET('NE3_17.09.18_pred_raw'!A2,0,0,D9-B9+1,1),"M_sen")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COUNTIF(OFFSET('NE3_17.09.18_pred_raw'!A2,0,0,D9-B9+1,1),"Myca")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COUNTIF(OFFSET('NE3_17.09.18_pred_raw'!A2,0,0,D9-B9+1,1),"P_mag")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COUNTIF(OFFSET('NE3_17.09.18_pred_raw'!A2,0,0,D9-B9+1,1),"P_long")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COUNTIF(OFFSET('NE3_17.09.18_pred_raw'!A2,0,0,D9-B9+1,1),"Spong")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COUNTIF(OFFSET('NE3_17.09.18_pred_raw'!A2,0,0,D9-B9+1,1),"S_cil")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COUNTIF(OFFSET('NE3_17.09.18_pred_raw'!A2,0,0,D9-B9+1,1),"Sycon")</f>
        <v>0</v>
      </c>
      <c r="I119" s="3">
        <f ca="1">(H119/H142)*100</f>
        <v>0</v>
      </c>
      <c r="J119" s="3">
        <f ca="1">IF(H119=0,0,-1*((H119/B23)*(LN(H119/B23))))</f>
        <v>0</v>
      </c>
      <c r="K119" s="19">
        <f ca="1">IF(H119=0,0,((H119/B23)^2))</f>
        <v>0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COUNTIF(OFFSET('NE3_17.09.18_pred_raw'!A2,0,0,D9-B9+1,1),"Alg")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COUNTIF(OFFSET('NE3_17.09.18_pred_raw'!A2,0,0,D9-B9+1,1),"Cora")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COUNTIF(OFFSET('NE3_17.09.18_pred_raw'!A2,0,0,D9-B9+1,1),"D_dic")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COUNTIF(OFFSET('NE3_17.09.18_pred_raw'!A2,0,0,D9-B9+1,1),"L_inc")</f>
        <v>1</v>
      </c>
      <c r="I124" s="3">
        <f ca="1">(H124/H142)*100</f>
        <v>1.0101010101010102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132</v>
      </c>
      <c r="H125">
        <f ca="1">COUNTIF(OFFSET('NE3_17.09.18_pred_raw'!A2,0,0,D9-B9+1,1),"P_pav")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COUNTIF(OFFSET('NE3_17.09.18_pred_raw'!A2,0,0,D9-B9+1,1),"P_ser")</f>
        <v>1</v>
      </c>
      <c r="I126" s="3">
        <f ca="1">(H126/H142)*100</f>
        <v>1.0101010101010102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134</v>
      </c>
      <c r="H127">
        <f ca="1">COUNTIF(OFFSET('NE3_17.09.18_pred_raw'!A2,0,0,D9-B9+1,1),"Ulva")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COUNTIF(OFFSET('NE3_17.09.18_pred_raw'!A2,0,0,D9-B9+1,1),"V_utr")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COUNTIF(OFFSET('NE3_17.09.18_pred_raw'!A2,0,0,D9-B9+1,1),"B_dis")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COUNTIF(OFFSET('NE3_17.09.18_pred_raw'!A2,0,0,D9-B9+1,1),"A_lix")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COUNTIF(OFFSET('NE3_17.09.18_pred_raw'!A2,0,0,D9-B9+1,1),"Bare")</f>
        <v>7</v>
      </c>
      <c r="I134" s="3">
        <f ca="1">(H134/H142)*100</f>
        <v>7.0707070707070701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COUNTIF(OFFSET('NE3_17.09.18_pred_raw'!A2,0,0,D9-B9+1,1),"Biof")</f>
        <v>7</v>
      </c>
      <c r="I136" s="3">
        <f ca="1">(H136/H142)*100</f>
        <v>7.0707070707070701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COUNTIF(OFFSET('NE3_17.09.18_pred_raw'!A2,0,0,D9-B9+1,1),"UNK")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COUNTIF(OFFSET('NE3_17.09.18_pred_raw'!A2,0,0,D9-B9+1,1),"SHAD")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COUNTIF(OFFSET('NE3_17.09.18_pred_raw'!A2,0,0,D9-B9+1,1),"TAPE")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COUNTIF(OFFSET('NE3_17.09.18_pred_raw'!A2,0,0,D9-B9+1,1),"WAND")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34F8-0A35-4B30-A821-643EE26D0FFF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COUNTA(OFFSET('NE4_18.09.18_raw'!A2,0,0,D9-B9+1,1))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COUNTIF(OFFSET('NE4_18.09.18_raw'!C2,0,0,D9-B9+1,1), "ART")</f>
        <v>6</v>
      </c>
      <c r="C16" s="7">
        <f ca="1">(B16/H142)*100</f>
        <v>6.0606060606060606</v>
      </c>
      <c r="D16" s="7">
        <f ca="1">SUM(J17:J26)</f>
        <v>0.45056120886630463</v>
      </c>
      <c r="E16" s="18">
        <f ca="1">1-SUM(K17:K26)</f>
        <v>0.27777777777777768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COUNTIF(OFFSET('NE4_18.09.18_raw'!C2,0,0,D9-B9+1,1),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COUNTIF(OFFSET('NE4_18.09.18_raw'!A2,0,0,D9-B9+1,1),"Amphi")</f>
        <v>5</v>
      </c>
      <c r="I17" s="3">
        <f ca="1">(H17/H142)*100</f>
        <v>5.0505050505050502</v>
      </c>
      <c r="J17" s="3">
        <f ca="1">IF(H17=0,0,-1*((H17/B16)*(LN(H17/B16))))</f>
        <v>0.15193463066162882</v>
      </c>
      <c r="K17" s="19">
        <f ca="1">IF(H17=0,0,((H17/B16)^2))</f>
        <v>0.69444444444444453</v>
      </c>
      <c r="N17">
        <v>7</v>
      </c>
    </row>
    <row r="18" spans="1:14" x14ac:dyDescent="0.25">
      <c r="A18" s="13" t="s">
        <v>187</v>
      </c>
      <c r="B18" s="6">
        <f ca="1">COUNTIF(OFFSET('NE4_18.09.18_raw'!C2,0,0,D9-B9+1,1), "TUN")</f>
        <v>8</v>
      </c>
      <c r="C18" s="7">
        <f ca="1">(B18/H142)*100</f>
        <v>8.0808080808080813</v>
      </c>
      <c r="D18" s="7">
        <f ca="1">SUM(J36:J52)</f>
        <v>1.0735428464085233</v>
      </c>
      <c r="E18" s="18">
        <f ca="1">1-SUM(K36:K52)</f>
        <v>0.5625</v>
      </c>
      <c r="G18" s="14" t="s">
        <v>25</v>
      </c>
      <c r="H18">
        <f ca="1">COUNTIF(OFFSET('NE4_18.09.18_raw'!A2,0,0,D9-B9+1,1),"B_tri")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COUNTIF(OFFSET('NE4_18.09.18_raw'!C2,0,0,D9-B9+1,1), "BRY")</f>
        <v>32</v>
      </c>
      <c r="C19" s="3">
        <f ca="1">(B19/H142)*100</f>
        <v>32.323232323232325</v>
      </c>
      <c r="D19" s="3">
        <f ca="1">SUM(J54:J81)</f>
        <v>1.5222643991649842</v>
      </c>
      <c r="E19" s="19">
        <f ca="1">1-SUM(K54:K81)</f>
        <v>0.7109375</v>
      </c>
      <c r="G19" s="14" t="s">
        <v>26</v>
      </c>
      <c r="H19">
        <f ca="1">COUNTIF(OFFSET('NE4_18.09.18_raw'!A2,0,0,D9-B9+1,1),"Capre")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COUNTIF(OFFSET('NE4_18.09.18_raw'!C2,0,0,D9-B9+1,1), "ANN")</f>
        <v>27</v>
      </c>
      <c r="C20" s="7">
        <f ca="1">(B20/H142)*100</f>
        <v>27.27272727272727</v>
      </c>
      <c r="D20" s="7">
        <f ca="1">SUM(J83:J95)</f>
        <v>1.4974088001265393</v>
      </c>
      <c r="E20" s="18">
        <f ca="1">1-SUM(K83:K95)</f>
        <v>0.71879286694101507</v>
      </c>
      <c r="G20" s="14" t="s">
        <v>27</v>
      </c>
      <c r="H20">
        <f ca="1">COUNTIF(OFFSET('NE4_18.09.18_raw'!A2,0,0,D9-B9+1,1),"Chtha")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COUNTIF(OFFSET('NE4_18.09.18_raw'!C2,0,0,D9-B9+1,1), "CN")</f>
        <v>3</v>
      </c>
      <c r="C21" s="3">
        <f ca="1">(B21/H142)*100</f>
        <v>3.0303030303030303</v>
      </c>
      <c r="D21" s="3">
        <f ca="1">SUM(J97:J105)</f>
        <v>1.0986122886681096</v>
      </c>
      <c r="E21" s="19">
        <f ca="1">1-SUM(K97:K105)</f>
        <v>0.66666666666666674</v>
      </c>
      <c r="G21" s="14" t="s">
        <v>28</v>
      </c>
      <c r="H21">
        <f ca="1">COUNTIF(OFFSET('NE4_18.09.18_raw'!A2,0,0,D9-B9+1,1),"Crab")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COUNTIF(OFFSET('NE4_18.09.18_raw'!C2,0,0,D9-B9+1,1), "C")</f>
        <v>1</v>
      </c>
      <c r="C22" s="7">
        <f ca="1">(B22/H142)*100</f>
        <v>1.0101010101010102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COUNTIF(OFFSET('NE4_18.09.18_raw'!A2,0,0,D9-B9+1,1),"M_sex")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COUNTIF(OFFSET('NE4_18.09.18_raw'!C2,0,0,D9-B9+1,1), "POR")</f>
        <v>6</v>
      </c>
      <c r="C23" s="3">
        <f ca="1">(B23/H142)*100</f>
        <v>6.0606060606060606</v>
      </c>
      <c r="D23" s="3">
        <f ca="1">SUM(J112:J119)</f>
        <v>1.2424533248940002</v>
      </c>
      <c r="E23" s="19">
        <f ca="1">1-SUM(K112:K119)</f>
        <v>0.66666666666666674</v>
      </c>
      <c r="G23" s="14" t="s">
        <v>30</v>
      </c>
      <c r="H23">
        <f ca="1">COUNTIF(OFFSET('NE4_18.09.18_raw'!A2,0,0,D9-B9+1,1),"P_scul")</f>
        <v>1</v>
      </c>
      <c r="I23" s="3">
        <f ca="1">(H23/H142)*100</f>
        <v>1.0101010101010102</v>
      </c>
      <c r="J23" s="3">
        <f ca="1">IF(H23=0,0,-1*((H23/B16)*(LN(H23/B16))))</f>
        <v>0.29862657820467581</v>
      </c>
      <c r="K23" s="19">
        <f ca="1">IF(H23=0,0,((H23/B16)^2))</f>
        <v>2.7777777777777776E-2</v>
      </c>
    </row>
    <row r="24" spans="1:14" x14ac:dyDescent="0.25">
      <c r="A24" s="13" t="s">
        <v>193</v>
      </c>
      <c r="B24" s="6">
        <f ca="1">COUNTIF(OFFSET('NE4_18.09.18_raw'!C2,0,0,D9-B9+1,1), "MA")</f>
        <v>4</v>
      </c>
      <c r="C24" s="7">
        <f ca="1">(B24/H142)*100</f>
        <v>4.0404040404040407</v>
      </c>
      <c r="D24" s="7">
        <f ca="1">SUM(J121:J128)</f>
        <v>1.0397207708399179</v>
      </c>
      <c r="E24" s="18">
        <f ca="1">1-SUM(K121:K128)</f>
        <v>0.625</v>
      </c>
      <c r="G24" s="14" t="s">
        <v>31</v>
      </c>
      <c r="H24">
        <f ca="1">COUNTIF(OFFSET('NE4_18.09.18_raw'!A2,0,0,D9-B9+1,1),"Prawn")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COUNTIF(OFFSET('NE4_18.09.18_raw'!C2,0,0,D9-B9+1,1),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COUNTIF(OFFSET('NE4_18.09.18_raw'!A2,0,0,D9-B9+1,1),"S_walk")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COUNTIF(OFFSET('NE4_18.09.18_raw'!C2,0,0,D9-B9+1,1),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COUNTIF(OFFSET('NE4_18.09.18_raw'!A2,0,0,D9-B9+1,1),"Tanai")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COUNTIF(OFFSET('NE4_18.09.18_raw'!C2,0,0,D9-B9+1,1), "SPR")</f>
        <v>5</v>
      </c>
      <c r="C27" s="3">
        <f ca="1">(B27/H142)*100</f>
        <v>5.0505050505050502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COUNTIF(OFFSET('NE4_18.09.18_raw'!C2,0,0,D9-B9+1,1), "U")</f>
        <v>7</v>
      </c>
      <c r="C28" s="7">
        <f ca="1">(B28/H142)*100</f>
        <v>7.0707070707070701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COUNTIF(OFFSET('NE4_18.09.18_raw'!A2,0,0,D9-B9+1,1),"Bival")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COUNTIF(OFFSET('NE4_18.09.18_raw'!C2,0,0,D9-B9+1,1),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COUNTIF(OFFSET('NE4_18.09.18_raw'!A2,0,0,D9-B9+1,1),"Gastr")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COUNTIF(OFFSET('NE4_18.09.18_raw'!A2,0,0,D9-B9+1,1),"Limpe")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COUNTIF(OFFSET('NE4_18.09.18_raw'!A2,0,0,D9-B9+1,1),"Moll")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COUNTIF(OFFSET('NE4_18.09.18_raw'!A2,0,0,D9-B9+1,1),"Nudi")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SUM((OFFSET('NE4_18.09.18_raw'!B2,0,0,D9-B9+1,1)="ASP") * (OFFSET('NE4_18.09.18_raw'!C2,0,0,D9-B9+1,1)&lt;&gt;"TWS"))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COUNTIF(OFFSET('NE4_18.09.18_raw'!A2,0,0,D9-B9+1,1),"Stram")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SUM((OFFSET('NE4_18.09.18_raw'!B2,0,0,D9-B9+1,1)="BBD") * (OFFSET('NE4_18.09.18_raw'!C2,0,0,D9-B9+1,1)&lt;&gt;"TWS"))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COUNTIF(OFFSET('NE4_18.09.18_raw'!A2,0,0,D9-B9+1,1),"Verme")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SUM((OFFSET('NE4_18.09.18_raw'!B2,0,0,D9-B9+1,1)="BL") * (OFFSET('NE4_18.09.18_raw'!C2,0,0,D9-B9+1,1)&lt;&gt;"TWS"))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SUM((OFFSET('NE4_18.09.18_raw'!B2,0,0,D9-B9+1,1)="OD") * (OFFSET('NE4_18.09.18_raw'!C2,0,0,D9-B9+1,1)&lt;&gt;"TWS"))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COUNTIF(OFFSET('NE4_18.09.18_raw'!A2,0,0,D9-B9+1,1),"Ascid")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SUM((OFFSET('NE4_18.09.18_raw'!B2,0,0,D9-B9+1,1)="PLA") * (OFFSET('NE4_18.09.18_raw'!C2,0,0,D9-B9+1,1)&lt;&gt;"TWS"))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COUNTIF(OFFSET('NE4_18.09.18_raw'!A2,0,0,D9-B9+1,1),"B_lea")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SUM((OFFSET('NE4_18.09.18_raw'!B2,0,0,D9-B9+1,1)="WBD") * (OFFSET('NE4_18.09.18_raw'!C2,0,0,D9-B9+1,1)&lt;&gt;"TWS"))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COUNTIF(OFFSET('NE4_18.09.18_raw'!A2,0,0,D9-B9+1,1),"B_nig")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SUM((OFFSET('NE4_18.09.18_raw'!B2,0,0,D9-B9+1,1)="YBD") * (OFFSET('NE4_18.09.18_raw'!C2,0,0,D9-B9+1,1)&lt;&gt;"TWS"))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COUNTIF(OFFSET('NE4_18.09.18_raw'!A2,0,0,D9-B9+1,1),"B_sch")</f>
        <v>1</v>
      </c>
      <c r="I39" s="3">
        <f ca="1">(H39/H142)*100</f>
        <v>1.0101010101010102</v>
      </c>
      <c r="J39" s="3">
        <f ca="1">IF(H39=0,0,-1*((H39/B18)*(LN(H39/B18))))</f>
        <v>0.25993019270997947</v>
      </c>
      <c r="K39" s="19">
        <f ca="1">IF(H39=0,0,((H39/B18)^2))</f>
        <v>1.5625E-2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COUNTIF(OFFSET('NE4_18.09.18_raw'!A2,0,0,D9-B9+1,1),"C_int")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(OFFSET('NE4_18.09.18_raw'!B2,0,0,D9-B9+1,1)="ASP")*( OFFSET('NE4_18.09.18_raw'!C2,0,0,D9-B9+1,1)="C"))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COUNTIF(OFFSET('NE4_18.09.18_raw'!A2,0,0,D9-B9+1,1),"C_lep")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(OFFSET('NE4_18.09.18_raw'!B2,0,0,D9-B9+1,1)="BBD")*( OFFSET('NE4_18.09.18_raw'!C2,0,0,D9-B9+1,1)="C"))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COUNTIF(OFFSET('NE4_18.09.18_raw'!A2,0,0,D9-B9+1,1),"Dp_lis")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(OFFSET('NE4_18.09.18_raw'!B2,0,0,D9-B9+1,1)="BL")*( OFFSET('NE4_18.09.18_raw'!C2,0,0,D9-B9+1,1)="C"))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COUNTIF(OFFSET('NE4_18.09.18_raw'!A2,0,0,D9-B9+1,1),"D_cor")</f>
        <v>5</v>
      </c>
      <c r="I43" s="3">
        <f ca="1">(H43/H142)*100</f>
        <v>5.0505050505050502</v>
      </c>
      <c r="J43" s="3">
        <f ca="1">IF(H43=0,0,-1*((H43/B18)*(LN(H43/B18))))</f>
        <v>0.29375226827858475</v>
      </c>
      <c r="K43" s="19">
        <f ca="1">IF(H43=0,0,((H43/B18)^2))</f>
        <v>0.390625</v>
      </c>
    </row>
    <row r="44" spans="1:11" x14ac:dyDescent="0.25">
      <c r="A44" s="14" t="s">
        <v>204</v>
      </c>
      <c r="B44">
        <f ca="1">SUMPRODUCT( (OFFSET('NE4_18.09.18_raw'!B2,0,0,D9-B9+1,1)="OD")*( OFFSET('NE4_18.09.18_raw'!C2,0,0,D9-B9+1,1)="C"))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COUNTIF(OFFSET('NE4_18.09.18_raw'!A2,0,0,D9-B9+1,1),"D_mag")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(OFFSET('NE4_18.09.18_raw'!B2,0,0,D9-B9+1,1)="PLA")*( OFFSET('NE4_18.09.18_raw'!C2,0,0,D9-B9+1,1)="C"))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COUNTIF(OFFSET('NE4_18.09.18_raw'!A2,0,0,D9-B9+1,1),"Ecte")</f>
        <v>1</v>
      </c>
      <c r="I45" s="3">
        <f ca="1">(H45/H142)*100</f>
        <v>1.0101010101010102</v>
      </c>
      <c r="J45" s="3">
        <f ca="1">IF(H45=0,0,-1*((H45/B18)*(LN(H45/B18))))</f>
        <v>0.25993019270997947</v>
      </c>
      <c r="K45" s="19">
        <f ca="1">IF(H45=0,0,((H45/B18)^2))</f>
        <v>1.5625E-2</v>
      </c>
    </row>
    <row r="46" spans="1:11" x14ac:dyDescent="0.25">
      <c r="A46" s="14" t="s">
        <v>206</v>
      </c>
      <c r="B46">
        <f ca="1">SUMPRODUCT( (OFFSET('NE4_18.09.18_raw'!B2,0,0,D9-B9+1,1)="WBD")*( OFFSET('NE4_18.09.18_raw'!C2,0,0,D9-B9+1,1)="C"))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COUNTIF(OFFSET('NE4_18.09.18_raw'!A2,0,0,D9-B9+1,1),"M_squ")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(OFFSET('NE4_18.09.18_raw'!B2,0,0,D9-B9+1,1)="YBD")*( OFFSET('NE4_18.09.18_raw'!C2,0,0,D9-B9+1,1)="C"))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COUNTIF(OFFSET('NE4_18.09.18_raw'!A2,0,0,D9-B9+1,1),"P_lis")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COUNTIF(OFFSET('NE4_18.09.18_raw'!A2,0,0,D9-B9+1,1),"S_can")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COUNTIF(OFFSET('NE4_18.09.18_raw'!A2,0,0,D9-B9+1,1),"Styel")</f>
        <v>1</v>
      </c>
      <c r="I49" s="3">
        <f ca="1">(H49/H142)*100</f>
        <v>1.0101010101010102</v>
      </c>
      <c r="J49" s="3">
        <f ca="1">IF(H49=0,0,-1*((H49/B18)*(LN(H49/B18))))</f>
        <v>0.25993019270997947</v>
      </c>
      <c r="K49" s="19">
        <f ca="1">IF(H49=0,0,((H49/B18)^2))</f>
        <v>1.5625E-2</v>
      </c>
    </row>
    <row r="50" spans="7:11" x14ac:dyDescent="0.25">
      <c r="G50" s="14" t="s">
        <v>57</v>
      </c>
      <c r="H50">
        <f ca="1">COUNTIF(OFFSET('NE4_18.09.18_raw'!A2,0,0,D9-B9+1,1),"S_bra")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COUNTIF(OFFSET('NE4_18.09.18_raw'!A2,0,0,D9-B9+1,1),"S_rub")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COUNTIF(OFFSET('NE4_18.09.18_raw'!A2,0,0,D9-B9+1,1),"T_cer")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COUNTIF(OFFSET('NE4_18.09.18_raw'!A2,0,0,D9-B9+1,1),"A_ver")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COUNTIF(OFFSET('NE4_18.09.18_raw'!A2,0,0,D9-B9+1,1),"Bryoz")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COUNTIF(OFFSET('NE4_18.09.18_raw'!A2,0,0,D9-B9+1,1),"B_ner")</f>
        <v>6</v>
      </c>
      <c r="I56" s="3">
        <f ca="1">(H56/H142)*100</f>
        <v>6.0606060606060606</v>
      </c>
      <c r="J56" s="3">
        <f ca="1">IF(H56=0,0,-1*((H56/B19)*(LN(H56/B19))))</f>
        <v>0.31387058129468842</v>
      </c>
      <c r="K56" s="19">
        <f ca="1">IF(H56=0,0,((H56/B19)^2))</f>
        <v>3.515625E-2</v>
      </c>
    </row>
    <row r="57" spans="7:11" x14ac:dyDescent="0.25">
      <c r="G57" s="14" t="s">
        <v>64</v>
      </c>
      <c r="H57">
        <f ca="1">COUNTIF(OFFSET('NE4_18.09.18_raw'!A2,0,0,D9-B9+1,1),"Bugu")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COUNTIF(OFFSET('NE4_18.09.18_raw'!A2,0,0,D9-B9+1,1),"B_sto")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COUNTIF(OFFSET('NE4_18.09.18_raw'!A2,0,0,D9-B9+1,1),"B_fla")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COUNTIF(OFFSET('NE4_18.09.18_raw'!A2,0,0,D9-B9+1,1),"B_ful")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COUNTIF(OFFSET('NE4_18.09.18_raw'!A2,0,0,D9-B9+1,1),"B_sim")</f>
        <v>1</v>
      </c>
      <c r="I61" s="3">
        <f ca="1">(H61/H142)*100</f>
        <v>1.0101010101010102</v>
      </c>
      <c r="J61" s="3">
        <f ca="1">IF(H61=0,0,-1*((H61/B19)*(LN(H61/B19))))</f>
        <v>0.10830424696249145</v>
      </c>
      <c r="K61" s="19">
        <f ca="1">IF(H61=0,0,((H61/B19)^2))</f>
        <v>9.765625E-4</v>
      </c>
    </row>
    <row r="62" spans="7:11" x14ac:dyDescent="0.25">
      <c r="G62" s="14" t="s">
        <v>69</v>
      </c>
      <c r="H62">
        <f ca="1">COUNTIF(OFFSET('NE4_18.09.18_raw'!A2,0,0,D9-B9+1,1),"C_ina")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COUNTIF(OFFSET('NE4_18.09.18_raw'!A2,0,0,D9-B9+1,1),"C_bert")</f>
        <v>15</v>
      </c>
      <c r="I63" s="3">
        <f ca="1">(H63/H142)*100</f>
        <v>15.151515151515152</v>
      </c>
      <c r="J63" s="3">
        <f ca="1">IF(H63=0,0,-1*((H63/B19)*(LN(H63/B19))))</f>
        <v>0.35516517267071085</v>
      </c>
      <c r="K63" s="19">
        <f ca="1">IF(H63=0,0,((H63/B19)^2))</f>
        <v>0.2197265625</v>
      </c>
    </row>
    <row r="64" spans="7:11" x14ac:dyDescent="0.25">
      <c r="G64" s="14" t="s">
        <v>71</v>
      </c>
      <c r="H64">
        <f ca="1">COUNTIF(OFFSET('NE4_18.09.18_raw'!A2,0,0,D9-B9+1,1),"C_den")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COUNTIF(OFFSET('NE4_18.09.18_raw'!A2,0,0,D9-B9+1,1),"C_ebu")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COUNTIF(OFFSET('NE4_18.09.18_raw'!A2,0,0,D9-B9+1,1),"C_elo")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COUNTIF(OFFSET('NE4_18.09.18_raw'!A2,0,0,D9-B9+1,1),"Crisi")</f>
        <v>5</v>
      </c>
      <c r="I67" s="3">
        <f ca="1">(H67/H142)*100</f>
        <v>5.0505050505050502</v>
      </c>
      <c r="J67" s="3">
        <f ca="1">IF(H67=0,0,-1*((H67/B19)*(LN(H67/B19))))</f>
        <v>0.29004656099462911</v>
      </c>
      <c r="K67" s="19">
        <f ca="1">IF(H67=0,0,((H67/B19)^2))</f>
        <v>2.44140625E-2</v>
      </c>
    </row>
    <row r="68" spans="7:11" x14ac:dyDescent="0.25">
      <c r="G68" s="14" t="s">
        <v>75</v>
      </c>
      <c r="H68">
        <f ca="1">COUNTIF(OFFSET('NE4_18.09.18_raw'!A2,0,0,D9-B9+1,1),"C_plu")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COUNTIF(OFFSET('NE4_18.09.18_raw'!A2,0,0,D9-B9+1,1),"F_pur")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COUNTIF(OFFSET('NE4_18.09.18_raw'!A2,0,0,D9-B9+1,1),"N_gig")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COUNTIF(OFFSET('NE4_18.09.18_raw'!A2,0,0,D9-B9+1,1),"P_alb")</f>
        <v>2</v>
      </c>
      <c r="I71" s="3">
        <f ca="1">(H71/H142)*100</f>
        <v>2.0202020202020203</v>
      </c>
      <c r="J71" s="3">
        <f ca="1">IF(H71=0,0,-1*((H71/B19)*(LN(H71/B19))))</f>
        <v>0.17328679513998632</v>
      </c>
      <c r="K71" s="19">
        <f ca="1">IF(H71=0,0,((H71/B19)^2))</f>
        <v>3.90625E-3</v>
      </c>
    </row>
    <row r="72" spans="7:11" x14ac:dyDescent="0.25">
      <c r="G72" s="14" t="s">
        <v>79</v>
      </c>
      <c r="H72">
        <f ca="1">COUNTIF(OFFSET('NE4_18.09.18_raw'!A2,0,0,D9-B9+1,1),"S_laf")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COUNTIF(OFFSET('NE4_18.09.18_raw'!A2,0,0,D9-B9+1,1),"S_err")</f>
        <v>2</v>
      </c>
      <c r="I73" s="3">
        <f ca="1">(H73/H142)*100</f>
        <v>2.0202020202020203</v>
      </c>
      <c r="J73" s="3">
        <f ca="1">IF(H73=0,0,-1*((H73/B19)*(LN(H73/B19))))</f>
        <v>0.17328679513998632</v>
      </c>
      <c r="K73" s="19">
        <f ca="1">IF(H73=0,0,((H73/B19)^2))</f>
        <v>3.90625E-3</v>
      </c>
    </row>
    <row r="74" spans="7:11" x14ac:dyDescent="0.25">
      <c r="G74" s="14" t="s">
        <v>81</v>
      </c>
      <c r="H74">
        <f ca="1">COUNTIF(OFFSET('NE4_18.09.18_raw'!A2,0,0,D9-B9+1,1),"S_pun")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COUNTIF(OFFSET('NE4_18.09.18_raw'!A2,0,0,D9-B9+1,1),"Schiz")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COUNTIF(OFFSET('NE4_18.09.18_raw'!A2,0,0,D9-B9+1,1),"S_mad")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COUNTIF(OFFSET('NE4_18.09.18_raw'!A2,0,0,D9-B9+1,1),"Scrup")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COUNTIF(OFFSET('NE4_18.09.18_raw'!A2,0,0,D9-B9+1,1),"T_ino")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COUNTIF(OFFSET('NE4_18.09.18_raw'!A2,0,0,D9-B9+1,1),"Tubo")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COUNTIF(OFFSET('NE4_18.09.18_raw'!A2,0,0,D9-B9+1,1),"V_dent")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COUNTIF(OFFSET('NE4_18.09.18_raw'!A2,0,0,D9-B9+1,1),"W_sub")</f>
        <v>1</v>
      </c>
      <c r="I81" s="3">
        <f ca="1">(H81/H142)*100</f>
        <v>1.0101010101010102</v>
      </c>
      <c r="J81" s="3">
        <f ca="1">IF(H81=0,0,-1*((H81/B19)*(LN(H81/B19))))</f>
        <v>0.10830424696249145</v>
      </c>
      <c r="K81" s="19">
        <f ca="1">IF(H81=0,0,((H81/B19)^2))</f>
        <v>9.765625E-4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COUNTIF(OFFSET('NE4_18.09.18_raw'!A2,0,0,D9-B9+1,1),"B_bai")</f>
        <v>1</v>
      </c>
      <c r="I83" s="3">
        <f ca="1">(H83/H142)*100</f>
        <v>1.0101010101010102</v>
      </c>
      <c r="J83" s="3">
        <f ca="1">IF(H83=0,0,-1*((H83/B20)*(LN(H83/B20))))</f>
        <v>0.1220680320742344</v>
      </c>
      <c r="K83" s="19">
        <f ca="1">IF(H83=0,0,((H83/B20)^2))</f>
        <v>1.3717421124828531E-3</v>
      </c>
    </row>
    <row r="84" spans="7:11" x14ac:dyDescent="0.25">
      <c r="G84" s="14" t="s">
        <v>91</v>
      </c>
      <c r="H84">
        <f ca="1">COUNTIF(OFFSET('NE4_18.09.18_raw'!A2,0,0,D9-B9+1,1),"L_cla")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COUNTIF(OFFSET('NE4_18.09.18_raw'!A2,0,0,D9-B9+1,1),"Nerei")</f>
        <v>1</v>
      </c>
      <c r="I85" s="3">
        <f ca="1">(H85/H142)*100</f>
        <v>1.0101010101010102</v>
      </c>
      <c r="J85" s="3">
        <f ca="1">IF(H85=0,0,-1*((H85/B20)*(LN(H85/B20))))</f>
        <v>0.1220680320742344</v>
      </c>
      <c r="K85" s="19">
        <f ca="1">IF(H85=0,0,((H85/B20)^2))</f>
        <v>1.3717421124828531E-3</v>
      </c>
    </row>
    <row r="86" spans="7:11" x14ac:dyDescent="0.25">
      <c r="G86" s="14" t="s">
        <v>93</v>
      </c>
      <c r="H86">
        <f ca="1">COUNTIF(OFFSET('NE4_18.09.18_raw'!A2,0,0,D9-B9+1,1),"N_venu")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COUNTIF(OFFSET('NE4_18.09.18_raw'!A2,0,0,D9-B9+1,1),"Poly")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COUNTIF(OFFSET('NE4_18.09.18_raw'!A2,0,0,D9-B9+1,1),"P_tri")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COUNTIF(OFFSET('NE4_18.09.18_raw'!A2,0,0,D9-B9+1,1),"P_tub")</f>
        <v>1</v>
      </c>
      <c r="I89" s="3">
        <f ca="1">(H89/H142)*100</f>
        <v>1.0101010101010102</v>
      </c>
      <c r="J89" s="3">
        <f ca="1">IF(H89=0,0,-1*((H89/B20)*(LN(H89/B20))))</f>
        <v>0.1220680320742344</v>
      </c>
      <c r="K89" s="19">
        <f ca="1">IF(H89=0,0,((H89/B20)^2))</f>
        <v>1.3717421124828531E-3</v>
      </c>
    </row>
    <row r="90" spans="7:11" x14ac:dyDescent="0.25">
      <c r="G90" s="14" t="s">
        <v>97</v>
      </c>
      <c r="H90">
        <f ca="1">COUNTIF(OFFSET('NE4_18.09.18_raw'!A2,0,0,D9-B9+1,1),"Sabel")</f>
        <v>1</v>
      </c>
      <c r="I90" s="3">
        <f ca="1">(H90/H142)*100</f>
        <v>1.0101010101010102</v>
      </c>
      <c r="J90" s="3">
        <f ca="1">IF(H90=0,0,-1*((H90/B20)*(LN(H90/B20))))</f>
        <v>0.1220680320742344</v>
      </c>
      <c r="K90" s="19">
        <f ca="1">IF(H90=0,0,((H90/B20)^2))</f>
        <v>1.3717421124828531E-3</v>
      </c>
    </row>
    <row r="91" spans="7:11" x14ac:dyDescent="0.25">
      <c r="G91" s="14" t="s">
        <v>98</v>
      </c>
      <c r="H91">
        <f ca="1">COUNTIF(OFFSET('NE4_18.09.18_raw'!A2,0,0,D9-B9+1,1),"S_dys")</f>
        <v>4</v>
      </c>
      <c r="I91" s="3">
        <f ca="1">(H91/H142)*100</f>
        <v>4.0404040404040407</v>
      </c>
      <c r="J91" s="3">
        <f ca="1">IF(H91=0,0,-1*((H91/B20)*(LN(H91/B20))))</f>
        <v>0.28289518590880569</v>
      </c>
      <c r="K91" s="19">
        <f ca="1">IF(H91=0,0,((H91/B20)^2))</f>
        <v>2.194787379972565E-2</v>
      </c>
    </row>
    <row r="92" spans="7:11" x14ac:dyDescent="0.25">
      <c r="G92" s="14" t="s">
        <v>99</v>
      </c>
      <c r="H92">
        <f ca="1">COUNTIF(OFFSET('NE4_18.09.18_raw'!A2,0,0,D9-B9+1,1),"Scale")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COUNTIF(OFFSET('NE4_18.09.18_raw'!A2,0,0,D9-B9+1,1),"S_ver")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COUNTIF(OFFSET('NE4_18.09.18_raw'!A2,0,0,D9-B9+1,1),"S_tri")</f>
        <v>8</v>
      </c>
      <c r="I94" s="3">
        <f ca="1">(H94/H142)*100</f>
        <v>8.0808080808080813</v>
      </c>
      <c r="J94" s="3">
        <f ca="1">IF(H94=0,0,-1*((H94/B20)*(LN(H94/B20))))</f>
        <v>0.36041342942947946</v>
      </c>
      <c r="K94" s="19">
        <f ca="1">IF(H94=0,0,((H94/B20)^2))</f>
        <v>8.77914951989026E-2</v>
      </c>
    </row>
    <row r="95" spans="7:11" x14ac:dyDescent="0.25">
      <c r="G95" s="14" t="s">
        <v>102</v>
      </c>
      <c r="H95">
        <f ca="1">COUNTIF(OFFSET('NE4_18.09.18_raw'!A2,0,0,D9-B9+1,1),"Spir")</f>
        <v>11</v>
      </c>
      <c r="I95" s="3">
        <f ca="1">(H95/H142)*100</f>
        <v>11.111111111111111</v>
      </c>
      <c r="J95" s="3">
        <f ca="1">IF(H95=0,0,-1*((H95/B20)*(LN(H95/B20))))</f>
        <v>0.36582805649131644</v>
      </c>
      <c r="K95" s="19">
        <f ca="1">IF(H95=0,0,((H95/B20)^2))</f>
        <v>0.16598079561042522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COUNTIF(OFFSET('NE4_18.09.18_raw'!A2,0,0,D9-B9+1,1),"A_plu")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COUNTIF(OFFSET('NE4_18.09.18_raw'!A2,0,0,D9-B9+1,1),"A_dia")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COUNTIF(OFFSET('NE4_18.09.18_raw'!A2,0,0,D9-B9+1,1),"E_cro")</f>
        <v>1</v>
      </c>
      <c r="I99" s="3">
        <f ca="1">(H99/H142)*100</f>
        <v>1.0101010101010102</v>
      </c>
      <c r="J99" s="3">
        <f ca="1">IF(H99=0,0,-1*((H99/B21)*(LN(H99/B21))))</f>
        <v>0.36620409622270322</v>
      </c>
      <c r="K99" s="19">
        <f ca="1">IF(H99=0,0,((H99/B21)^2))</f>
        <v>0.1111111111111111</v>
      </c>
    </row>
    <row r="100" spans="7:11" x14ac:dyDescent="0.25">
      <c r="G100" s="14" t="s">
        <v>107</v>
      </c>
      <c r="H100">
        <f ca="1">COUNTIF(OFFSET('NE4_18.09.18_raw'!A2,0,0,D9-B9+1,1),"K_hal")</f>
        <v>1</v>
      </c>
      <c r="I100" s="3">
        <f ca="1">(H100/H142)*100</f>
        <v>1.0101010101010102</v>
      </c>
      <c r="J100" s="3">
        <f ca="1">IF(H100=0,0,-1*((H100/B21)*(LN(H100/B21))))</f>
        <v>0.36620409622270322</v>
      </c>
      <c r="K100" s="19">
        <f ca="1">IF(H100=0,0,((H100/B21)^2))</f>
        <v>0.1111111111111111</v>
      </c>
    </row>
    <row r="101" spans="7:11" x14ac:dyDescent="0.25">
      <c r="G101" s="14" t="s">
        <v>108</v>
      </c>
      <c r="H101">
        <f ca="1">COUNTIF(OFFSET('NE4_18.09.18_raw'!A2,0,0,D9-B9+1,1),"O_hya")</f>
        <v>1</v>
      </c>
      <c r="I101" s="3">
        <f ca="1">(H101/H142)*100</f>
        <v>1.0101010101010102</v>
      </c>
      <c r="J101" s="3">
        <f ca="1">IF(H101=0,0,-1*((H101/B21)*(LN(H101/B21))))</f>
        <v>0.36620409622270322</v>
      </c>
      <c r="K101" s="19">
        <f ca="1">IF(H101=0,0,((H101/B21)^2))</f>
        <v>0.1111111111111111</v>
      </c>
    </row>
    <row r="102" spans="7:11" x14ac:dyDescent="0.25">
      <c r="G102" s="14" t="s">
        <v>109</v>
      </c>
      <c r="H102">
        <f ca="1">COUNTIF(OFFSET('NE4_18.09.18_raw'!A2,0,0,D9-B9+1,1),"Obel")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COUNTIF(OFFSET('NE4_18.09.18_raw'!A2,0,0,D9-B9+1,1),"P_dis")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COUNTIF(OFFSET('NE4_18.09.18_raw'!A2,0,0,D9-B9+1,1),"S_gau")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COUNTIF(OFFSET('NE4_18.09.18_raw'!A2,0,0,D9-B9+1,1),"S_gayi")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COUNTIF(OFFSET('NE4_18.09.18_raw'!A2,0,0,D9-B9+1,1),"Keep")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COUNTIF(OFFSET('NE4_18.09.18_raw'!A2,0,0,D9-B9+1,1),"Pat")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COUNTIF(OFFSET('NE4_18.09.18_raw'!A2,0,0,D9-B9+1,1),"Up")</f>
        <v>1</v>
      </c>
      <c r="I109" s="3">
        <f ca="1">(H109/H142)*100</f>
        <v>1.0101010101010102</v>
      </c>
      <c r="J109" s="3">
        <f ca="1">IF(H109=0,0,-1*((H109/B22)*(LN(H109/B22))))</f>
        <v>0</v>
      </c>
      <c r="K109" s="19">
        <f ca="1">IF(H109=0,0,((H109/B22)^2))</f>
        <v>1</v>
      </c>
    </row>
    <row r="110" spans="7:11" x14ac:dyDescent="0.25">
      <c r="G110" s="14" t="s">
        <v>117</v>
      </c>
      <c r="H110">
        <f ca="1">COUNTIF(OFFSET('NE4_18.09.18_raw'!A2,0,0,D9-B9+1,1),"Work")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COUNTIF(OFFSET('NE4_18.09.18_raw'!A2,0,0,D9-B9+1,1),"C_cla")</f>
        <v>1</v>
      </c>
      <c r="I112" s="3">
        <f ca="1">(H112/H142)*100</f>
        <v>1.0101010101010102</v>
      </c>
      <c r="J112" s="3">
        <f ca="1">IF(H112=0,0,-1*((H112/B23)*(LN(H112/B23))))</f>
        <v>0.29862657820467581</v>
      </c>
      <c r="K112" s="19">
        <f ca="1">IF(H112=0,0,((H112/B23)^2))</f>
        <v>2.7777777777777776E-2</v>
      </c>
    </row>
    <row r="113" spans="7:11" x14ac:dyDescent="0.25">
      <c r="G113" s="14" t="s">
        <v>120</v>
      </c>
      <c r="H113">
        <f ca="1">COUNTIF(OFFSET('NE4_18.09.18_raw'!A2,0,0,D9-B9+1,1),"M_sen")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0.29862657820467581</v>
      </c>
      <c r="K113" s="19">
        <f ca="1">IF(H113=0,0,((H113/B23)^2))</f>
        <v>2.7777777777777776E-2</v>
      </c>
    </row>
    <row r="114" spans="7:11" x14ac:dyDescent="0.25">
      <c r="G114" s="14" t="s">
        <v>121</v>
      </c>
      <c r="H114">
        <f ca="1">COUNTIF(OFFSET('NE4_18.09.18_raw'!A2,0,0,D9-B9+1,1),"Myca")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COUNTIF(OFFSET('NE4_18.09.18_raw'!A2,0,0,D9-B9+1,1),"P_mag")</f>
        <v>1</v>
      </c>
      <c r="I115" s="3">
        <f ca="1">(H115/H142)*100</f>
        <v>1.0101010101010102</v>
      </c>
      <c r="J115" s="3">
        <f ca="1">IF(H115=0,0,-1*((H115/B23)*(LN(H115/B23))))</f>
        <v>0.29862657820467581</v>
      </c>
      <c r="K115" s="19">
        <f ca="1">IF(H115=0,0,((H115/B23)^2))</f>
        <v>2.7777777777777776E-2</v>
      </c>
    </row>
    <row r="116" spans="7:11" x14ac:dyDescent="0.25">
      <c r="G116" s="14" t="s">
        <v>123</v>
      </c>
      <c r="H116">
        <f ca="1">COUNTIF(OFFSET('NE4_18.09.18_raw'!A2,0,0,D9-B9+1,1),"P_long")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COUNTIF(OFFSET('NE4_18.09.18_raw'!A2,0,0,D9-B9+1,1),"Spong")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COUNTIF(OFFSET('NE4_18.09.18_raw'!A2,0,0,D9-B9+1,1),"S_cil")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COUNTIF(OFFSET('NE4_18.09.18_raw'!A2,0,0,D9-B9+1,1),"Sycon")</f>
        <v>3</v>
      </c>
      <c r="I119" s="3">
        <f ca="1">(H119/H142)*100</f>
        <v>3.0303030303030303</v>
      </c>
      <c r="J119" s="3">
        <f ca="1">IF(H119=0,0,-1*((H119/B23)*(LN(H119/B23))))</f>
        <v>0.34657359027997264</v>
      </c>
      <c r="K119" s="19">
        <f ca="1">IF(H119=0,0,((H119/B23)^2))</f>
        <v>0.25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COUNTIF(OFFSET('NE4_18.09.18_raw'!A2,0,0,D9-B9+1,1),"Alg")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COUNTIF(OFFSET('NE4_18.09.18_raw'!A2,0,0,D9-B9+1,1),"Cora")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COUNTIF(OFFSET('NE4_18.09.18_raw'!A2,0,0,D9-B9+1,1),"D_dic")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COUNTIF(OFFSET('NE4_18.09.18_raw'!A2,0,0,D9-B9+1,1),"L_inc")</f>
        <v>1</v>
      </c>
      <c r="I124" s="3">
        <f ca="1">(H124/H142)*100</f>
        <v>1.0101010101010102</v>
      </c>
      <c r="J124" s="3">
        <f ca="1">IF(H124=0,0,-1*((H124/B24)*(LN(H124/B24))))</f>
        <v>0.34657359027997264</v>
      </c>
      <c r="K124" s="19">
        <f ca="1">IF(H124=0,0,((H124/B24)^2))</f>
        <v>6.25E-2</v>
      </c>
    </row>
    <row r="125" spans="7:11" x14ac:dyDescent="0.25">
      <c r="G125" s="14" t="s">
        <v>132</v>
      </c>
      <c r="H125">
        <f ca="1">COUNTIF(OFFSET('NE4_18.09.18_raw'!A2,0,0,D9-B9+1,1),"P_pav")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COUNTIF(OFFSET('NE4_18.09.18_raw'!A2,0,0,D9-B9+1,1),"P_ser")</f>
        <v>2</v>
      </c>
      <c r="I126" s="3">
        <f ca="1">(H126/H142)*100</f>
        <v>2.0202020202020203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134</v>
      </c>
      <c r="H127">
        <f ca="1">COUNTIF(OFFSET('NE4_18.09.18_raw'!A2,0,0,D9-B9+1,1),"Ulva")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COUNTIF(OFFSET('NE4_18.09.18_raw'!A2,0,0,D9-B9+1,1),"V_utr")</f>
        <v>1</v>
      </c>
      <c r="I128" s="3">
        <f ca="1">(H128/H142)*100</f>
        <v>1.0101010101010102</v>
      </c>
      <c r="J128" s="3">
        <f ca="1">IF(H128=0,0,-1*((H128/B24)*(LN(H128/B24))))</f>
        <v>0.34657359027997264</v>
      </c>
      <c r="K128" s="19">
        <f ca="1">IF(H128=0,0,((H128/B24)^2))</f>
        <v>6.25E-2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COUNTIF(OFFSET('NE4_18.09.18_raw'!A2,0,0,D9-B9+1,1),"B_dis")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COUNTIF(OFFSET('NE4_18.09.18_raw'!A2,0,0,D9-B9+1,1),"A_lix")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COUNTIF(OFFSET('NE4_18.09.18_raw'!A2,0,0,D9-B9+1,1),"Bare")</f>
        <v>5</v>
      </c>
      <c r="I134" s="3">
        <f ca="1">(H134/H142)*100</f>
        <v>5.0505050505050502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COUNTIF(OFFSET('NE4_18.09.18_raw'!A2,0,0,D9-B9+1,1),"Biof")</f>
        <v>7</v>
      </c>
      <c r="I136" s="3">
        <f ca="1">(H136/H142)*100</f>
        <v>7.0707070707070701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COUNTIF(OFFSET('NE4_18.09.18_raw'!A2,0,0,D9-B9+1,1),"UNK")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COUNTIF(OFFSET('NE4_18.09.18_raw'!A2,0,0,D9-B9+1,1),"SHAD")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COUNTIF(OFFSET('NE4_18.09.18_raw'!A2,0,0,D9-B9+1,1),"TAPE")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COUNTIF(OFFSET('NE4_18.09.18_raw'!A2,0,0,D9-B9+1,1),"WAND")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5C0A-7C7C-4C3C-B1BF-138B3A8862F5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COUNTA(OFFSET('NE4_18.09.18_pred_raw'!A2,0,0,D9-B9+1,1))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COUNTIF(OFFSET('NE4_18.09.18_pred_raw'!C2,0,0,D9-B9+1,1), "ART")</f>
        <v>5</v>
      </c>
      <c r="C16" s="7">
        <f ca="1">(B16/H142)*100</f>
        <v>5.0505050505050502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COUNTIF(OFFSET('NE4_18.09.18_pred_raw'!C2,0,0,D9-B9+1,1),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COUNTIF(OFFSET('NE4_18.09.18_pred_raw'!A2,0,0,D9-B9+1,1),"Amphi")</f>
        <v>5</v>
      </c>
      <c r="I17" s="3">
        <f ca="1">(H17/H142)*100</f>
        <v>5.0505050505050502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COUNTIF(OFFSET('NE4_18.09.18_pred_raw'!C2,0,0,D9-B9+1,1), "TUN")</f>
        <v>4</v>
      </c>
      <c r="C18" s="7">
        <f ca="1">(B18/H142)*100</f>
        <v>4.0404040404040407</v>
      </c>
      <c r="D18" s="7">
        <f ca="1">SUM(J36:J52)</f>
        <v>0.56233514461880829</v>
      </c>
      <c r="E18" s="18">
        <f ca="1">1-SUM(K36:K52)</f>
        <v>0.375</v>
      </c>
      <c r="G18" s="14" t="s">
        <v>25</v>
      </c>
      <c r="H18">
        <f ca="1">COUNTIF(OFFSET('NE4_18.09.18_pred_raw'!A2,0,0,D9-B9+1,1),"B_tri")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COUNTIF(OFFSET('NE4_18.09.18_pred_raw'!C2,0,0,D9-B9+1,1), "BRY")</f>
        <v>21</v>
      </c>
      <c r="C19" s="3">
        <f ca="1">(B19/H142)*100</f>
        <v>21.212121212121211</v>
      </c>
      <c r="D19" s="3">
        <f ca="1">SUM(J54:J81)</f>
        <v>1.433978872133012</v>
      </c>
      <c r="E19" s="19">
        <f ca="1">1-SUM(K54:K81)</f>
        <v>0.70748299319727903</v>
      </c>
      <c r="G19" s="14" t="s">
        <v>26</v>
      </c>
      <c r="H19">
        <f ca="1">COUNTIF(OFFSET('NE4_18.09.18_pred_raw'!A2,0,0,D9-B9+1,1),"Capre")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COUNTIF(OFFSET('NE4_18.09.18_pred_raw'!C2,0,0,D9-B9+1,1), "ANN")</f>
        <v>17</v>
      </c>
      <c r="C20" s="7">
        <f ca="1">(B20/H142)*100</f>
        <v>17.171717171717169</v>
      </c>
      <c r="D20" s="7">
        <f ca="1">SUM(J83:J95)</f>
        <v>1.339718043494599</v>
      </c>
      <c r="E20" s="18">
        <f ca="1">1-SUM(K83:K95)</f>
        <v>0.72664359861591699</v>
      </c>
      <c r="G20" s="14" t="s">
        <v>27</v>
      </c>
      <c r="H20">
        <f ca="1">COUNTIF(OFFSET('NE4_18.09.18_pred_raw'!A2,0,0,D9-B9+1,1),"Chtha")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COUNTIF(OFFSET('NE4_18.09.18_pred_raw'!C2,0,0,D9-B9+1,1),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COUNTIF(OFFSET('NE4_18.09.18_pred_raw'!A2,0,0,D9-B9+1,1),"Crab")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COUNTIF(OFFSET('NE4_18.09.18_pred_raw'!C2,0,0,D9-B9+1,1), "C")</f>
        <v>30</v>
      </c>
      <c r="C22" s="7">
        <f ca="1">(B22/H142)*100</f>
        <v>30.303030303030305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COUNTIF(OFFSET('NE4_18.09.18_pred_raw'!A2,0,0,D9-B9+1,1),"M_sex")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COUNTIF(OFFSET('NE4_18.09.18_pred_raw'!C2,0,0,D9-B9+1,1), "POR")</f>
        <v>2</v>
      </c>
      <c r="C23" s="3">
        <f ca="1">(B23/H142)*100</f>
        <v>2.0202020202020203</v>
      </c>
      <c r="D23" s="3">
        <f ca="1">SUM(J112:J119)</f>
        <v>0.69314718055994529</v>
      </c>
      <c r="E23" s="19">
        <f ca="1">1-SUM(K112:K119)</f>
        <v>0.5</v>
      </c>
      <c r="G23" s="14" t="s">
        <v>30</v>
      </c>
      <c r="H23">
        <f ca="1">COUNTIF(OFFSET('NE4_18.09.18_pred_raw'!A2,0,0,D9-B9+1,1),"P_scul")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COUNTIF(OFFSET('NE4_18.09.18_pred_raw'!C2,0,0,D9-B9+1,1), "MA")</f>
        <v>4</v>
      </c>
      <c r="C24" s="7">
        <f ca="1">(B24/H142)*100</f>
        <v>4.0404040404040407</v>
      </c>
      <c r="D24" s="7">
        <f ca="1">SUM(J121:J128)</f>
        <v>1.0397207708399179</v>
      </c>
      <c r="E24" s="18">
        <f ca="1">1-SUM(K121:K128)</f>
        <v>0.625</v>
      </c>
      <c r="G24" s="14" t="s">
        <v>31</v>
      </c>
      <c r="H24">
        <f ca="1">COUNTIF(OFFSET('NE4_18.09.18_pred_raw'!A2,0,0,D9-B9+1,1),"Prawn")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COUNTIF(OFFSET('NE4_18.09.18_pred_raw'!C2,0,0,D9-B9+1,1),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COUNTIF(OFFSET('NE4_18.09.18_pred_raw'!A2,0,0,D9-B9+1,1),"S_walk")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COUNTIF(OFFSET('NE4_18.09.18_pred_raw'!C2,0,0,D9-B9+1,1),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COUNTIF(OFFSET('NE4_18.09.18_pred_raw'!A2,0,0,D9-B9+1,1),"Tanai")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COUNTIF(OFFSET('NE4_18.09.18_pred_raw'!C2,0,0,D9-B9+1,1), "SPR")</f>
        <v>2</v>
      </c>
      <c r="C27" s="3">
        <f ca="1">(B27/H142)*100</f>
        <v>2.0202020202020203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COUNTIF(OFFSET('NE4_18.09.18_pred_raw'!C2,0,0,D9-B9+1,1), "U")</f>
        <v>14</v>
      </c>
      <c r="C28" s="7">
        <f ca="1">(B28/H142)*100</f>
        <v>14.14141414141414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COUNTIF(OFFSET('NE4_18.09.18_pred_raw'!A2,0,0,D9-B9+1,1),"Bival")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COUNTIF(OFFSET('NE4_18.09.18_pred_raw'!C2,0,0,D9-B9+1,1),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COUNTIF(OFFSET('NE4_18.09.18_pred_raw'!A2,0,0,D9-B9+1,1),"Gastr")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COUNTIF(OFFSET('NE4_18.09.18_pred_raw'!A2,0,0,D9-B9+1,1),"Limpe")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COUNTIF(OFFSET('NE4_18.09.18_pred_raw'!A2,0,0,D9-B9+1,1),"Moll")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COUNTIF(OFFSET('NE4_18.09.18_pred_raw'!A2,0,0,D9-B9+1,1),"Nudi")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SUM((OFFSET('NE4_18.09.18_pred_raw'!B2,0,0,D9-B9+1,1)="ASP") * (OFFSET('NE4_18.09.18_pred_raw'!C2,0,0,D9-B9+1,1)&lt;&gt;"TWS"))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COUNTIF(OFFSET('NE4_18.09.18_pred_raw'!A2,0,0,D9-B9+1,1),"Stram")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SUM((OFFSET('NE4_18.09.18_pred_raw'!B2,0,0,D9-B9+1,1)="BBD") * (OFFSET('NE4_18.09.18_pred_raw'!C2,0,0,D9-B9+1,1)&lt;&gt;"TWS"))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COUNTIF(OFFSET('NE4_18.09.18_pred_raw'!A2,0,0,D9-B9+1,1),"Verme")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SUM((OFFSET('NE4_18.09.18_pred_raw'!B2,0,0,D9-B9+1,1)="BL") * (OFFSET('NE4_18.09.18_pred_raw'!C2,0,0,D9-B9+1,1)&lt;&gt;"TWS"))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SUM((OFFSET('NE4_18.09.18_pred_raw'!B2,0,0,D9-B9+1,1)="OD") * (OFFSET('NE4_18.09.18_pred_raw'!C2,0,0,D9-B9+1,1)&lt;&gt;"TWS"))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COUNTIF(OFFSET('NE4_18.09.18_pred_raw'!A2,0,0,D9-B9+1,1),"Ascid")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SUM((OFFSET('NE4_18.09.18_pred_raw'!B2,0,0,D9-B9+1,1)="PLA") * (OFFSET('NE4_18.09.18_pred_raw'!C2,0,0,D9-B9+1,1)&lt;&gt;"TWS"))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COUNTIF(OFFSET('NE4_18.09.18_pred_raw'!A2,0,0,D9-B9+1,1),"B_lea")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SUM((OFFSET('NE4_18.09.18_pred_raw'!B2,0,0,D9-B9+1,1)="WBD") * (OFFSET('NE4_18.09.18_pred_raw'!C2,0,0,D9-B9+1,1)&lt;&gt;"TWS"))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COUNTIF(OFFSET('NE4_18.09.18_pred_raw'!A2,0,0,D9-B9+1,1),"B_nig")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SUM((OFFSET('NE4_18.09.18_pred_raw'!B2,0,0,D9-B9+1,1)="YBD") * (OFFSET('NE4_18.09.18_pred_raw'!C2,0,0,D9-B9+1,1)&lt;&gt;"TWS"))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COUNTIF(OFFSET('NE4_18.09.18_pred_raw'!A2,0,0,D9-B9+1,1),"B_sch")</f>
        <v>1</v>
      </c>
      <c r="I39" s="3">
        <f ca="1">(H39/H142)*100</f>
        <v>1.0101010101010102</v>
      </c>
      <c r="J39" s="3">
        <f ca="1">IF(H39=0,0,-1*((H39/B18)*(LN(H39/B18))))</f>
        <v>0.34657359027997264</v>
      </c>
      <c r="K39" s="19">
        <f ca="1">IF(H39=0,0,((H39/B18)^2))</f>
        <v>6.25E-2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COUNTIF(OFFSET('NE4_18.09.18_pred_raw'!A2,0,0,D9-B9+1,1),"C_int")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(OFFSET('NE4_18.09.18_pred_raw'!B2,0,0,D9-B9+1,1)="ASP")*( OFFSET('NE4_18.09.18_pred_raw'!C2,0,0,D9-B9+1,1)="C"))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COUNTIF(OFFSET('NE4_18.09.18_pred_raw'!A2,0,0,D9-B9+1,1),"C_lep")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(OFFSET('NE4_18.09.18_pred_raw'!B2,0,0,D9-B9+1,1)="BBD")*( OFFSET('NE4_18.09.18_pred_raw'!C2,0,0,D9-B9+1,1)="C"))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COUNTIF(OFFSET('NE4_18.09.18_pred_raw'!A2,0,0,D9-B9+1,1),"Dp_lis")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(OFFSET('NE4_18.09.18_pred_raw'!B2,0,0,D9-B9+1,1)="BL")*( OFFSET('NE4_18.09.18_pred_raw'!C2,0,0,D9-B9+1,1)="C"))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COUNTIF(OFFSET('NE4_18.09.18_pred_raw'!A2,0,0,D9-B9+1,1),"D_cor")</f>
        <v>3</v>
      </c>
      <c r="I43" s="3">
        <f ca="1">(H43/H142)*100</f>
        <v>3.0303030303030303</v>
      </c>
      <c r="J43" s="3">
        <f ca="1">IF(H43=0,0,-1*((H43/B18)*(LN(H43/B18))))</f>
        <v>0.21576155433883568</v>
      </c>
      <c r="K43" s="19">
        <f ca="1">IF(H43=0,0,((H43/B18)^2))</f>
        <v>0.5625</v>
      </c>
    </row>
    <row r="44" spans="1:11" x14ac:dyDescent="0.25">
      <c r="A44" s="14" t="s">
        <v>204</v>
      </c>
      <c r="B44">
        <f ca="1">SUMPRODUCT( (OFFSET('NE4_18.09.18_pred_raw'!B2,0,0,D9-B9+1,1)="OD")*( OFFSET('NE4_18.09.18_pred_raw'!C2,0,0,D9-B9+1,1)="C"))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COUNTIF(OFFSET('NE4_18.09.18_pred_raw'!A2,0,0,D9-B9+1,1),"D_mag")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(OFFSET('NE4_18.09.18_pred_raw'!B2,0,0,D9-B9+1,1)="PLA")*( OFFSET('NE4_18.09.18_pred_raw'!C2,0,0,D9-B9+1,1)="C"))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COUNTIF(OFFSET('NE4_18.09.18_pred_raw'!A2,0,0,D9-B9+1,1),"Ecte")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(OFFSET('NE4_18.09.18_pred_raw'!B2,0,0,D9-B9+1,1)="WBD")*( OFFSET('NE4_18.09.18_pred_raw'!C2,0,0,D9-B9+1,1)="C"))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COUNTIF(OFFSET('NE4_18.09.18_pred_raw'!A2,0,0,D9-B9+1,1),"M_squ")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(OFFSET('NE4_18.09.18_pred_raw'!B2,0,0,D9-B9+1,1)="YBD")*( OFFSET('NE4_18.09.18_pred_raw'!C2,0,0,D9-B9+1,1)="C"))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COUNTIF(OFFSET('NE4_18.09.18_pred_raw'!A2,0,0,D9-B9+1,1),"P_lis")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COUNTIF(OFFSET('NE4_18.09.18_pred_raw'!A2,0,0,D9-B9+1,1),"S_can")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COUNTIF(OFFSET('NE4_18.09.18_pred_raw'!A2,0,0,D9-B9+1,1),"Styel")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COUNTIF(OFFSET('NE4_18.09.18_pred_raw'!A2,0,0,D9-B9+1,1),"S_bra")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COUNTIF(OFFSET('NE4_18.09.18_pred_raw'!A2,0,0,D9-B9+1,1),"S_rub")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COUNTIF(OFFSET('NE4_18.09.18_pred_raw'!A2,0,0,D9-B9+1,1),"T_cer")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COUNTIF(OFFSET('NE4_18.09.18_pred_raw'!A2,0,0,D9-B9+1,1),"A_ver")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COUNTIF(OFFSET('NE4_18.09.18_pred_raw'!A2,0,0,D9-B9+1,1),"Bryoz")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COUNTIF(OFFSET('NE4_18.09.18_pred_raw'!A2,0,0,D9-B9+1,1),"B_ner")</f>
        <v>9</v>
      </c>
      <c r="I56" s="3">
        <f ca="1">(H56/H142)*100</f>
        <v>9.0909090909090917</v>
      </c>
      <c r="J56" s="3">
        <f ca="1">IF(H56=0,0,-1*((H56/B19)*(LN(H56/B19))))</f>
        <v>0.36312765445165868</v>
      </c>
      <c r="K56" s="19">
        <f ca="1">IF(H56=0,0,((H56/B19)^2))</f>
        <v>0.18367346938775508</v>
      </c>
    </row>
    <row r="57" spans="7:11" x14ac:dyDescent="0.25">
      <c r="G57" s="14" t="s">
        <v>64</v>
      </c>
      <c r="H57">
        <f ca="1">COUNTIF(OFFSET('NE4_18.09.18_pred_raw'!A2,0,0,D9-B9+1,1),"Bugu")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COUNTIF(OFFSET('NE4_18.09.18_pred_raw'!A2,0,0,D9-B9+1,1),"B_sto")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COUNTIF(OFFSET('NE4_18.09.18_pred_raw'!A2,0,0,D9-B9+1,1),"B_fla")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COUNTIF(OFFSET('NE4_18.09.18_pred_raw'!A2,0,0,D9-B9+1,1),"B_ful")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COUNTIF(OFFSET('NE4_18.09.18_pred_raw'!A2,0,0,D9-B9+1,1),"B_sim")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COUNTIF(OFFSET('NE4_18.09.18_pred_raw'!A2,0,0,D9-B9+1,1),"C_ina")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COUNTIF(OFFSET('NE4_18.09.18_pred_raw'!A2,0,0,D9-B9+1,1),"C_bert")</f>
        <v>6</v>
      </c>
      <c r="I63" s="3">
        <f ca="1">(H63/H142)*100</f>
        <v>6.0606060606060606</v>
      </c>
      <c r="J63" s="3">
        <f ca="1">IF(H63=0,0,-1*((H63/B19)*(LN(H63/B19))))</f>
        <v>0.35793227671296229</v>
      </c>
      <c r="K63" s="19">
        <f ca="1">IF(H63=0,0,((H63/B19)^2))</f>
        <v>8.1632653061224483E-2</v>
      </c>
    </row>
    <row r="64" spans="7:11" x14ac:dyDescent="0.25">
      <c r="G64" s="14" t="s">
        <v>71</v>
      </c>
      <c r="H64">
        <f ca="1">COUNTIF(OFFSET('NE4_18.09.18_pred_raw'!A2,0,0,D9-B9+1,1),"C_den")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COUNTIF(OFFSET('NE4_18.09.18_pred_raw'!A2,0,0,D9-B9+1,1),"C_ebu")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COUNTIF(OFFSET('NE4_18.09.18_pred_raw'!A2,0,0,D9-B9+1,1),"C_elo")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COUNTIF(OFFSET('NE4_18.09.18_pred_raw'!A2,0,0,D9-B9+1,1),"Crisi")</f>
        <v>3</v>
      </c>
      <c r="I67" s="3">
        <f ca="1">(H67/H142)*100</f>
        <v>3.0303030303030303</v>
      </c>
      <c r="J67" s="3">
        <f ca="1">IF(H67=0,0,-1*((H67/B19)*(LN(H67/B19))))</f>
        <v>0.27798716415075903</v>
      </c>
      <c r="K67" s="19">
        <f ca="1">IF(H67=0,0,((H67/B19)^2))</f>
        <v>2.0408163265306121E-2</v>
      </c>
    </row>
    <row r="68" spans="7:11" x14ac:dyDescent="0.25">
      <c r="G68" s="14" t="s">
        <v>75</v>
      </c>
      <c r="H68">
        <f ca="1">COUNTIF(OFFSET('NE4_18.09.18_pred_raw'!A2,0,0,D9-B9+1,1),"C_plu")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COUNTIF(OFFSET('NE4_18.09.18_pred_raw'!A2,0,0,D9-B9+1,1),"F_pur")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COUNTIF(OFFSET('NE4_18.09.18_pred_raw'!A2,0,0,D9-B9+1,1),"N_gig")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COUNTIF(OFFSET('NE4_18.09.18_pred_raw'!A2,0,0,D9-B9+1,1),"P_alb")</f>
        <v>1</v>
      </c>
      <c r="I71" s="3">
        <f ca="1">(H71/H142)*100</f>
        <v>1.0101010101010102</v>
      </c>
      <c r="J71" s="3">
        <f ca="1">IF(H71=0,0,-1*((H71/B19)*(LN(H71/B19))))</f>
        <v>0.14497725893921062</v>
      </c>
      <c r="K71" s="19">
        <f ca="1">IF(H71=0,0,((H71/B19)^2))</f>
        <v>2.2675736961451243E-3</v>
      </c>
    </row>
    <row r="72" spans="7:11" x14ac:dyDescent="0.25">
      <c r="G72" s="14" t="s">
        <v>79</v>
      </c>
      <c r="H72">
        <f ca="1">COUNTIF(OFFSET('NE4_18.09.18_pred_raw'!A2,0,0,D9-B9+1,1),"S_laf")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COUNTIF(OFFSET('NE4_18.09.18_pred_raw'!A2,0,0,D9-B9+1,1),"S_err")</f>
        <v>1</v>
      </c>
      <c r="I73" s="3">
        <f ca="1">(H73/H142)*100</f>
        <v>1.0101010101010102</v>
      </c>
      <c r="J73" s="3">
        <f ca="1">IF(H73=0,0,-1*((H73/B19)*(LN(H73/B19))))</f>
        <v>0.14497725893921062</v>
      </c>
      <c r="K73" s="19">
        <f ca="1">IF(H73=0,0,((H73/B19)^2))</f>
        <v>2.2675736961451243E-3</v>
      </c>
    </row>
    <row r="74" spans="7:11" x14ac:dyDescent="0.25">
      <c r="G74" s="14" t="s">
        <v>81</v>
      </c>
      <c r="H74">
        <f ca="1">COUNTIF(OFFSET('NE4_18.09.18_pred_raw'!A2,0,0,D9-B9+1,1),"S_pun")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COUNTIF(OFFSET('NE4_18.09.18_pred_raw'!A2,0,0,D9-B9+1,1),"Schiz")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COUNTIF(OFFSET('NE4_18.09.18_pred_raw'!A2,0,0,D9-B9+1,1),"S_mad")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COUNTIF(OFFSET('NE4_18.09.18_pred_raw'!A2,0,0,D9-B9+1,1),"Scrup")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COUNTIF(OFFSET('NE4_18.09.18_pred_raw'!A2,0,0,D9-B9+1,1),"T_ino")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COUNTIF(OFFSET('NE4_18.09.18_pred_raw'!A2,0,0,D9-B9+1,1),"Tubo")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COUNTIF(OFFSET('NE4_18.09.18_pred_raw'!A2,0,0,D9-B9+1,1),"V_dent")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COUNTIF(OFFSET('NE4_18.09.18_pred_raw'!A2,0,0,D9-B9+1,1),"W_sub")</f>
        <v>1</v>
      </c>
      <c r="I81" s="3">
        <f ca="1">(H81/H142)*100</f>
        <v>1.0101010101010102</v>
      </c>
      <c r="J81" s="3">
        <f ca="1">IF(H81=0,0,-1*((H81/B19)*(LN(H81/B19))))</f>
        <v>0.14497725893921062</v>
      </c>
      <c r="K81" s="19">
        <f ca="1">IF(H81=0,0,((H81/B19)^2))</f>
        <v>2.2675736961451243E-3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COUNTIF(OFFSET('NE4_18.09.18_pred_raw'!A2,0,0,D9-B9+1,1),"B_bai")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COUNTIF(OFFSET('NE4_18.09.18_pred_raw'!A2,0,0,D9-B9+1,1),"L_cla")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COUNTIF(OFFSET('NE4_18.09.18_pred_raw'!A2,0,0,D9-B9+1,1),"Nerei")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COUNTIF(OFFSET('NE4_18.09.18_pred_raw'!A2,0,0,D9-B9+1,1),"N_venu")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COUNTIF(OFFSET('NE4_18.09.18_pred_raw'!A2,0,0,D9-B9+1,1),"Poly")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COUNTIF(OFFSET('NE4_18.09.18_pred_raw'!A2,0,0,D9-B9+1,1),"P_tri")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COUNTIF(OFFSET('NE4_18.09.18_pred_raw'!A2,0,0,D9-B9+1,1),"P_tub")</f>
        <v>3</v>
      </c>
      <c r="I89" s="3">
        <f ca="1">(H89/H142)*100</f>
        <v>3.0303030303030303</v>
      </c>
      <c r="J89" s="3">
        <f ca="1">IF(H89=0,0,-1*((H89/B20)*(LN(H89/B20))))</f>
        <v>0.30610606859790113</v>
      </c>
      <c r="K89" s="19">
        <f ca="1">IF(H89=0,0,((H89/B20)^2))</f>
        <v>3.1141868512110732E-2</v>
      </c>
    </row>
    <row r="90" spans="7:11" x14ac:dyDescent="0.25">
      <c r="G90" s="14" t="s">
        <v>97</v>
      </c>
      <c r="H90">
        <f ca="1">COUNTIF(OFFSET('NE4_18.09.18_pred_raw'!A2,0,0,D9-B9+1,1),"Sabel")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COUNTIF(OFFSET('NE4_18.09.18_pred_raw'!A2,0,0,D9-B9+1,1),"S_dys")</f>
        <v>6</v>
      </c>
      <c r="I91" s="3">
        <f ca="1">(H91/H142)*100</f>
        <v>6.0606060606060606</v>
      </c>
      <c r="J91" s="3">
        <f ca="1">IF(H91=0,0,-1*((H91/B20)*(LN(H91/B20))))</f>
        <v>0.36757195582170388</v>
      </c>
      <c r="K91" s="19">
        <f ca="1">IF(H91=0,0,((H91/B20)^2))</f>
        <v>0.12456747404844293</v>
      </c>
    </row>
    <row r="92" spans="7:11" x14ac:dyDescent="0.25">
      <c r="G92" s="14" t="s">
        <v>99</v>
      </c>
      <c r="H92">
        <f ca="1">COUNTIF(OFFSET('NE4_18.09.18_pred_raw'!A2,0,0,D9-B9+1,1),"Scale")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COUNTIF(OFFSET('NE4_18.09.18_pred_raw'!A2,0,0,D9-B9+1,1),"S_ver")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COUNTIF(OFFSET('NE4_18.09.18_pred_raw'!A2,0,0,D9-B9+1,1),"S_tri")</f>
        <v>3</v>
      </c>
      <c r="I94" s="3">
        <f ca="1">(H94/H142)*100</f>
        <v>3.0303030303030303</v>
      </c>
      <c r="J94" s="3">
        <f ca="1">IF(H94=0,0,-1*((H94/B20)*(LN(H94/B20))))</f>
        <v>0.30610606859790113</v>
      </c>
      <c r="K94" s="19">
        <f ca="1">IF(H94=0,0,((H94/B20)^2))</f>
        <v>3.1141868512110732E-2</v>
      </c>
    </row>
    <row r="95" spans="7:11" x14ac:dyDescent="0.25">
      <c r="G95" s="14" t="s">
        <v>102</v>
      </c>
      <c r="H95">
        <f ca="1">COUNTIF(OFFSET('NE4_18.09.18_pred_raw'!A2,0,0,D9-B9+1,1),"Spir")</f>
        <v>5</v>
      </c>
      <c r="I95" s="3">
        <f ca="1">(H95/H142)*100</f>
        <v>5.0505050505050502</v>
      </c>
      <c r="J95" s="3">
        <f ca="1">IF(H95=0,0,-1*((H95/B20)*(LN(H95/B20))))</f>
        <v>0.35993395047709287</v>
      </c>
      <c r="K95" s="19">
        <f ca="1">IF(H95=0,0,((H95/B20)^2))</f>
        <v>8.6505190311418692E-2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COUNTIF(OFFSET('NE4_18.09.18_pred_raw'!A2,0,0,D9-B9+1,1),"A_plu")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COUNTIF(OFFSET('NE4_18.09.18_pred_raw'!A2,0,0,D9-B9+1,1),"A_dia")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COUNTIF(OFFSET('NE4_18.09.18_pred_raw'!A2,0,0,D9-B9+1,1),"E_cro")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COUNTIF(OFFSET('NE4_18.09.18_pred_raw'!A2,0,0,D9-B9+1,1),"K_hal")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COUNTIF(OFFSET('NE4_18.09.18_pred_raw'!A2,0,0,D9-B9+1,1),"O_hya")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COUNTIF(OFFSET('NE4_18.09.18_pred_raw'!A2,0,0,D9-B9+1,1),"Obel")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COUNTIF(OFFSET('NE4_18.09.18_pred_raw'!A2,0,0,D9-B9+1,1),"P_dis")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COUNTIF(OFFSET('NE4_18.09.18_pred_raw'!A2,0,0,D9-B9+1,1),"S_gau")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COUNTIF(OFFSET('NE4_18.09.18_pred_raw'!A2,0,0,D9-B9+1,1),"S_gayi")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COUNTIF(OFFSET('NE4_18.09.18_pred_raw'!A2,0,0,D9-B9+1,1),"Keep")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COUNTIF(OFFSET('NE4_18.09.18_pred_raw'!A2,0,0,D9-B9+1,1),"Pat")</f>
        <v>30</v>
      </c>
      <c r="I108" s="3">
        <f ca="1">(H108/H142)*100</f>
        <v>30.303030303030305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COUNTIF(OFFSET('NE4_18.09.18_pred_raw'!A2,0,0,D9-B9+1,1),"Up")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COUNTIF(OFFSET('NE4_18.09.18_pred_raw'!A2,0,0,D9-B9+1,1),"Work")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COUNTIF(OFFSET('NE4_18.09.18_pred_raw'!A2,0,0,D9-B9+1,1),"C_cla")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COUNTIF(OFFSET('NE4_18.09.18_pred_raw'!A2,0,0,D9-B9+1,1),"M_sen")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0.34657359027997264</v>
      </c>
      <c r="K113" s="19">
        <f ca="1">IF(H113=0,0,((H113/B23)^2))</f>
        <v>0.25</v>
      </c>
    </row>
    <row r="114" spans="7:11" x14ac:dyDescent="0.25">
      <c r="G114" s="14" t="s">
        <v>121</v>
      </c>
      <c r="H114">
        <f ca="1">COUNTIF(OFFSET('NE4_18.09.18_pred_raw'!A2,0,0,D9-B9+1,1),"Myca")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COUNTIF(OFFSET('NE4_18.09.18_pred_raw'!A2,0,0,D9-B9+1,1),"P_mag")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COUNTIF(OFFSET('NE4_18.09.18_pred_raw'!A2,0,0,D9-B9+1,1),"P_long")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COUNTIF(OFFSET('NE4_18.09.18_pred_raw'!A2,0,0,D9-B9+1,1),"Spong")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COUNTIF(OFFSET('NE4_18.09.18_pred_raw'!A2,0,0,D9-B9+1,1),"S_cil")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COUNTIF(OFFSET('NE4_18.09.18_pred_raw'!A2,0,0,D9-B9+1,1),"Sycon")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0.34657359027997264</v>
      </c>
      <c r="K119" s="19">
        <f ca="1">IF(H119=0,0,((H119/B23)^2))</f>
        <v>0.25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COUNTIF(OFFSET('NE4_18.09.18_pred_raw'!A2,0,0,D9-B9+1,1),"Alg")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COUNTIF(OFFSET('NE4_18.09.18_pred_raw'!A2,0,0,D9-B9+1,1),"Cora")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COUNTIF(OFFSET('NE4_18.09.18_pred_raw'!A2,0,0,D9-B9+1,1),"D_dic")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COUNTIF(OFFSET('NE4_18.09.18_pred_raw'!A2,0,0,D9-B9+1,1),"L_inc")</f>
        <v>2</v>
      </c>
      <c r="I124" s="3">
        <f ca="1">(H124/H142)*100</f>
        <v>2.0202020202020203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132</v>
      </c>
      <c r="H125">
        <f ca="1">COUNTIF(OFFSET('NE4_18.09.18_pred_raw'!A2,0,0,D9-B9+1,1),"P_pav")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COUNTIF(OFFSET('NE4_18.09.18_pred_raw'!A2,0,0,D9-B9+1,1),"P_ser")</f>
        <v>1</v>
      </c>
      <c r="I126" s="3">
        <f ca="1">(H126/H142)*100</f>
        <v>1.0101010101010102</v>
      </c>
      <c r="J126" s="3">
        <f ca="1">IF(H126=0,0,-1*((H126/B24)*(LN(H126/B24))))</f>
        <v>0.34657359027997264</v>
      </c>
      <c r="K126" s="19">
        <f ca="1">IF(H126=0,0,((H126/B24)^2))</f>
        <v>6.25E-2</v>
      </c>
    </row>
    <row r="127" spans="7:11" x14ac:dyDescent="0.25">
      <c r="G127" s="14" t="s">
        <v>134</v>
      </c>
      <c r="H127">
        <f ca="1">COUNTIF(OFFSET('NE4_18.09.18_pred_raw'!A2,0,0,D9-B9+1,1),"Ulva")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COUNTIF(OFFSET('NE4_18.09.18_pred_raw'!A2,0,0,D9-B9+1,1),"V_utr")</f>
        <v>1</v>
      </c>
      <c r="I128" s="3">
        <f ca="1">(H128/H142)*100</f>
        <v>1.0101010101010102</v>
      </c>
      <c r="J128" s="3">
        <f ca="1">IF(H128=0,0,-1*((H128/B24)*(LN(H128/B24))))</f>
        <v>0.34657359027997264</v>
      </c>
      <c r="K128" s="19">
        <f ca="1">IF(H128=0,0,((H128/B24)^2))</f>
        <v>6.25E-2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COUNTIF(OFFSET('NE4_18.09.18_pred_raw'!A2,0,0,D9-B9+1,1),"B_dis")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COUNTIF(OFFSET('NE4_18.09.18_pred_raw'!A2,0,0,D9-B9+1,1),"A_lix")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COUNTIF(OFFSET('NE4_18.09.18_pred_raw'!A2,0,0,D9-B9+1,1),"Bare")</f>
        <v>2</v>
      </c>
      <c r="I134" s="3">
        <f ca="1">(H134/H142)*100</f>
        <v>2.0202020202020203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COUNTIF(OFFSET('NE4_18.09.18_pred_raw'!A2,0,0,D9-B9+1,1),"Biof")</f>
        <v>14</v>
      </c>
      <c r="I136" s="3">
        <f ca="1">(H136/H142)*100</f>
        <v>14.14141414141414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COUNTIF(OFFSET('NE4_18.09.18_pred_raw'!A2,0,0,D9-B9+1,1),"UNK")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COUNTIF(OFFSET('NE4_18.09.18_pred_raw'!A2,0,0,D9-B9+1,1),"SHAD")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COUNTIF(OFFSET('NE4_18.09.18_pred_raw'!A2,0,0,D9-B9+1,1),"TAPE")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COUNTIF(OFFSET('NE4_18.09.18_pred_raw'!A2,0,0,D9-B9+1,1),"WAND")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F30A-25B8-4EAB-BFD9-FB194DAE559A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COUNTA(OFFSET('NE5_19.09.18_raw'!A2,0,0,D9-B9+1,1))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COUNTIF(OFFSET('NE5_19.09.18_raw'!C2,0,0,D9-B9+1,1), "ART")</f>
        <v>2</v>
      </c>
      <c r="C16" s="7">
        <f ca="1">(B16/H142)*100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COUNTIF(OFFSET('NE5_19.09.18_raw'!C2,0,0,D9-B9+1,1),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COUNTIF(OFFSET('NE5_19.09.18_raw'!A2,0,0,D9-B9+1,1),"Amphi")</f>
        <v>1</v>
      </c>
      <c r="I17" s="3">
        <f ca="1">(H17/H142)*100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187</v>
      </c>
      <c r="B18" s="6">
        <f ca="1">COUNTIF(OFFSET('NE5_19.09.18_raw'!C2,0,0,D9-B9+1,1), "TUN")</f>
        <v>13</v>
      </c>
      <c r="C18" s="7">
        <f ca="1">(B18/H142)*100</f>
        <v>13.131313131313133</v>
      </c>
      <c r="D18" s="7">
        <f ca="1">SUM(J36:J52)</f>
        <v>1.2047933096947843</v>
      </c>
      <c r="E18" s="18">
        <f ca="1">1-SUM(K36:K52)</f>
        <v>0.66272189349112431</v>
      </c>
      <c r="G18" s="14" t="s">
        <v>25</v>
      </c>
      <c r="H18">
        <f ca="1">COUNTIF(OFFSET('NE5_19.09.18_raw'!A2,0,0,D9-B9+1,1),"B_tri")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COUNTIF(OFFSET('NE5_19.09.18_raw'!C2,0,0,D9-B9+1,1), "BRY")</f>
        <v>18</v>
      </c>
      <c r="C19" s="3">
        <f ca="1">(B19/H142)*100</f>
        <v>18.181818181818183</v>
      </c>
      <c r="D19" s="3">
        <f ca="1">SUM(J54:J81)</f>
        <v>0.72984291948063473</v>
      </c>
      <c r="E19" s="19">
        <f ca="1">1-SUM(K54:K81)</f>
        <v>0.42592592592592593</v>
      </c>
      <c r="G19" s="14" t="s">
        <v>26</v>
      </c>
      <c r="H19">
        <f ca="1">COUNTIF(OFFSET('NE5_19.09.18_raw'!A2,0,0,D9-B9+1,1),"Capre")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COUNTIF(OFFSET('NE5_19.09.18_raw'!C2,0,0,D9-B9+1,1), "ANN")</f>
        <v>25</v>
      </c>
      <c r="C20" s="7">
        <f ca="1">(B20/H142)*100</f>
        <v>25.252525252525253</v>
      </c>
      <c r="D20" s="7">
        <f ca="1">SUM(J83:J95)</f>
        <v>1.0755824269461083</v>
      </c>
      <c r="E20" s="18">
        <f ca="1">1-SUM(K83:K95)</f>
        <v>0.57919999999999994</v>
      </c>
      <c r="G20" s="14" t="s">
        <v>27</v>
      </c>
      <c r="H20">
        <f ca="1">COUNTIF(OFFSET('NE5_19.09.18_raw'!A2,0,0,D9-B9+1,1),"Chtha")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COUNTIF(OFFSET('NE5_19.09.18_raw'!C2,0,0,D9-B9+1,1), "CN")</f>
        <v>5</v>
      </c>
      <c r="C21" s="3">
        <f ca="1">(B21/H142)*100</f>
        <v>5.0505050505050502</v>
      </c>
      <c r="D21" s="3">
        <f ca="1">SUM(J97:J105)</f>
        <v>1.6094379124341005</v>
      </c>
      <c r="E21" s="19">
        <f ca="1">1-SUM(K97:K105)</f>
        <v>0.79999999999999993</v>
      </c>
      <c r="G21" s="14" t="s">
        <v>28</v>
      </c>
      <c r="H21">
        <f ca="1">COUNTIF(OFFSET('NE5_19.09.18_raw'!A2,0,0,D9-B9+1,1),"Crab")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COUNTIF(OFFSET('NE5_19.09.18_raw'!C2,0,0,D9-B9+1,1), "C")</f>
        <v>1</v>
      </c>
      <c r="C22" s="7">
        <f ca="1">(B22/H142)*100</f>
        <v>1.0101010101010102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COUNTIF(OFFSET('NE5_19.09.18_raw'!A2,0,0,D9-B9+1,1),"M_sex")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COUNTIF(OFFSET('NE5_19.09.18_raw'!C2,0,0,D9-B9+1,1), "POR")</f>
        <v>5</v>
      </c>
      <c r="C23" s="3">
        <f ca="1">(B23/H142)*100</f>
        <v>5.0505050505050502</v>
      </c>
      <c r="D23" s="3">
        <f ca="1">SUM(J112:J119)</f>
        <v>0.95027053923323468</v>
      </c>
      <c r="E23" s="19">
        <f ca="1">1-SUM(K112:K119)</f>
        <v>0.55999999999999994</v>
      </c>
      <c r="G23" s="14" t="s">
        <v>30</v>
      </c>
      <c r="H23">
        <f ca="1">COUNTIF(OFFSET('NE5_19.09.18_raw'!A2,0,0,D9-B9+1,1),"P_scul")</f>
        <v>1</v>
      </c>
      <c r="I23" s="3">
        <f ca="1">(H23/H142)*100</f>
        <v>1.0101010101010102</v>
      </c>
      <c r="J23" s="3">
        <f ca="1">IF(H23=0,0,-1*((H23/B16)*(LN(H23/B16))))</f>
        <v>0.34657359027997264</v>
      </c>
      <c r="K23" s="19">
        <f ca="1">IF(H23=0,0,((H23/B16)^2))</f>
        <v>0.25</v>
      </c>
    </row>
    <row r="24" spans="1:14" x14ac:dyDescent="0.25">
      <c r="A24" s="13" t="s">
        <v>193</v>
      </c>
      <c r="B24" s="6">
        <f ca="1">COUNTIF(OFFSET('NE5_19.09.18_raw'!C2,0,0,D9-B9+1,1), "MA")</f>
        <v>17</v>
      </c>
      <c r="C24" s="7">
        <f ca="1">(B24/H142)*100</f>
        <v>17.171717171717169</v>
      </c>
      <c r="D24" s="7">
        <f ca="1">SUM(J121:J128)</f>
        <v>0.22371807606583377</v>
      </c>
      <c r="E24" s="18">
        <f ca="1">1-SUM(K121:K128)</f>
        <v>0.11072664359861584</v>
      </c>
      <c r="G24" s="14" t="s">
        <v>31</v>
      </c>
      <c r="H24">
        <f ca="1">COUNTIF(OFFSET('NE5_19.09.18_raw'!A2,0,0,D9-B9+1,1),"Prawn")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COUNTIF(OFFSET('NE5_19.09.18_raw'!C2,0,0,D9-B9+1,1),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COUNTIF(OFFSET('NE5_19.09.18_raw'!A2,0,0,D9-B9+1,1),"S_walk")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COUNTIF(OFFSET('NE5_19.09.18_raw'!C2,0,0,D9-B9+1,1),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COUNTIF(OFFSET('NE5_19.09.18_raw'!A2,0,0,D9-B9+1,1),"Tanai")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COUNTIF(OFFSET('NE5_19.09.18_raw'!C2,0,0,D9-B9+1,1), "SPR")</f>
        <v>2</v>
      </c>
      <c r="C27" s="3">
        <f ca="1">(B27/H142)*100</f>
        <v>2.0202020202020203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COUNTIF(OFFSET('NE5_19.09.18_raw'!C2,0,0,D9-B9+1,1), "U")</f>
        <v>11</v>
      </c>
      <c r="C28" s="7">
        <f ca="1">(B28/H142)*100</f>
        <v>11.111111111111111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COUNTIF(OFFSET('NE5_19.09.18_raw'!A2,0,0,D9-B9+1,1),"Bival")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COUNTIF(OFFSET('NE5_19.09.18_raw'!C2,0,0,D9-B9+1,1),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COUNTIF(OFFSET('NE5_19.09.18_raw'!A2,0,0,D9-B9+1,1),"Gastr")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COUNTIF(OFFSET('NE5_19.09.18_raw'!A2,0,0,D9-B9+1,1),"Limpe")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COUNTIF(OFFSET('NE5_19.09.18_raw'!A2,0,0,D9-B9+1,1),"Moll")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COUNTIF(OFFSET('NE5_19.09.18_raw'!A2,0,0,D9-B9+1,1),"Nudi")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SUM((OFFSET('NE5_19.09.18_raw'!B2,0,0,D9-B9+1,1)="ASP") * (OFFSET('NE5_19.09.18_raw'!C2,0,0,D9-B9+1,1)&lt;&gt;"TWS"))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COUNTIF(OFFSET('NE5_19.09.18_raw'!A2,0,0,D9-B9+1,1),"Stram")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SUM((OFFSET('NE5_19.09.18_raw'!B2,0,0,D9-B9+1,1)="BBD") * (OFFSET('NE5_19.09.18_raw'!C2,0,0,D9-B9+1,1)&lt;&gt;"TWS"))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COUNTIF(OFFSET('NE5_19.09.18_raw'!A2,0,0,D9-B9+1,1),"Verme")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SUM((OFFSET('NE5_19.09.18_raw'!B2,0,0,D9-B9+1,1)="BL") * (OFFSET('NE5_19.09.18_raw'!C2,0,0,D9-B9+1,1)&lt;&gt;"TWS"))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SUM((OFFSET('NE5_19.09.18_raw'!B2,0,0,D9-B9+1,1)="OD") * (OFFSET('NE5_19.09.18_raw'!C2,0,0,D9-B9+1,1)&lt;&gt;"TWS"))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COUNTIF(OFFSET('NE5_19.09.18_raw'!A2,0,0,D9-B9+1,1),"Ascid")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SUM((OFFSET('NE5_19.09.18_raw'!B2,0,0,D9-B9+1,1)="PLA") * (OFFSET('NE5_19.09.18_raw'!C2,0,0,D9-B9+1,1)&lt;&gt;"TWS"))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COUNTIF(OFFSET('NE5_19.09.18_raw'!A2,0,0,D9-B9+1,1),"B_lea")</f>
        <v>6</v>
      </c>
      <c r="I37" s="3">
        <f ca="1">(H37/H142)*100</f>
        <v>6.0606060606060606</v>
      </c>
      <c r="J37" s="3">
        <f ca="1">IF(H37=0,0,-1*((H37/B18)*(LN(H37/B18))))</f>
        <v>0.35685687149237616</v>
      </c>
      <c r="K37" s="19">
        <f ca="1">IF(H37=0,0,((H37/B18)^2))</f>
        <v>0.21301775147928997</v>
      </c>
    </row>
    <row r="38" spans="1:11" x14ac:dyDescent="0.25">
      <c r="A38" s="14" t="s">
        <v>206</v>
      </c>
      <c r="B38">
        <f t="array" aca="1" ref="B38" ca="1">SUM((OFFSET('NE5_19.09.18_raw'!B2,0,0,D9-B9+1,1)="WBD") * (OFFSET('NE5_19.09.18_raw'!C2,0,0,D9-B9+1,1)&lt;&gt;"TWS"))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COUNTIF(OFFSET('NE5_19.09.18_raw'!A2,0,0,D9-B9+1,1),"B_nig")</f>
        <v>4</v>
      </c>
      <c r="I38" s="3">
        <f ca="1">(H38/H142)*100</f>
        <v>4.0404040404040407</v>
      </c>
      <c r="J38" s="3">
        <f ca="1">IF(H38=0,0,-1*((H38/B18)*(LN(H38/B18))))</f>
        <v>0.36266307579742962</v>
      </c>
      <c r="K38" s="19">
        <f ca="1">IF(H38=0,0,((H38/B18)^2))</f>
        <v>9.4674556213017763E-2</v>
      </c>
    </row>
    <row r="39" spans="1:11" x14ac:dyDescent="0.25">
      <c r="A39" s="13" t="s">
        <v>207</v>
      </c>
      <c r="B39" s="6">
        <f t="array" aca="1" ref="B39" ca="1">SUM((OFFSET('NE5_19.09.18_raw'!B2,0,0,D9-B9+1,1)="YBD") * (OFFSET('NE5_19.09.18_raw'!C2,0,0,D9-B9+1,1)&lt;&gt;"TWS"))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COUNTIF(OFFSET('NE5_19.09.18_raw'!A2,0,0,D9-B9+1,1),"B_sch")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COUNTIF(OFFSET('NE5_19.09.18_raw'!A2,0,0,D9-B9+1,1),"C_int")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(OFFSET('NE5_19.09.18_raw'!B2,0,0,D9-B9+1,1)="ASP")*( OFFSET('NE5_19.09.18_raw'!C2,0,0,D9-B9+1,1)="C"))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COUNTIF(OFFSET('NE5_19.09.18_raw'!A2,0,0,D9-B9+1,1),"C_lep")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(OFFSET('NE5_19.09.18_raw'!B2,0,0,D9-B9+1,1)="BBD")*( OFFSET('NE5_19.09.18_raw'!C2,0,0,D9-B9+1,1)="C"))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COUNTIF(OFFSET('NE5_19.09.18_raw'!A2,0,0,D9-B9+1,1),"Dp_lis")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(OFFSET('NE5_19.09.18_raw'!B2,0,0,D9-B9+1,1)="BL")*( OFFSET('NE5_19.09.18_raw'!C2,0,0,D9-B9+1,1)="C"))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COUNTIF(OFFSET('NE5_19.09.18_raw'!A2,0,0,D9-B9+1,1),"D_cor")</f>
        <v>2</v>
      </c>
      <c r="I43" s="3">
        <f ca="1">(H43/H142)*100</f>
        <v>2.0202020202020203</v>
      </c>
      <c r="J43" s="3">
        <f ca="1">IF(H43=0,0,-1*((H43/B18)*(LN(H43/B18))))</f>
        <v>0.28796956567716792</v>
      </c>
      <c r="K43" s="19">
        <f ca="1">IF(H43=0,0,((H43/B18)^2))</f>
        <v>2.3668639053254441E-2</v>
      </c>
    </row>
    <row r="44" spans="1:11" x14ac:dyDescent="0.25">
      <c r="A44" s="14" t="s">
        <v>204</v>
      </c>
      <c r="B44">
        <f ca="1">SUMPRODUCT( (OFFSET('NE5_19.09.18_raw'!B2,0,0,D9-B9+1,1)="OD")*( OFFSET('NE5_19.09.18_raw'!C2,0,0,D9-B9+1,1)="C"))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COUNTIF(OFFSET('NE5_19.09.18_raw'!A2,0,0,D9-B9+1,1),"D_mag")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(OFFSET('NE5_19.09.18_raw'!B2,0,0,D9-B9+1,1)="PLA")*( OFFSET('NE5_19.09.18_raw'!C2,0,0,D9-B9+1,1)="C"))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COUNTIF(OFFSET('NE5_19.09.18_raw'!A2,0,0,D9-B9+1,1),"Ecte")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(OFFSET('NE5_19.09.18_raw'!B2,0,0,D9-B9+1,1)="WBD")*( OFFSET('NE5_19.09.18_raw'!C2,0,0,D9-B9+1,1)="C"))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COUNTIF(OFFSET('NE5_19.09.18_raw'!A2,0,0,D9-B9+1,1),"M_squ")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(OFFSET('NE5_19.09.18_raw'!B2,0,0,D9-B9+1,1)="YBD")*( OFFSET('NE5_19.09.18_raw'!C2,0,0,D9-B9+1,1)="C"))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COUNTIF(OFFSET('NE5_19.09.18_raw'!A2,0,0,D9-B9+1,1),"P_lis")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COUNTIF(OFFSET('NE5_19.09.18_raw'!A2,0,0,D9-B9+1,1),"S_can")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COUNTIF(OFFSET('NE5_19.09.18_raw'!A2,0,0,D9-B9+1,1),"Styel")</f>
        <v>1</v>
      </c>
      <c r="I49" s="3">
        <f ca="1">(H49/H142)*100</f>
        <v>1.0101010101010102</v>
      </c>
      <c r="J49" s="3">
        <f ca="1">IF(H49=0,0,-1*((H49/B18)*(LN(H49/B18))))</f>
        <v>0.19730379672781054</v>
      </c>
      <c r="K49" s="19">
        <f ca="1">IF(H49=0,0,((H49/B18)^2))</f>
        <v>5.9171597633136102E-3</v>
      </c>
    </row>
    <row r="50" spans="7:11" x14ac:dyDescent="0.25">
      <c r="G50" s="14" t="s">
        <v>57</v>
      </c>
      <c r="H50">
        <f ca="1">COUNTIF(OFFSET('NE5_19.09.18_raw'!A2,0,0,D9-B9+1,1),"S_bra")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COUNTIF(OFFSET('NE5_19.09.18_raw'!A2,0,0,D9-B9+1,1),"S_rub")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COUNTIF(OFFSET('NE5_19.09.18_raw'!A2,0,0,D9-B9+1,1),"T_cer")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COUNTIF(OFFSET('NE5_19.09.18_raw'!A2,0,0,D9-B9+1,1),"A_ver")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COUNTIF(OFFSET('NE5_19.09.18_raw'!A2,0,0,D9-B9+1,1),"Bryoz")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COUNTIF(OFFSET('NE5_19.09.18_raw'!A2,0,0,D9-B9+1,1),"B_ner")</f>
        <v>1</v>
      </c>
      <c r="I56" s="3">
        <f ca="1">(H56/H142)*100</f>
        <v>1.0101010101010102</v>
      </c>
      <c r="J56" s="3">
        <f ca="1">IF(H56=0,0,-1*((H56/B19)*(LN(H56/B19))))</f>
        <v>0.16057620877200915</v>
      </c>
      <c r="K56" s="19">
        <f ca="1">IF(H56=0,0,((H56/B19)^2))</f>
        <v>3.0864197530864196E-3</v>
      </c>
    </row>
    <row r="57" spans="7:11" x14ac:dyDescent="0.25">
      <c r="G57" s="14" t="s">
        <v>64</v>
      </c>
      <c r="H57">
        <f ca="1">COUNTIF(OFFSET('NE5_19.09.18_raw'!A2,0,0,D9-B9+1,1),"Bugu")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COUNTIF(OFFSET('NE5_19.09.18_raw'!A2,0,0,D9-B9+1,1),"B_sto")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COUNTIF(OFFSET('NE5_19.09.18_raw'!A2,0,0,D9-B9+1,1),"B_fla")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COUNTIF(OFFSET('NE5_19.09.18_raw'!A2,0,0,D9-B9+1,1),"B_ful")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COUNTIF(OFFSET('NE5_19.09.18_raw'!A2,0,0,D9-B9+1,1),"B_sim")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COUNTIF(OFFSET('NE5_19.09.18_raw'!A2,0,0,D9-B9+1,1),"C_ina")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COUNTIF(OFFSET('NE5_19.09.18_raw'!A2,0,0,D9-B9+1,1),"C_bert")</f>
        <v>4</v>
      </c>
      <c r="I63" s="3">
        <f ca="1">(H63/H142)*100</f>
        <v>4.0404040404040407</v>
      </c>
      <c r="J63" s="3">
        <f ca="1">IF(H63=0,0,-1*((H63/B19)*(LN(H63/B19))))</f>
        <v>0.33423942150583869</v>
      </c>
      <c r="K63" s="19">
        <f ca="1">IF(H63=0,0,((H63/B19)^2))</f>
        <v>4.9382716049382713E-2</v>
      </c>
    </row>
    <row r="64" spans="7:11" x14ac:dyDescent="0.25">
      <c r="G64" s="14" t="s">
        <v>71</v>
      </c>
      <c r="H64">
        <f ca="1">COUNTIF(OFFSET('NE5_19.09.18_raw'!A2,0,0,D9-B9+1,1),"C_den")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COUNTIF(OFFSET('NE5_19.09.18_raw'!A2,0,0,D9-B9+1,1),"C_ebu")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COUNTIF(OFFSET('NE5_19.09.18_raw'!A2,0,0,D9-B9+1,1),"C_elo")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COUNTIF(OFFSET('NE5_19.09.18_raw'!A2,0,0,D9-B9+1,1),"Crisi")</f>
        <v>13</v>
      </c>
      <c r="I67" s="3">
        <f ca="1">(H67/H142)*100</f>
        <v>13.131313131313133</v>
      </c>
      <c r="J67" s="3">
        <f ca="1">IF(H67=0,0,-1*((H67/B19)*(LN(H67/B19))))</f>
        <v>0.2350272892027869</v>
      </c>
      <c r="K67" s="19">
        <f ca="1">IF(H67=0,0,((H67/B19)^2))</f>
        <v>0.52160493827160492</v>
      </c>
    </row>
    <row r="68" spans="7:11" x14ac:dyDescent="0.25">
      <c r="G68" s="14" t="s">
        <v>75</v>
      </c>
      <c r="H68">
        <f ca="1">COUNTIF(OFFSET('NE5_19.09.18_raw'!A2,0,0,D9-B9+1,1),"C_plu")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COUNTIF(OFFSET('NE5_19.09.18_raw'!A2,0,0,D9-B9+1,1),"F_pur")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COUNTIF(OFFSET('NE5_19.09.18_raw'!A2,0,0,D9-B9+1,1),"N_gig")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COUNTIF(OFFSET('NE5_19.09.18_raw'!A2,0,0,D9-B9+1,1),"P_alb")</f>
        <v>0</v>
      </c>
      <c r="I71" s="3">
        <f ca="1">(H71/H142)*100</f>
        <v>0</v>
      </c>
      <c r="J71" s="3">
        <f ca="1">IF(H71=0,0,-1*((H71/B19)*(LN(H71/B19))))</f>
        <v>0</v>
      </c>
      <c r="K71" s="19">
        <f ca="1">IF(H71=0,0,((H71/B19)^2))</f>
        <v>0</v>
      </c>
    </row>
    <row r="72" spans="7:11" x14ac:dyDescent="0.25">
      <c r="G72" s="14" t="s">
        <v>79</v>
      </c>
      <c r="H72">
        <f ca="1">COUNTIF(OFFSET('NE5_19.09.18_raw'!A2,0,0,D9-B9+1,1),"S_laf")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COUNTIF(OFFSET('NE5_19.09.18_raw'!A2,0,0,D9-B9+1,1),"S_err")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COUNTIF(OFFSET('NE5_19.09.18_raw'!A2,0,0,D9-B9+1,1),"S_pun")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COUNTIF(OFFSET('NE5_19.09.18_raw'!A2,0,0,D9-B9+1,1),"Schiz")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COUNTIF(OFFSET('NE5_19.09.18_raw'!A2,0,0,D9-B9+1,1),"S_mad")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COUNTIF(OFFSET('NE5_19.09.18_raw'!A2,0,0,D9-B9+1,1),"Scrup")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COUNTIF(OFFSET('NE5_19.09.18_raw'!A2,0,0,D9-B9+1,1),"T_ino")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COUNTIF(OFFSET('NE5_19.09.18_raw'!A2,0,0,D9-B9+1,1),"Tubo")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COUNTIF(OFFSET('NE5_19.09.18_raw'!A2,0,0,D9-B9+1,1),"V_dent")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COUNTIF(OFFSET('NE5_19.09.18_raw'!A2,0,0,D9-B9+1,1),"W_sub")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COUNTIF(OFFSET('NE5_19.09.18_raw'!A2,0,0,D9-B9+1,1),"B_bai")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COUNTIF(OFFSET('NE5_19.09.18_raw'!A2,0,0,D9-B9+1,1),"L_cla")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COUNTIF(OFFSET('NE5_19.09.18_raw'!A2,0,0,D9-B9+1,1),"Nerei")</f>
        <v>1</v>
      </c>
      <c r="I85" s="3">
        <f ca="1">(H85/H142)*100</f>
        <v>1.0101010101010102</v>
      </c>
      <c r="J85" s="3">
        <f ca="1">IF(H85=0,0,-1*((H85/B20)*(LN(H85/B20))))</f>
        <v>0.12875503299472801</v>
      </c>
      <c r="K85" s="19">
        <f ca="1">IF(H85=0,0,((H85/B20)^2))</f>
        <v>1.6000000000000001E-3</v>
      </c>
    </row>
    <row r="86" spans="7:11" x14ac:dyDescent="0.25">
      <c r="G86" s="14" t="s">
        <v>93</v>
      </c>
      <c r="H86">
        <f ca="1">COUNTIF(OFFSET('NE5_19.09.18_raw'!A2,0,0,D9-B9+1,1),"N_venu")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COUNTIF(OFFSET('NE5_19.09.18_raw'!A2,0,0,D9-B9+1,1),"Poly")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COUNTIF(OFFSET('NE5_19.09.18_raw'!A2,0,0,D9-B9+1,1),"P_tri")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COUNTIF(OFFSET('NE5_19.09.18_raw'!A2,0,0,D9-B9+1,1),"P_tub")</f>
        <v>1</v>
      </c>
      <c r="I89" s="3">
        <f ca="1">(H89/H142)*100</f>
        <v>1.0101010101010102</v>
      </c>
      <c r="J89" s="3">
        <f ca="1">IF(H89=0,0,-1*((H89/B20)*(LN(H89/B20))))</f>
        <v>0.12875503299472801</v>
      </c>
      <c r="K89" s="19">
        <f ca="1">IF(H89=0,0,((H89/B20)^2))</f>
        <v>1.6000000000000001E-3</v>
      </c>
    </row>
    <row r="90" spans="7:11" x14ac:dyDescent="0.25">
      <c r="G90" s="14" t="s">
        <v>97</v>
      </c>
      <c r="H90">
        <f ca="1">COUNTIF(OFFSET('NE5_19.09.18_raw'!A2,0,0,D9-B9+1,1),"Sabel")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COUNTIF(OFFSET('NE5_19.09.18_raw'!A2,0,0,D9-B9+1,1),"S_dys")</f>
        <v>1</v>
      </c>
      <c r="I91" s="3">
        <f ca="1">(H91/H142)*100</f>
        <v>1.0101010101010102</v>
      </c>
      <c r="J91" s="3">
        <f ca="1">IF(H91=0,0,-1*((H91/B20)*(LN(H91/B20))))</f>
        <v>0.12875503299472801</v>
      </c>
      <c r="K91" s="19">
        <f ca="1">IF(H91=0,0,((H91/B20)^2))</f>
        <v>1.6000000000000001E-3</v>
      </c>
    </row>
    <row r="92" spans="7:11" x14ac:dyDescent="0.25">
      <c r="G92" s="14" t="s">
        <v>99</v>
      </c>
      <c r="H92">
        <f ca="1">COUNTIF(OFFSET('NE5_19.09.18_raw'!A2,0,0,D9-B9+1,1),"Scale")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COUNTIF(OFFSET('NE5_19.09.18_raw'!A2,0,0,D9-B9+1,1),"S_ver")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COUNTIF(OFFSET('NE5_19.09.18_raw'!A2,0,0,D9-B9+1,1),"S_tri")</f>
        <v>8</v>
      </c>
      <c r="I94" s="3">
        <f ca="1">(H94/H142)*100</f>
        <v>8.0808080808080813</v>
      </c>
      <c r="J94" s="3">
        <f ca="1">IF(H94=0,0,-1*((H94/B20)*(LN(H94/B20))))</f>
        <v>0.36461897062027676</v>
      </c>
      <c r="K94" s="19">
        <f ca="1">IF(H94=0,0,((H94/B20)^2))</f>
        <v>0.1024</v>
      </c>
    </row>
    <row r="95" spans="7:11" x14ac:dyDescent="0.25">
      <c r="G95" s="14" t="s">
        <v>102</v>
      </c>
      <c r="H95">
        <f ca="1">COUNTIF(OFFSET('NE5_19.09.18_raw'!A2,0,0,D9-B9+1,1),"Spir")</f>
        <v>14</v>
      </c>
      <c r="I95" s="3">
        <f ca="1">(H95/H142)*100</f>
        <v>14.14141414141414</v>
      </c>
      <c r="J95" s="3">
        <f ca="1">IF(H95=0,0,-1*((H95/B20)*(LN(H95/B20))))</f>
        <v>0.32469835734164759</v>
      </c>
      <c r="K95" s="19">
        <f ca="1">IF(H95=0,0,((H95/B20)^2))</f>
        <v>0.31360000000000005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COUNTIF(OFFSET('NE5_19.09.18_raw'!A2,0,0,D9-B9+1,1),"A_plu")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COUNTIF(OFFSET('NE5_19.09.18_raw'!A2,0,0,D9-B9+1,1),"A_dia")</f>
        <v>1</v>
      </c>
      <c r="I98" s="3">
        <f ca="1">(H98/H142)*100</f>
        <v>1.0101010101010102</v>
      </c>
      <c r="J98" s="3">
        <f ca="1">IF(H98=0,0,-1*((H98/B21)*(LN(H98/B21))))</f>
        <v>0.32188758248682009</v>
      </c>
      <c r="K98" s="19">
        <f ca="1">IF(H98=0,0,((H98/B21)^2))</f>
        <v>4.0000000000000008E-2</v>
      </c>
    </row>
    <row r="99" spans="7:11" x14ac:dyDescent="0.25">
      <c r="G99" s="14" t="s">
        <v>106</v>
      </c>
      <c r="H99">
        <f ca="1">COUNTIF(OFFSET('NE5_19.09.18_raw'!A2,0,0,D9-B9+1,1),"E_cro")</f>
        <v>1</v>
      </c>
      <c r="I99" s="3">
        <f ca="1">(H99/H142)*100</f>
        <v>1.0101010101010102</v>
      </c>
      <c r="J99" s="3">
        <f ca="1">IF(H99=0,0,-1*((H99/B21)*(LN(H99/B21))))</f>
        <v>0.32188758248682009</v>
      </c>
      <c r="K99" s="19">
        <f ca="1">IF(H99=0,0,((H99/B21)^2))</f>
        <v>4.0000000000000008E-2</v>
      </c>
    </row>
    <row r="100" spans="7:11" x14ac:dyDescent="0.25">
      <c r="G100" s="14" t="s">
        <v>107</v>
      </c>
      <c r="H100">
        <f ca="1">COUNTIF(OFFSET('NE5_19.09.18_raw'!A2,0,0,D9-B9+1,1),"K_hal")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COUNTIF(OFFSET('NE5_19.09.18_raw'!A2,0,0,D9-B9+1,1),"O_hya")</f>
        <v>1</v>
      </c>
      <c r="I101" s="3">
        <f ca="1">(H101/H142)*100</f>
        <v>1.0101010101010102</v>
      </c>
      <c r="J101" s="3">
        <f ca="1">IF(H101=0,0,-1*((H101/B21)*(LN(H101/B21))))</f>
        <v>0.32188758248682009</v>
      </c>
      <c r="K101" s="19">
        <f ca="1">IF(H101=0,0,((H101/B21)^2))</f>
        <v>4.0000000000000008E-2</v>
      </c>
    </row>
    <row r="102" spans="7:11" x14ac:dyDescent="0.25">
      <c r="G102" s="14" t="s">
        <v>109</v>
      </c>
      <c r="H102">
        <f ca="1">COUNTIF(OFFSET('NE5_19.09.18_raw'!A2,0,0,D9-B9+1,1),"Obel")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COUNTIF(OFFSET('NE5_19.09.18_raw'!A2,0,0,D9-B9+1,1),"P_dis")</f>
        <v>1</v>
      </c>
      <c r="I103" s="3">
        <f ca="1">(H103/H142)*100</f>
        <v>1.0101010101010102</v>
      </c>
      <c r="J103" s="3">
        <f ca="1">IF(H103=0,0,-1*((H103/B21)*(LN(H103/B21))))</f>
        <v>0.32188758248682009</v>
      </c>
      <c r="K103" s="19">
        <f ca="1">IF(H103=0,0,((H103/B21)^2))</f>
        <v>4.0000000000000008E-2</v>
      </c>
    </row>
    <row r="104" spans="7:11" x14ac:dyDescent="0.25">
      <c r="G104" s="14" t="s">
        <v>111</v>
      </c>
      <c r="H104">
        <f ca="1">COUNTIF(OFFSET('NE5_19.09.18_raw'!A2,0,0,D9-B9+1,1),"S_gau")</f>
        <v>1</v>
      </c>
      <c r="I104" s="3">
        <f ca="1">(H104/H142)*100</f>
        <v>1.0101010101010102</v>
      </c>
      <c r="J104" s="3">
        <f ca="1">IF(H104=0,0,-1*((H104/B21)*(LN(H104/B21))))</f>
        <v>0.32188758248682009</v>
      </c>
      <c r="K104" s="19">
        <f ca="1">IF(H104=0,0,((H104/B21)^2))</f>
        <v>4.0000000000000008E-2</v>
      </c>
    </row>
    <row r="105" spans="7:11" x14ac:dyDescent="0.25">
      <c r="G105" s="14" t="s">
        <v>112</v>
      </c>
      <c r="H105">
        <f ca="1">COUNTIF(OFFSET('NE5_19.09.18_raw'!A2,0,0,D9-B9+1,1),"S_gayi")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COUNTIF(OFFSET('NE5_19.09.18_raw'!A2,0,0,D9-B9+1,1),"Keep")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COUNTIF(OFFSET('NE5_19.09.18_raw'!A2,0,0,D9-B9+1,1),"Pat")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COUNTIF(OFFSET('NE5_19.09.18_raw'!A2,0,0,D9-B9+1,1),"Up")</f>
        <v>1</v>
      </c>
      <c r="I109" s="3">
        <f ca="1">(H109/H142)*100</f>
        <v>1.0101010101010102</v>
      </c>
      <c r="J109" s="3">
        <f ca="1">IF(H109=0,0,-1*((H109/B22)*(LN(H109/B22))))</f>
        <v>0</v>
      </c>
      <c r="K109" s="19">
        <f ca="1">IF(H109=0,0,((H109/B22)^2))</f>
        <v>1</v>
      </c>
    </row>
    <row r="110" spans="7:11" x14ac:dyDescent="0.25">
      <c r="G110" s="14" t="s">
        <v>117</v>
      </c>
      <c r="H110">
        <f ca="1">COUNTIF(OFFSET('NE5_19.09.18_raw'!A2,0,0,D9-B9+1,1),"Work")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COUNTIF(OFFSET('NE5_19.09.18_raw'!A2,0,0,D9-B9+1,1),"C_cla")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COUNTIF(OFFSET('NE5_19.09.18_raw'!A2,0,0,D9-B9+1,1),"M_sen")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0.32188758248682009</v>
      </c>
      <c r="K113" s="19">
        <f ca="1">IF(H113=0,0,((H113/B23)^2))</f>
        <v>4.0000000000000008E-2</v>
      </c>
    </row>
    <row r="114" spans="7:11" x14ac:dyDescent="0.25">
      <c r="G114" s="14" t="s">
        <v>121</v>
      </c>
      <c r="H114">
        <f ca="1">COUNTIF(OFFSET('NE5_19.09.18_raw'!A2,0,0,D9-B9+1,1),"Myca")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COUNTIF(OFFSET('NE5_19.09.18_raw'!A2,0,0,D9-B9+1,1),"P_mag")</f>
        <v>3</v>
      </c>
      <c r="I115" s="3">
        <f ca="1">(H115/H142)*100</f>
        <v>3.0303030303030303</v>
      </c>
      <c r="J115" s="3">
        <f ca="1">IF(H115=0,0,-1*((H115/B23)*(LN(H115/B23))))</f>
        <v>0.30649537425959444</v>
      </c>
      <c r="K115" s="19">
        <f ca="1">IF(H115=0,0,((H115/B23)^2))</f>
        <v>0.36</v>
      </c>
    </row>
    <row r="116" spans="7:11" x14ac:dyDescent="0.25">
      <c r="G116" s="14" t="s">
        <v>123</v>
      </c>
      <c r="H116">
        <f ca="1">COUNTIF(OFFSET('NE5_19.09.18_raw'!A2,0,0,D9-B9+1,1),"P_long")</f>
        <v>1</v>
      </c>
      <c r="I116" s="3">
        <f ca="1">(H116/H142)*100</f>
        <v>1.0101010101010102</v>
      </c>
      <c r="J116" s="3">
        <f ca="1">IF(H116=0,0,-1*((H116/B23)*(LN(H116/B23))))</f>
        <v>0.32188758248682009</v>
      </c>
      <c r="K116" s="19">
        <f ca="1">IF(H116=0,0,((H116/B23)^2))</f>
        <v>4.0000000000000008E-2</v>
      </c>
    </row>
    <row r="117" spans="7:11" x14ac:dyDescent="0.25">
      <c r="G117" s="14" t="s">
        <v>124</v>
      </c>
      <c r="H117">
        <f ca="1">COUNTIF(OFFSET('NE5_19.09.18_raw'!A2,0,0,D9-B9+1,1),"Spong")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COUNTIF(OFFSET('NE5_19.09.18_raw'!A2,0,0,D9-B9+1,1),"S_cil")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COUNTIF(OFFSET('NE5_19.09.18_raw'!A2,0,0,D9-B9+1,1),"Sycon")</f>
        <v>0</v>
      </c>
      <c r="I119" s="3">
        <f ca="1">(H119/H142)*100</f>
        <v>0</v>
      </c>
      <c r="J119" s="3">
        <f ca="1">IF(H119=0,0,-1*((H119/B23)*(LN(H119/B23))))</f>
        <v>0</v>
      </c>
      <c r="K119" s="19">
        <f ca="1">IF(H119=0,0,((H119/B23)^2))</f>
        <v>0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COUNTIF(OFFSET('NE5_19.09.18_raw'!A2,0,0,D9-B9+1,1),"Alg")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COUNTIF(OFFSET('NE5_19.09.18_raw'!A2,0,0,D9-B9+1,1),"Cora")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COUNTIF(OFFSET('NE5_19.09.18_raw'!A2,0,0,D9-B9+1,1),"D_dic")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COUNTIF(OFFSET('NE5_19.09.18_raw'!A2,0,0,D9-B9+1,1),"L_inc")</f>
        <v>1</v>
      </c>
      <c r="I124" s="3">
        <f ca="1">(H124/H142)*100</f>
        <v>1.0101010101010102</v>
      </c>
      <c r="J124" s="3">
        <f ca="1">IF(H124=0,0,-1*((H124/B24)*(LN(H124/B24))))</f>
        <v>0.16665960847389508</v>
      </c>
      <c r="K124" s="19">
        <f ca="1">IF(H124=0,0,((H124/B24)^2))</f>
        <v>3.4602076124567475E-3</v>
      </c>
    </row>
    <row r="125" spans="7:11" x14ac:dyDescent="0.25">
      <c r="G125" s="14" t="s">
        <v>132</v>
      </c>
      <c r="H125">
        <f ca="1">COUNTIF(OFFSET('NE5_19.09.18_raw'!A2,0,0,D9-B9+1,1),"P_pav")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COUNTIF(OFFSET('NE5_19.09.18_raw'!A2,0,0,D9-B9+1,1),"P_ser")</f>
        <v>16</v>
      </c>
      <c r="I126" s="3">
        <f ca="1">(H126/H142)*100</f>
        <v>16.161616161616163</v>
      </c>
      <c r="J126" s="3">
        <f ca="1">IF(H126=0,0,-1*((H126/B24)*(LN(H126/B24))))</f>
        <v>5.7058467591938687E-2</v>
      </c>
      <c r="K126" s="19">
        <f ca="1">IF(H126=0,0,((H126/B24)^2))</f>
        <v>0.88581314878892736</v>
      </c>
    </row>
    <row r="127" spans="7:11" x14ac:dyDescent="0.25">
      <c r="G127" s="14" t="s">
        <v>134</v>
      </c>
      <c r="H127">
        <f ca="1">COUNTIF(OFFSET('NE5_19.09.18_raw'!A2,0,0,D9-B9+1,1),"Ulva")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COUNTIF(OFFSET('NE5_19.09.18_raw'!A2,0,0,D9-B9+1,1),"V_utr")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COUNTIF(OFFSET('NE5_19.09.18_raw'!A2,0,0,D9-B9+1,1),"B_dis")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COUNTIF(OFFSET('NE5_19.09.18_raw'!A2,0,0,D9-B9+1,1),"A_lix")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COUNTIF(OFFSET('NE5_19.09.18_raw'!A2,0,0,D9-B9+1,1),"Bare")</f>
        <v>2</v>
      </c>
      <c r="I134" s="3">
        <f ca="1">(H134/H142)*100</f>
        <v>2.0202020202020203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COUNTIF(OFFSET('NE5_19.09.18_raw'!A2,0,0,D9-B9+1,1),"Biof")</f>
        <v>11</v>
      </c>
      <c r="I136" s="3">
        <f ca="1">(H136/H142)*100</f>
        <v>11.111111111111111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COUNTIF(OFFSET('NE5_19.09.18_raw'!A2,0,0,D9-B9+1,1),"UNK")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COUNTIF(OFFSET('NE5_19.09.18_raw'!A2,0,0,D9-B9+1,1),"SHAD")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COUNTIF(OFFSET('NE5_19.09.18_raw'!A2,0,0,D9-B9+1,1),"TAPE")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COUNTIF(OFFSET('NE5_19.09.18_raw'!A2,0,0,D9-B9+1,1),"WAND")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EE73-1908-4733-A9BD-659540C69927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COUNTA(OFFSET('NE5_19.09.18_pred_raw'!A2,0,0,D9-B9+1,1))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COUNTIF(OFFSET('NE5_19.09.18_pred_raw'!C2,0,0,D9-B9+1,1), "ART")</f>
        <v>2</v>
      </c>
      <c r="C16" s="7">
        <f ca="1">(B16/H142)*100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COUNTIF(OFFSET('NE5_19.09.18_pred_raw'!C2,0,0,D9-B9+1,1),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COUNTIF(OFFSET('NE5_19.09.18_pred_raw'!A2,0,0,D9-B9+1,1),"Amphi")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187</v>
      </c>
      <c r="B18" s="6">
        <f ca="1">COUNTIF(OFFSET('NE5_19.09.18_pred_raw'!C2,0,0,D9-B9+1,1), "TUN")</f>
        <v>2</v>
      </c>
      <c r="C18" s="7">
        <f ca="1">(B18/H142)*100</f>
        <v>2.0202020202020203</v>
      </c>
      <c r="D18" s="7">
        <f ca="1">SUM(J36:J52)</f>
        <v>0.69314718055994529</v>
      </c>
      <c r="E18" s="18">
        <f ca="1">1-SUM(K36:K52)</f>
        <v>0.5</v>
      </c>
      <c r="G18" s="14" t="s">
        <v>25</v>
      </c>
      <c r="H18">
        <f ca="1">COUNTIF(OFFSET('NE5_19.09.18_pred_raw'!A2,0,0,D9-B9+1,1),"B_tri")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COUNTIF(OFFSET('NE5_19.09.18_pred_raw'!C2,0,0,D9-B9+1,1), "BRY")</f>
        <v>5</v>
      </c>
      <c r="C19" s="3">
        <f ca="1">(B19/H142)*100</f>
        <v>5.0505050505050502</v>
      </c>
      <c r="D19" s="3">
        <f ca="1">SUM(J54:J81)</f>
        <v>0.95027053923323468</v>
      </c>
      <c r="E19" s="19">
        <f ca="1">1-SUM(K54:K81)</f>
        <v>0.55999999999999994</v>
      </c>
      <c r="G19" s="14" t="s">
        <v>26</v>
      </c>
      <c r="H19">
        <f ca="1">COUNTIF(OFFSET('NE5_19.09.18_pred_raw'!A2,0,0,D9-B9+1,1),"Capre")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COUNTIF(OFFSET('NE5_19.09.18_pred_raw'!C2,0,0,D9-B9+1,1), "ANN")</f>
        <v>11</v>
      </c>
      <c r="C20" s="7">
        <f ca="1">(B20/H142)*100</f>
        <v>11.111111111111111</v>
      </c>
      <c r="D20" s="7">
        <f ca="1">SUM(J83:J95)</f>
        <v>0.68900923847665863</v>
      </c>
      <c r="E20" s="18">
        <f ca="1">1-SUM(K83:K95)</f>
        <v>0.49586776859504145</v>
      </c>
      <c r="G20" s="14" t="s">
        <v>27</v>
      </c>
      <c r="H20">
        <f ca="1">COUNTIF(OFFSET('NE5_19.09.18_pred_raw'!A2,0,0,D9-B9+1,1),"Chtha")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COUNTIF(OFFSET('NE5_19.09.18_pred_raw'!C2,0,0,D9-B9+1,1), "CN")</f>
        <v>2</v>
      </c>
      <c r="C21" s="3">
        <f ca="1">(B21/H142)*100</f>
        <v>2.0202020202020203</v>
      </c>
      <c r="D21" s="3">
        <f ca="1">SUM(J97:J105)</f>
        <v>0.69314718055994529</v>
      </c>
      <c r="E21" s="19">
        <f ca="1">1-SUM(K97:K105)</f>
        <v>0.5</v>
      </c>
      <c r="G21" s="14" t="s">
        <v>28</v>
      </c>
      <c r="H21">
        <f ca="1">COUNTIF(OFFSET('NE5_19.09.18_pred_raw'!A2,0,0,D9-B9+1,1),"Crab")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COUNTIF(OFFSET('NE5_19.09.18_pred_raw'!C2,0,0,D9-B9+1,1), "C")</f>
        <v>39</v>
      </c>
      <c r="C22" s="7">
        <f ca="1">(B22/H142)*100</f>
        <v>39.393939393939391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COUNTIF(OFFSET('NE5_19.09.18_pred_raw'!A2,0,0,D9-B9+1,1),"M_sex")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COUNTIF(OFFSET('NE5_19.09.18_pred_raw'!C2,0,0,D9-B9+1,1), "POR")</f>
        <v>2</v>
      </c>
      <c r="C23" s="3">
        <f ca="1">(B23/H142)*100</f>
        <v>2.0202020202020203</v>
      </c>
      <c r="D23" s="3">
        <f ca="1">SUM(J112:J119)</f>
        <v>0.69314718055994529</v>
      </c>
      <c r="E23" s="19">
        <f ca="1">1-SUM(K112:K119)</f>
        <v>0.5</v>
      </c>
      <c r="G23" s="14" t="s">
        <v>30</v>
      </c>
      <c r="H23">
        <f ca="1">COUNTIF(OFFSET('NE5_19.09.18_pred_raw'!A2,0,0,D9-B9+1,1),"P_scul")</f>
        <v>1</v>
      </c>
      <c r="I23" s="3">
        <f ca="1">(H23/H142)*100</f>
        <v>1.0101010101010102</v>
      </c>
      <c r="J23" s="3">
        <f ca="1">IF(H23=0,0,-1*((H23/B16)*(LN(H23/B16))))</f>
        <v>0.34657359027997264</v>
      </c>
      <c r="K23" s="19">
        <f ca="1">IF(H23=0,0,((H23/B16)^2))</f>
        <v>0.25</v>
      </c>
    </row>
    <row r="24" spans="1:14" x14ac:dyDescent="0.25">
      <c r="A24" s="13" t="s">
        <v>193</v>
      </c>
      <c r="B24" s="6">
        <f ca="1">COUNTIF(OFFSET('NE5_19.09.18_pred_raw'!C2,0,0,D9-B9+1,1), "MA")</f>
        <v>11</v>
      </c>
      <c r="C24" s="7">
        <f ca="1">(B24/H142)*100</f>
        <v>11.111111111111111</v>
      </c>
      <c r="D24" s="7">
        <f ca="1">SUM(J121:J128)</f>
        <v>0.47413931305783735</v>
      </c>
      <c r="E24" s="18">
        <f ca="1">1-SUM(K121:K128)</f>
        <v>0.29752066115702469</v>
      </c>
      <c r="G24" s="14" t="s">
        <v>31</v>
      </c>
      <c r="H24">
        <f ca="1">COUNTIF(OFFSET('NE5_19.09.18_pred_raw'!A2,0,0,D9-B9+1,1),"Prawn")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COUNTIF(OFFSET('NE5_19.09.18_pred_raw'!C2,0,0,D9-B9+1,1),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COUNTIF(OFFSET('NE5_19.09.18_pred_raw'!A2,0,0,D9-B9+1,1),"S_walk")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COUNTIF(OFFSET('NE5_19.09.18_pred_raw'!C2,0,0,D9-B9+1,1),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COUNTIF(OFFSET('NE5_19.09.18_pred_raw'!A2,0,0,D9-B9+1,1),"Tanai")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COUNTIF(OFFSET('NE5_19.09.18_pred_raw'!C2,0,0,D9-B9+1,1), "SPR")</f>
        <v>3</v>
      </c>
      <c r="C27" s="3">
        <f ca="1">(B27/H142)*100</f>
        <v>3.0303030303030303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COUNTIF(OFFSET('NE5_19.09.18_pred_raw'!C2,0,0,D9-B9+1,1), "U")</f>
        <v>22</v>
      </c>
      <c r="C28" s="7">
        <f ca="1">(B28/H142)*100</f>
        <v>22.222222222222221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COUNTIF(OFFSET('NE5_19.09.18_pred_raw'!A2,0,0,D9-B9+1,1),"Bival")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COUNTIF(OFFSET('NE5_19.09.18_pred_raw'!C2,0,0,D9-B9+1,1),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COUNTIF(OFFSET('NE5_19.09.18_pred_raw'!A2,0,0,D9-B9+1,1),"Gastr")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COUNTIF(OFFSET('NE5_19.09.18_pred_raw'!A2,0,0,D9-B9+1,1),"Limpe")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COUNTIF(OFFSET('NE5_19.09.18_pred_raw'!A2,0,0,D9-B9+1,1),"Moll")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COUNTIF(OFFSET('NE5_19.09.18_pred_raw'!A2,0,0,D9-B9+1,1),"Nudi")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SUM((OFFSET('NE5_19.09.18_pred_raw'!B2,0,0,D9-B9+1,1)="ASP") * (OFFSET('NE5_19.09.18_pred_raw'!C2,0,0,D9-B9+1,1)&lt;&gt;"TWS"))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COUNTIF(OFFSET('NE5_19.09.18_pred_raw'!A2,0,0,D9-B9+1,1),"Stram")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SUM((OFFSET('NE5_19.09.18_pred_raw'!B2,0,0,D9-B9+1,1)="BBD") * (OFFSET('NE5_19.09.18_pred_raw'!C2,0,0,D9-B9+1,1)&lt;&gt;"TWS"))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COUNTIF(OFFSET('NE5_19.09.18_pred_raw'!A2,0,0,D9-B9+1,1),"Verme")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SUM((OFFSET('NE5_19.09.18_pred_raw'!B2,0,0,D9-B9+1,1)="BL") * (OFFSET('NE5_19.09.18_pred_raw'!C2,0,0,D9-B9+1,1)&lt;&gt;"TWS"))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SUM((OFFSET('NE5_19.09.18_pred_raw'!B2,0,0,D9-B9+1,1)="OD") * (OFFSET('NE5_19.09.18_pred_raw'!C2,0,0,D9-B9+1,1)&lt;&gt;"TWS"))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COUNTIF(OFFSET('NE5_19.09.18_pred_raw'!A2,0,0,D9-B9+1,1),"Ascid")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SUM((OFFSET('NE5_19.09.18_pred_raw'!B2,0,0,D9-B9+1,1)="PLA") * (OFFSET('NE5_19.09.18_pred_raw'!C2,0,0,D9-B9+1,1)&lt;&gt;"TWS"))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COUNTIF(OFFSET('NE5_19.09.18_pred_raw'!A2,0,0,D9-B9+1,1),"B_lea")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SUM((OFFSET('NE5_19.09.18_pred_raw'!B2,0,0,D9-B9+1,1)="WBD") * (OFFSET('NE5_19.09.18_pred_raw'!C2,0,0,D9-B9+1,1)&lt;&gt;"TWS"))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COUNTIF(OFFSET('NE5_19.09.18_pred_raw'!A2,0,0,D9-B9+1,1),"B_nig")</f>
        <v>1</v>
      </c>
      <c r="I38" s="3">
        <f ca="1">(H38/H142)*100</f>
        <v>1.0101010101010102</v>
      </c>
      <c r="J38" s="3">
        <f ca="1">IF(H38=0,0,-1*((H38/B18)*(LN(H38/B18))))</f>
        <v>0.34657359027997264</v>
      </c>
      <c r="K38" s="19">
        <f ca="1">IF(H38=0,0,((H38/B18)^2))</f>
        <v>0.25</v>
      </c>
    </row>
    <row r="39" spans="1:11" x14ac:dyDescent="0.25">
      <c r="A39" s="13" t="s">
        <v>207</v>
      </c>
      <c r="B39" s="6">
        <f t="array" aca="1" ref="B39" ca="1">SUM((OFFSET('NE5_19.09.18_pred_raw'!B2,0,0,D9-B9+1,1)="YBD") * (OFFSET('NE5_19.09.18_pred_raw'!C2,0,0,D9-B9+1,1)&lt;&gt;"TWS"))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COUNTIF(OFFSET('NE5_19.09.18_pred_raw'!A2,0,0,D9-B9+1,1),"B_sch")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COUNTIF(OFFSET('NE5_19.09.18_pred_raw'!A2,0,0,D9-B9+1,1),"C_int")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(OFFSET('NE5_19.09.18_pred_raw'!B2,0,0,D9-B9+1,1)="ASP")*( OFFSET('NE5_19.09.18_pred_raw'!C2,0,0,D9-B9+1,1)="C"))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COUNTIF(OFFSET('NE5_19.09.18_pred_raw'!A2,0,0,D9-B9+1,1),"C_lep")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(OFFSET('NE5_19.09.18_pred_raw'!B2,0,0,D9-B9+1,1)="BBD")*( OFFSET('NE5_19.09.18_pred_raw'!C2,0,0,D9-B9+1,1)="C"))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COUNTIF(OFFSET('NE5_19.09.18_pred_raw'!A2,0,0,D9-B9+1,1),"Dp_lis")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(OFFSET('NE5_19.09.18_pred_raw'!B2,0,0,D9-B9+1,1)="BL")*( OFFSET('NE5_19.09.18_pred_raw'!C2,0,0,D9-B9+1,1)="C"))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COUNTIF(OFFSET('NE5_19.09.18_pred_raw'!A2,0,0,D9-B9+1,1),"D_cor")</f>
        <v>1</v>
      </c>
      <c r="I43" s="3">
        <f ca="1">(H43/H142)*100</f>
        <v>1.0101010101010102</v>
      </c>
      <c r="J43" s="3">
        <f ca="1">IF(H43=0,0,-1*((H43/B18)*(LN(H43/B18))))</f>
        <v>0.34657359027997264</v>
      </c>
      <c r="K43" s="19">
        <f ca="1">IF(H43=0,0,((H43/B18)^2))</f>
        <v>0.25</v>
      </c>
    </row>
    <row r="44" spans="1:11" x14ac:dyDescent="0.25">
      <c r="A44" s="14" t="s">
        <v>204</v>
      </c>
      <c r="B44">
        <f ca="1">SUMPRODUCT( (OFFSET('NE5_19.09.18_pred_raw'!B2,0,0,D9-B9+1,1)="OD")*( OFFSET('NE5_19.09.18_pred_raw'!C2,0,0,D9-B9+1,1)="C"))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COUNTIF(OFFSET('NE5_19.09.18_pred_raw'!A2,0,0,D9-B9+1,1),"D_mag")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(OFFSET('NE5_19.09.18_pred_raw'!B2,0,0,D9-B9+1,1)="PLA")*( OFFSET('NE5_19.09.18_pred_raw'!C2,0,0,D9-B9+1,1)="C"))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COUNTIF(OFFSET('NE5_19.09.18_pred_raw'!A2,0,0,D9-B9+1,1),"Ecte")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(OFFSET('NE5_19.09.18_pred_raw'!B2,0,0,D9-B9+1,1)="WBD")*( OFFSET('NE5_19.09.18_pred_raw'!C2,0,0,D9-B9+1,1)="C"))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COUNTIF(OFFSET('NE5_19.09.18_pred_raw'!A2,0,0,D9-B9+1,1),"M_squ")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(OFFSET('NE5_19.09.18_pred_raw'!B2,0,0,D9-B9+1,1)="YBD")*( OFFSET('NE5_19.09.18_pred_raw'!C2,0,0,D9-B9+1,1)="C"))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COUNTIF(OFFSET('NE5_19.09.18_pred_raw'!A2,0,0,D9-B9+1,1),"P_lis")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COUNTIF(OFFSET('NE5_19.09.18_pred_raw'!A2,0,0,D9-B9+1,1),"S_can")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COUNTIF(OFFSET('NE5_19.09.18_pred_raw'!A2,0,0,D9-B9+1,1),"Styel")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COUNTIF(OFFSET('NE5_19.09.18_pred_raw'!A2,0,0,D9-B9+1,1),"S_bra")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COUNTIF(OFFSET('NE5_19.09.18_pred_raw'!A2,0,0,D9-B9+1,1),"S_rub")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COUNTIF(OFFSET('NE5_19.09.18_pred_raw'!A2,0,0,D9-B9+1,1),"T_cer")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COUNTIF(OFFSET('NE5_19.09.18_pred_raw'!A2,0,0,D9-B9+1,1),"A_ver")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COUNTIF(OFFSET('NE5_19.09.18_pred_raw'!A2,0,0,D9-B9+1,1),"Bryoz")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COUNTIF(OFFSET('NE5_19.09.18_pred_raw'!A2,0,0,D9-B9+1,1),"B_ner")</f>
        <v>1</v>
      </c>
      <c r="I56" s="3">
        <f ca="1">(H56/H142)*100</f>
        <v>1.0101010101010102</v>
      </c>
      <c r="J56" s="3">
        <f ca="1">IF(H56=0,0,-1*((H56/B19)*(LN(H56/B19))))</f>
        <v>0.32188758248682009</v>
      </c>
      <c r="K56" s="19">
        <f ca="1">IF(H56=0,0,((H56/B19)^2))</f>
        <v>4.0000000000000008E-2</v>
      </c>
    </row>
    <row r="57" spans="7:11" x14ac:dyDescent="0.25">
      <c r="G57" s="14" t="s">
        <v>64</v>
      </c>
      <c r="H57">
        <f ca="1">COUNTIF(OFFSET('NE5_19.09.18_pred_raw'!A2,0,0,D9-B9+1,1),"Bugu")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COUNTIF(OFFSET('NE5_19.09.18_pred_raw'!A2,0,0,D9-B9+1,1),"B_sto")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COUNTIF(OFFSET('NE5_19.09.18_pred_raw'!A2,0,0,D9-B9+1,1),"B_fla")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COUNTIF(OFFSET('NE5_19.09.18_pred_raw'!A2,0,0,D9-B9+1,1),"B_ful")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COUNTIF(OFFSET('NE5_19.09.18_pred_raw'!A2,0,0,D9-B9+1,1),"B_sim")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COUNTIF(OFFSET('NE5_19.09.18_pred_raw'!A2,0,0,D9-B9+1,1),"C_ina")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COUNTIF(OFFSET('NE5_19.09.18_pred_raw'!A2,0,0,D9-B9+1,1),"C_bert")</f>
        <v>3</v>
      </c>
      <c r="I63" s="3">
        <f ca="1">(H63/H142)*100</f>
        <v>3.0303030303030303</v>
      </c>
      <c r="J63" s="3">
        <f ca="1">IF(H63=0,0,-1*((H63/B19)*(LN(H63/B19))))</f>
        <v>0.30649537425959444</v>
      </c>
      <c r="K63" s="19">
        <f ca="1">IF(H63=0,0,((H63/B19)^2))</f>
        <v>0.36</v>
      </c>
    </row>
    <row r="64" spans="7:11" x14ac:dyDescent="0.25">
      <c r="G64" s="14" t="s">
        <v>71</v>
      </c>
      <c r="H64">
        <f ca="1">COUNTIF(OFFSET('NE5_19.09.18_pred_raw'!A2,0,0,D9-B9+1,1),"C_den")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COUNTIF(OFFSET('NE5_19.09.18_pred_raw'!A2,0,0,D9-B9+1,1),"C_ebu")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COUNTIF(OFFSET('NE5_19.09.18_pred_raw'!A2,0,0,D9-B9+1,1),"C_elo")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COUNTIF(OFFSET('NE5_19.09.18_pred_raw'!A2,0,0,D9-B9+1,1),"Crisi")</f>
        <v>1</v>
      </c>
      <c r="I67" s="3">
        <f ca="1">(H67/H142)*100</f>
        <v>1.0101010101010102</v>
      </c>
      <c r="J67" s="3">
        <f ca="1">IF(H67=0,0,-1*((H67/B19)*(LN(H67/B19))))</f>
        <v>0.32188758248682009</v>
      </c>
      <c r="K67" s="19">
        <f ca="1">IF(H67=0,0,((H67/B19)^2))</f>
        <v>4.0000000000000008E-2</v>
      </c>
    </row>
    <row r="68" spans="7:11" x14ac:dyDescent="0.25">
      <c r="G68" s="14" t="s">
        <v>75</v>
      </c>
      <c r="H68">
        <f ca="1">COUNTIF(OFFSET('NE5_19.09.18_pred_raw'!A2,0,0,D9-B9+1,1),"C_plu")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COUNTIF(OFFSET('NE5_19.09.18_pred_raw'!A2,0,0,D9-B9+1,1),"F_pur")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COUNTIF(OFFSET('NE5_19.09.18_pred_raw'!A2,0,0,D9-B9+1,1),"N_gig")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COUNTIF(OFFSET('NE5_19.09.18_pred_raw'!A2,0,0,D9-B9+1,1),"P_alb")</f>
        <v>0</v>
      </c>
      <c r="I71" s="3">
        <f ca="1">(H71/H142)*100</f>
        <v>0</v>
      </c>
      <c r="J71" s="3">
        <f ca="1">IF(H71=0,0,-1*((H71/B19)*(LN(H71/B19))))</f>
        <v>0</v>
      </c>
      <c r="K71" s="19">
        <f ca="1">IF(H71=0,0,((H71/B19)^2))</f>
        <v>0</v>
      </c>
    </row>
    <row r="72" spans="7:11" x14ac:dyDescent="0.25">
      <c r="G72" s="14" t="s">
        <v>79</v>
      </c>
      <c r="H72">
        <f ca="1">COUNTIF(OFFSET('NE5_19.09.18_pred_raw'!A2,0,0,D9-B9+1,1),"S_laf")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COUNTIF(OFFSET('NE5_19.09.18_pred_raw'!A2,0,0,D9-B9+1,1),"S_err")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COUNTIF(OFFSET('NE5_19.09.18_pred_raw'!A2,0,0,D9-B9+1,1),"S_pun")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COUNTIF(OFFSET('NE5_19.09.18_pred_raw'!A2,0,0,D9-B9+1,1),"Schiz")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COUNTIF(OFFSET('NE5_19.09.18_pred_raw'!A2,0,0,D9-B9+1,1),"S_mad")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COUNTIF(OFFSET('NE5_19.09.18_pred_raw'!A2,0,0,D9-B9+1,1),"Scrup")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COUNTIF(OFFSET('NE5_19.09.18_pred_raw'!A2,0,0,D9-B9+1,1),"T_ino")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COUNTIF(OFFSET('NE5_19.09.18_pred_raw'!A2,0,0,D9-B9+1,1),"Tubo")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COUNTIF(OFFSET('NE5_19.09.18_pred_raw'!A2,0,0,D9-B9+1,1),"V_dent")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COUNTIF(OFFSET('NE5_19.09.18_pred_raw'!A2,0,0,D9-B9+1,1),"W_sub")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COUNTIF(OFFSET('NE5_19.09.18_pred_raw'!A2,0,0,D9-B9+1,1),"B_bai")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COUNTIF(OFFSET('NE5_19.09.18_pred_raw'!A2,0,0,D9-B9+1,1),"L_cla")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COUNTIF(OFFSET('NE5_19.09.18_pred_raw'!A2,0,0,D9-B9+1,1),"Nerei")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COUNTIF(OFFSET('NE5_19.09.18_pred_raw'!A2,0,0,D9-B9+1,1),"N_venu")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COUNTIF(OFFSET('NE5_19.09.18_pred_raw'!A2,0,0,D9-B9+1,1),"Poly")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COUNTIF(OFFSET('NE5_19.09.18_pred_raw'!A2,0,0,D9-B9+1,1),"P_tri")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COUNTIF(OFFSET('NE5_19.09.18_pred_raw'!A2,0,0,D9-B9+1,1),"P_tub")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COUNTIF(OFFSET('NE5_19.09.18_pred_raw'!A2,0,0,D9-B9+1,1),"Sabel")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COUNTIF(OFFSET('NE5_19.09.18_pred_raw'!A2,0,0,D9-B9+1,1),"S_dys")</f>
        <v>6</v>
      </c>
      <c r="I91" s="3">
        <f ca="1">(H91/H142)*100</f>
        <v>6.0606060606060606</v>
      </c>
      <c r="J91" s="3">
        <f ca="1">IF(H91=0,0,-1*((H91/B20)*(LN(H91/B20))))</f>
        <v>0.33061952922017213</v>
      </c>
      <c r="K91" s="19">
        <f ca="1">IF(H91=0,0,((H91/B20)^2))</f>
        <v>0.29752066115702475</v>
      </c>
    </row>
    <row r="92" spans="7:11" x14ac:dyDescent="0.25">
      <c r="G92" s="14" t="s">
        <v>99</v>
      </c>
      <c r="H92">
        <f ca="1">COUNTIF(OFFSET('NE5_19.09.18_pred_raw'!A2,0,0,D9-B9+1,1),"Scale")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COUNTIF(OFFSET('NE5_19.09.18_pred_raw'!A2,0,0,D9-B9+1,1),"S_ver")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COUNTIF(OFFSET('NE5_19.09.18_pred_raw'!A2,0,0,D9-B9+1,1),"S_tri")</f>
        <v>0</v>
      </c>
      <c r="I94" s="3">
        <f ca="1">(H94/H142)*100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102</v>
      </c>
      <c r="H95">
        <f ca="1">COUNTIF(OFFSET('NE5_19.09.18_pred_raw'!A2,0,0,D9-B9+1,1),"Spir")</f>
        <v>5</v>
      </c>
      <c r="I95" s="3">
        <f ca="1">(H95/H142)*100</f>
        <v>5.0505050505050502</v>
      </c>
      <c r="J95" s="3">
        <f ca="1">IF(H95=0,0,-1*((H95/B20)*(LN(H95/B20))))</f>
        <v>0.35838970925648644</v>
      </c>
      <c r="K95" s="19">
        <f ca="1">IF(H95=0,0,((H95/B20)^2))</f>
        <v>0.20661157024793386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COUNTIF(OFFSET('NE5_19.09.18_pred_raw'!A2,0,0,D9-B9+1,1),"A_plu")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COUNTIF(OFFSET('NE5_19.09.18_pred_raw'!A2,0,0,D9-B9+1,1),"A_dia")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COUNTIF(OFFSET('NE5_19.09.18_pred_raw'!A2,0,0,D9-B9+1,1),"E_cro")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COUNTIF(OFFSET('NE5_19.09.18_pred_raw'!A2,0,0,D9-B9+1,1),"K_hal")</f>
        <v>1</v>
      </c>
      <c r="I100" s="3">
        <f ca="1">(H100/H142)*100</f>
        <v>1.0101010101010102</v>
      </c>
      <c r="J100" s="3">
        <f ca="1">IF(H100=0,0,-1*((H100/B21)*(LN(H100/B21))))</f>
        <v>0.34657359027997264</v>
      </c>
      <c r="K100" s="19">
        <f ca="1">IF(H100=0,0,((H100/B21)^2))</f>
        <v>0.25</v>
      </c>
    </row>
    <row r="101" spans="7:11" x14ac:dyDescent="0.25">
      <c r="G101" s="14" t="s">
        <v>108</v>
      </c>
      <c r="H101">
        <f ca="1">COUNTIF(OFFSET('NE5_19.09.18_pred_raw'!A2,0,0,D9-B9+1,1),"O_hya")</f>
        <v>1</v>
      </c>
      <c r="I101" s="3">
        <f ca="1">(H101/H142)*100</f>
        <v>1.0101010101010102</v>
      </c>
      <c r="J101" s="3">
        <f ca="1">IF(H101=0,0,-1*((H101/B21)*(LN(H101/B21))))</f>
        <v>0.34657359027997264</v>
      </c>
      <c r="K101" s="19">
        <f ca="1">IF(H101=0,0,((H101/B21)^2))</f>
        <v>0.25</v>
      </c>
    </row>
    <row r="102" spans="7:11" x14ac:dyDescent="0.25">
      <c r="G102" s="14" t="s">
        <v>109</v>
      </c>
      <c r="H102">
        <f ca="1">COUNTIF(OFFSET('NE5_19.09.18_pred_raw'!A2,0,0,D9-B9+1,1),"Obel")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COUNTIF(OFFSET('NE5_19.09.18_pred_raw'!A2,0,0,D9-B9+1,1),"P_dis")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COUNTIF(OFFSET('NE5_19.09.18_pred_raw'!A2,0,0,D9-B9+1,1),"S_gau")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COUNTIF(OFFSET('NE5_19.09.18_pred_raw'!A2,0,0,D9-B9+1,1),"S_gayi")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COUNTIF(OFFSET('NE5_19.09.18_pred_raw'!A2,0,0,D9-B9+1,1),"Keep")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COUNTIF(OFFSET('NE5_19.09.18_pred_raw'!A2,0,0,D9-B9+1,1),"Pat")</f>
        <v>39</v>
      </c>
      <c r="I108" s="3">
        <f ca="1">(H108/H142)*100</f>
        <v>39.393939393939391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COUNTIF(OFFSET('NE5_19.09.18_pred_raw'!A2,0,0,D9-B9+1,1),"Up")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COUNTIF(OFFSET('NE5_19.09.18_pred_raw'!A2,0,0,D9-B9+1,1),"Work")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COUNTIF(OFFSET('NE5_19.09.18_pred_raw'!A2,0,0,D9-B9+1,1),"C_cla")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COUNTIF(OFFSET('NE5_19.09.18_pred_raw'!A2,0,0,D9-B9+1,1),"M_sen")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0.34657359027997264</v>
      </c>
      <c r="K113" s="19">
        <f ca="1">IF(H113=0,0,((H113/B23)^2))</f>
        <v>0.25</v>
      </c>
    </row>
    <row r="114" spans="7:11" x14ac:dyDescent="0.25">
      <c r="G114" s="14" t="s">
        <v>121</v>
      </c>
      <c r="H114">
        <f ca="1">COUNTIF(OFFSET('NE5_19.09.18_pred_raw'!A2,0,0,D9-B9+1,1),"Myca")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COUNTIF(OFFSET('NE5_19.09.18_pred_raw'!A2,0,0,D9-B9+1,1),"P_mag")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COUNTIF(OFFSET('NE5_19.09.18_pred_raw'!A2,0,0,D9-B9+1,1),"P_long")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COUNTIF(OFFSET('NE5_19.09.18_pred_raw'!A2,0,0,D9-B9+1,1),"Spong")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COUNTIF(OFFSET('NE5_19.09.18_pred_raw'!A2,0,0,D9-B9+1,1),"S_cil")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COUNTIF(OFFSET('NE5_19.09.18_pred_raw'!A2,0,0,D9-B9+1,1),"Sycon")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0.34657359027997264</v>
      </c>
      <c r="K119" s="19">
        <f ca="1">IF(H119=0,0,((H119/B23)^2))</f>
        <v>0.25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COUNTIF(OFFSET('NE5_19.09.18_pred_raw'!A2,0,0,D9-B9+1,1),"Alg")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COUNTIF(OFFSET('NE5_19.09.18_pred_raw'!A2,0,0,D9-B9+1,1),"Cora")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COUNTIF(OFFSET('NE5_19.09.18_pred_raw'!A2,0,0,D9-B9+1,1),"D_dic")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COUNTIF(OFFSET('NE5_19.09.18_pred_raw'!A2,0,0,D9-B9+1,1),"L_inc")</f>
        <v>2</v>
      </c>
      <c r="I124" s="3">
        <f ca="1">(H124/H142)*100</f>
        <v>2.0202020202020203</v>
      </c>
      <c r="J124" s="3">
        <f ca="1">IF(H124=0,0,-1*((H124/B24)*(LN(H124/B24))))</f>
        <v>0.30995419858880463</v>
      </c>
      <c r="K124" s="19">
        <f ca="1">IF(H124=0,0,((H124/B24)^2))</f>
        <v>3.3057851239669422E-2</v>
      </c>
    </row>
    <row r="125" spans="7:11" x14ac:dyDescent="0.25">
      <c r="G125" s="14" t="s">
        <v>132</v>
      </c>
      <c r="H125">
        <f ca="1">COUNTIF(OFFSET('NE5_19.09.18_pred_raw'!A2,0,0,D9-B9+1,1),"P_pav")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COUNTIF(OFFSET('NE5_19.09.18_pred_raw'!A2,0,0,D9-B9+1,1),"P_ser")</f>
        <v>9</v>
      </c>
      <c r="I126" s="3">
        <f ca="1">(H126/H142)*100</f>
        <v>9.0909090909090917</v>
      </c>
      <c r="J126" s="3">
        <f ca="1">IF(H126=0,0,-1*((H126/B24)*(LN(H126/B24))))</f>
        <v>0.16418511446903272</v>
      </c>
      <c r="K126" s="19">
        <f ca="1">IF(H126=0,0,((H126/B24)^2))</f>
        <v>0.66942148760330589</v>
      </c>
    </row>
    <row r="127" spans="7:11" x14ac:dyDescent="0.25">
      <c r="G127" s="14" t="s">
        <v>134</v>
      </c>
      <c r="H127">
        <f ca="1">COUNTIF(OFFSET('NE5_19.09.18_pred_raw'!A2,0,0,D9-B9+1,1),"Ulva")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COUNTIF(OFFSET('NE5_19.09.18_pred_raw'!A2,0,0,D9-B9+1,1),"V_utr")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COUNTIF(OFFSET('NE5_19.09.18_pred_raw'!A2,0,0,D9-B9+1,1),"B_dis")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COUNTIF(OFFSET('NE5_19.09.18_pred_raw'!A2,0,0,D9-B9+1,1),"A_lix")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COUNTIF(OFFSET('NE5_19.09.18_pred_raw'!A2,0,0,D9-B9+1,1),"Bare")</f>
        <v>3</v>
      </c>
      <c r="I134" s="3">
        <f ca="1">(H134/H142)*100</f>
        <v>3.0303030303030303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COUNTIF(OFFSET('NE5_19.09.18_pred_raw'!A2,0,0,D9-B9+1,1),"Biof")</f>
        <v>22</v>
      </c>
      <c r="I136" s="3">
        <f ca="1">(H136/H142)*100</f>
        <v>22.222222222222221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COUNTIF(OFFSET('NE5_19.09.18_pred_raw'!A2,0,0,D9-B9+1,1),"UNK")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COUNTIF(OFFSET('NE5_19.09.18_pred_raw'!A2,0,0,D9-B9+1,1),"SHAD")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COUNTIF(OFFSET('NE5_19.09.18_pred_raw'!A2,0,0,D9-B9+1,1),"TAPE")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COUNTIF(OFFSET('NE5_19.09.18_pred_raw'!A2,0,0,D9-B9+1,1),"WAND")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FB0D-7550-43CF-BBA5-E33FB33314AF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COUNTA(OFFSET('NE6_20.09.18_raw'!A2,0,0,D9-B9+1,1))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COUNTIF(OFFSET('NE6_20.09.18_raw'!C2,0,0,D9-B9+1,1), "ART")</f>
        <v>6</v>
      </c>
      <c r="C16" s="7">
        <f ca="1">(B16/H142)*100</f>
        <v>6.0606060606060606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COUNTIF(OFFSET('NE6_20.09.18_raw'!C2,0,0,D9-B9+1,1),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COUNTIF(OFFSET('NE6_20.09.18_raw'!A2,0,0,D9-B9+1,1),"Amphi")</f>
        <v>6</v>
      </c>
      <c r="I17" s="3">
        <f ca="1">(H17/H142)*100</f>
        <v>6.0606060606060606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COUNTIF(OFFSET('NE6_20.09.18_raw'!C2,0,0,D9-B9+1,1), "TUN")</f>
        <v>12</v>
      </c>
      <c r="C18" s="7">
        <f ca="1">(B18/H142)*100</f>
        <v>12.121212121212121</v>
      </c>
      <c r="D18" s="7">
        <f ca="1">SUM(J36:J52)</f>
        <v>0.67919326599152563</v>
      </c>
      <c r="E18" s="18">
        <f ca="1">1-SUM(K36:K52)</f>
        <v>0.48611111111111105</v>
      </c>
      <c r="G18" s="14" t="s">
        <v>25</v>
      </c>
      <c r="H18">
        <f ca="1">COUNTIF(OFFSET('NE6_20.09.18_raw'!A2,0,0,D9-B9+1,1),"B_tri")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COUNTIF(OFFSET('NE6_20.09.18_raw'!C2,0,0,D9-B9+1,1), "BRY")</f>
        <v>28</v>
      </c>
      <c r="C19" s="3">
        <f ca="1">(B19/H142)*100</f>
        <v>28.28282828282828</v>
      </c>
      <c r="D19" s="3">
        <f ca="1">SUM(J54:J81)</f>
        <v>1.2261932058724232</v>
      </c>
      <c r="E19" s="19">
        <f ca="1">1-SUM(K54:K81)</f>
        <v>0.65051020408163263</v>
      </c>
      <c r="G19" s="14" t="s">
        <v>26</v>
      </c>
      <c r="H19">
        <f ca="1">COUNTIF(OFFSET('NE6_20.09.18_raw'!A2,0,0,D9-B9+1,1),"Capre")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COUNTIF(OFFSET('NE6_20.09.18_raw'!C2,0,0,D9-B9+1,1), "ANN")</f>
        <v>34</v>
      </c>
      <c r="C20" s="7">
        <f ca="1">(B20/H142)*100</f>
        <v>34.343434343434339</v>
      </c>
      <c r="D20" s="7">
        <f ca="1">SUM(J83:J95)</f>
        <v>0.6652042646399301</v>
      </c>
      <c r="E20" s="18">
        <f ca="1">1-SUM(K83:K95)</f>
        <v>0.47231833910034604</v>
      </c>
      <c r="G20" s="14" t="s">
        <v>27</v>
      </c>
      <c r="H20">
        <f ca="1">COUNTIF(OFFSET('NE6_20.09.18_raw'!A2,0,0,D9-B9+1,1),"Chtha")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COUNTIF(OFFSET('NE6_20.09.18_raw'!C2,0,0,D9-B9+1,1), "CN")</f>
        <v>4</v>
      </c>
      <c r="C21" s="3">
        <f ca="1">(B21/H142)*100</f>
        <v>4.0404040404040407</v>
      </c>
      <c r="D21" s="3">
        <f ca="1">SUM(J97:J105)</f>
        <v>1.3862943611198906</v>
      </c>
      <c r="E21" s="19">
        <f ca="1">1-SUM(K97:K105)</f>
        <v>0.75</v>
      </c>
      <c r="G21" s="14" t="s">
        <v>28</v>
      </c>
      <c r="H21">
        <f ca="1">COUNTIF(OFFSET('NE6_20.09.18_raw'!A2,0,0,D9-B9+1,1),"Crab")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COUNTIF(OFFSET('NE6_20.09.18_raw'!C2,0,0,D9-B9+1,1),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COUNTIF(OFFSET('NE6_20.09.18_raw'!A2,0,0,D9-B9+1,1),"M_sex")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COUNTIF(OFFSET('NE6_20.09.18_raw'!C2,0,0,D9-B9+1,1), "POR")</f>
        <v>8</v>
      </c>
      <c r="C23" s="3">
        <f ca="1">(B23/H142)*100</f>
        <v>8.0808080808080813</v>
      </c>
      <c r="D23" s="3">
        <f ca="1">SUM(J112:J119)</f>
        <v>1.0397207708399179</v>
      </c>
      <c r="E23" s="19">
        <f ca="1">1-SUM(K112:K119)</f>
        <v>0.625</v>
      </c>
      <c r="G23" s="14" t="s">
        <v>30</v>
      </c>
      <c r="H23">
        <f ca="1">COUNTIF(OFFSET('NE6_20.09.18_raw'!A2,0,0,D9-B9+1,1),"P_scul")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COUNTIF(OFFSET('NE6_20.09.18_raw'!C2,0,0,D9-B9+1,1), "MA")</f>
        <v>2</v>
      </c>
      <c r="C24" s="7">
        <f ca="1">(B24/H142)*100</f>
        <v>2.0202020202020203</v>
      </c>
      <c r="D24" s="7">
        <f ca="1">SUM(J121:J128)</f>
        <v>0</v>
      </c>
      <c r="E24" s="18">
        <f ca="1">1-SUM(K121:K128)</f>
        <v>0</v>
      </c>
      <c r="G24" s="14" t="s">
        <v>31</v>
      </c>
      <c r="H24">
        <f ca="1">COUNTIF(OFFSET('NE6_20.09.18_raw'!A2,0,0,D9-B9+1,1),"Prawn")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COUNTIF(OFFSET('NE6_20.09.18_raw'!C2,0,0,D9-B9+1,1),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COUNTIF(OFFSET('NE6_20.09.18_raw'!A2,0,0,D9-B9+1,1),"S_walk")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COUNTIF(OFFSET('NE6_20.09.18_raw'!C2,0,0,D9-B9+1,1),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COUNTIF(OFFSET('NE6_20.09.18_raw'!A2,0,0,D9-B9+1,1),"Tanai")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COUNTIF(OFFSET('NE6_20.09.18_raw'!C2,0,0,D9-B9+1,1), "SPR")</f>
        <v>1</v>
      </c>
      <c r="C27" s="3">
        <f ca="1">(B27/H142)*100</f>
        <v>1.0101010101010102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COUNTIF(OFFSET('NE6_20.09.18_raw'!C2,0,0,D9-B9+1,1), "U")</f>
        <v>4</v>
      </c>
      <c r="C28" s="7">
        <f ca="1">(B28/H142)*100</f>
        <v>4.0404040404040407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COUNTIF(OFFSET('NE6_20.09.18_raw'!A2,0,0,D9-B9+1,1),"Bival")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COUNTIF(OFFSET('NE6_20.09.18_raw'!C2,0,0,D9-B9+1,1),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COUNTIF(OFFSET('NE6_20.09.18_raw'!A2,0,0,D9-B9+1,1),"Gastr")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COUNTIF(OFFSET('NE6_20.09.18_raw'!A2,0,0,D9-B9+1,1),"Limpe")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COUNTIF(OFFSET('NE6_20.09.18_raw'!A2,0,0,D9-B9+1,1),"Moll")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COUNTIF(OFFSET('NE6_20.09.18_raw'!A2,0,0,D9-B9+1,1),"Nudi")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SUM((OFFSET('NE6_20.09.18_raw'!B2,0,0,D9-B9+1,1)="ASP") * (OFFSET('NE6_20.09.18_raw'!C2,0,0,D9-B9+1,1)&lt;&gt;"TWS"))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COUNTIF(OFFSET('NE6_20.09.18_raw'!A2,0,0,D9-B9+1,1),"Stram")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SUM((OFFSET('NE6_20.09.18_raw'!B2,0,0,D9-B9+1,1)="BBD") * (OFFSET('NE6_20.09.18_raw'!C2,0,0,D9-B9+1,1)&lt;&gt;"TWS"))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COUNTIF(OFFSET('NE6_20.09.18_raw'!A2,0,0,D9-B9+1,1),"Verme")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SUM((OFFSET('NE6_20.09.18_raw'!B2,0,0,D9-B9+1,1)="BL") * (OFFSET('NE6_20.09.18_raw'!C2,0,0,D9-B9+1,1)&lt;&gt;"TWS"))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SUM((OFFSET('NE6_20.09.18_raw'!B2,0,0,D9-B9+1,1)="OD") * (OFFSET('NE6_20.09.18_raw'!C2,0,0,D9-B9+1,1)&lt;&gt;"TWS"))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COUNTIF(OFFSET('NE6_20.09.18_raw'!A2,0,0,D9-B9+1,1),"Ascid")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SUM((OFFSET('NE6_20.09.18_raw'!B2,0,0,D9-B9+1,1)="PLA") * (OFFSET('NE6_20.09.18_raw'!C2,0,0,D9-B9+1,1)&lt;&gt;"TWS"))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COUNTIF(OFFSET('NE6_20.09.18_raw'!A2,0,0,D9-B9+1,1),"B_lea")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SUM((OFFSET('NE6_20.09.18_raw'!B2,0,0,D9-B9+1,1)="WBD") * (OFFSET('NE6_20.09.18_raw'!C2,0,0,D9-B9+1,1)&lt;&gt;"TWS"))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COUNTIF(OFFSET('NE6_20.09.18_raw'!A2,0,0,D9-B9+1,1),"B_nig")</f>
        <v>7</v>
      </c>
      <c r="I38" s="3">
        <f ca="1">(H38/H142)*100</f>
        <v>7.0707070707070701</v>
      </c>
      <c r="J38" s="3">
        <f ca="1">IF(H38=0,0,-1*((H38/B18)*(LN(H38/B18))))</f>
        <v>0.31441462542740073</v>
      </c>
      <c r="K38" s="19">
        <f ca="1">IF(H38=0,0,((H38/B18)^2))</f>
        <v>0.34027777777777785</v>
      </c>
    </row>
    <row r="39" spans="1:11" x14ac:dyDescent="0.25">
      <c r="A39" s="13" t="s">
        <v>207</v>
      </c>
      <c r="B39" s="6">
        <f t="array" aca="1" ref="B39" ca="1">SUM((OFFSET('NE6_20.09.18_raw'!B2,0,0,D9-B9+1,1)="YBD") * (OFFSET('NE6_20.09.18_raw'!C2,0,0,D9-B9+1,1)&lt;&gt;"TWS"))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COUNTIF(OFFSET('NE6_20.09.18_raw'!A2,0,0,D9-B9+1,1),"B_sch")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COUNTIF(OFFSET('NE6_20.09.18_raw'!A2,0,0,D9-B9+1,1),"C_int")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(OFFSET('NE6_20.09.18_raw'!B2,0,0,D9-B9+1,1)="ASP")*( OFFSET('NE6_20.09.18_raw'!C2,0,0,D9-B9+1,1)="C"))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COUNTIF(OFFSET('NE6_20.09.18_raw'!A2,0,0,D9-B9+1,1),"C_lep")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(OFFSET('NE6_20.09.18_raw'!B2,0,0,D9-B9+1,1)="BBD")*( OFFSET('NE6_20.09.18_raw'!C2,0,0,D9-B9+1,1)="C"))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COUNTIF(OFFSET('NE6_20.09.18_raw'!A2,0,0,D9-B9+1,1),"Dp_lis")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(OFFSET('NE6_20.09.18_raw'!B2,0,0,D9-B9+1,1)="BL")*( OFFSET('NE6_20.09.18_raw'!C2,0,0,D9-B9+1,1)="C"))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COUNTIF(OFFSET('NE6_20.09.18_raw'!A2,0,0,D9-B9+1,1),"D_cor")</f>
        <v>5</v>
      </c>
      <c r="I43" s="3">
        <f ca="1">(H43/H142)*100</f>
        <v>5.0505050505050502</v>
      </c>
      <c r="J43" s="3">
        <f ca="1">IF(H43=0,0,-1*((H43/B18)*(LN(H43/B18))))</f>
        <v>0.36477864056412496</v>
      </c>
      <c r="K43" s="19">
        <f ca="1">IF(H43=0,0,((H43/B18)^2))</f>
        <v>0.17361111111111113</v>
      </c>
    </row>
    <row r="44" spans="1:11" x14ac:dyDescent="0.25">
      <c r="A44" s="14" t="s">
        <v>204</v>
      </c>
      <c r="B44">
        <f ca="1">SUMPRODUCT( (OFFSET('NE6_20.09.18_raw'!B2,0,0,D9-B9+1,1)="OD")*( OFFSET('NE6_20.09.18_raw'!C2,0,0,D9-B9+1,1)="C"))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COUNTIF(OFFSET('NE6_20.09.18_raw'!A2,0,0,D9-B9+1,1),"D_mag")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(OFFSET('NE6_20.09.18_raw'!B2,0,0,D9-B9+1,1)="PLA")*( OFFSET('NE6_20.09.18_raw'!C2,0,0,D9-B9+1,1)="C"))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COUNTIF(OFFSET('NE6_20.09.18_raw'!A2,0,0,D9-B9+1,1),"Ecte")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(OFFSET('NE6_20.09.18_raw'!B2,0,0,D9-B9+1,1)="WBD")*( OFFSET('NE6_20.09.18_raw'!C2,0,0,D9-B9+1,1)="C"))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COUNTIF(OFFSET('NE6_20.09.18_raw'!A2,0,0,D9-B9+1,1),"M_squ")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(OFFSET('NE6_20.09.18_raw'!B2,0,0,D9-B9+1,1)="YBD")*( OFFSET('NE6_20.09.18_raw'!C2,0,0,D9-B9+1,1)="C"))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COUNTIF(OFFSET('NE6_20.09.18_raw'!A2,0,0,D9-B9+1,1),"P_lis")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COUNTIF(OFFSET('NE6_20.09.18_raw'!A2,0,0,D9-B9+1,1),"S_can")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COUNTIF(OFFSET('NE6_20.09.18_raw'!A2,0,0,D9-B9+1,1),"Styel")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COUNTIF(OFFSET('NE6_20.09.18_raw'!A2,0,0,D9-B9+1,1),"S_bra")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COUNTIF(OFFSET('NE6_20.09.18_raw'!A2,0,0,D9-B9+1,1),"S_rub")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COUNTIF(OFFSET('NE6_20.09.18_raw'!A2,0,0,D9-B9+1,1),"T_cer")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COUNTIF(OFFSET('NE6_20.09.18_raw'!A2,0,0,D9-B9+1,1),"A_ver")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COUNTIF(OFFSET('NE6_20.09.18_raw'!A2,0,0,D9-B9+1,1),"Bryoz")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COUNTIF(OFFSET('NE6_20.09.18_raw'!A2,0,0,D9-B9+1,1),"B_ner")</f>
        <v>1</v>
      </c>
      <c r="I56" s="3">
        <f ca="1">(H56/H142)*100</f>
        <v>1.0101010101010102</v>
      </c>
      <c r="J56" s="3">
        <f ca="1">IF(H56=0,0,-1*((H56/B19)*(LN(H56/B19))))</f>
        <v>0.1190073039348287</v>
      </c>
      <c r="K56" s="19">
        <f ca="1">IF(H56=0,0,((H56/B19)^2))</f>
        <v>1.2755102040816326E-3</v>
      </c>
    </row>
    <row r="57" spans="7:11" x14ac:dyDescent="0.25">
      <c r="G57" s="14" t="s">
        <v>64</v>
      </c>
      <c r="H57">
        <f ca="1">COUNTIF(OFFSET('NE6_20.09.18_raw'!A2,0,0,D9-B9+1,1),"Bugu")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COUNTIF(OFFSET('NE6_20.09.18_raw'!A2,0,0,D9-B9+1,1),"B_sto")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COUNTIF(OFFSET('NE6_20.09.18_raw'!A2,0,0,D9-B9+1,1),"B_fla")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COUNTIF(OFFSET('NE6_20.09.18_raw'!A2,0,0,D9-B9+1,1),"B_ful")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COUNTIF(OFFSET('NE6_20.09.18_raw'!A2,0,0,D9-B9+1,1),"B_sim")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COUNTIF(OFFSET('NE6_20.09.18_raw'!A2,0,0,D9-B9+1,1),"C_ina")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COUNTIF(OFFSET('NE6_20.09.18_raw'!A2,0,0,D9-B9+1,1),"C_bert")</f>
        <v>12</v>
      </c>
      <c r="I63" s="3">
        <f ca="1">(H63/H142)*100</f>
        <v>12.121212121212121</v>
      </c>
      <c r="J63" s="3">
        <f ca="1">IF(H63=0,0,-1*((H63/B19)*(LN(H63/B19))))</f>
        <v>0.36312765445165868</v>
      </c>
      <c r="K63" s="19">
        <f ca="1">IF(H63=0,0,((H63/B19)^2))</f>
        <v>0.18367346938775508</v>
      </c>
    </row>
    <row r="64" spans="7:11" x14ac:dyDescent="0.25">
      <c r="G64" s="14" t="s">
        <v>71</v>
      </c>
      <c r="H64">
        <f ca="1">COUNTIF(OFFSET('NE6_20.09.18_raw'!A2,0,0,D9-B9+1,1),"C_den")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COUNTIF(OFFSET('NE6_20.09.18_raw'!A2,0,0,D9-B9+1,1),"C_ebu")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COUNTIF(OFFSET('NE6_20.09.18_raw'!A2,0,0,D9-B9+1,1),"C_elo")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COUNTIF(OFFSET('NE6_20.09.18_raw'!A2,0,0,D9-B9+1,1),"Crisi")</f>
        <v>0</v>
      </c>
      <c r="I67" s="3">
        <f ca="1">(H67/H142)*100</f>
        <v>0</v>
      </c>
      <c r="J67" s="3">
        <f ca="1">IF(H67=0,0,-1*((H67/B19)*(LN(H67/B19))))</f>
        <v>0</v>
      </c>
      <c r="K67" s="19">
        <f ca="1">IF(H67=0,0,((H67/B19)^2))</f>
        <v>0</v>
      </c>
    </row>
    <row r="68" spans="7:11" x14ac:dyDescent="0.25">
      <c r="G68" s="14" t="s">
        <v>75</v>
      </c>
      <c r="H68">
        <f ca="1">COUNTIF(OFFSET('NE6_20.09.18_raw'!A2,0,0,D9-B9+1,1),"C_plu")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COUNTIF(OFFSET('NE6_20.09.18_raw'!A2,0,0,D9-B9+1,1),"F_pur")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COUNTIF(OFFSET('NE6_20.09.18_raw'!A2,0,0,D9-B9+1,1),"N_gig")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COUNTIF(OFFSET('NE6_20.09.18_raw'!A2,0,0,D9-B9+1,1),"P_alb")</f>
        <v>11</v>
      </c>
      <c r="I71" s="3">
        <f ca="1">(H71/H142)*100</f>
        <v>11.111111111111111</v>
      </c>
      <c r="J71" s="3">
        <f ca="1">IF(H71=0,0,-1*((H71/B19)*(LN(H71/B19))))</f>
        <v>0.36705005754089881</v>
      </c>
      <c r="K71" s="19">
        <f ca="1">IF(H71=0,0,((H71/B19)^2))</f>
        <v>0.15433673469387754</v>
      </c>
    </row>
    <row r="72" spans="7:11" x14ac:dyDescent="0.25">
      <c r="G72" s="14" t="s">
        <v>79</v>
      </c>
      <c r="H72">
        <f ca="1">COUNTIF(OFFSET('NE6_20.09.18_raw'!A2,0,0,D9-B9+1,1),"S_laf")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COUNTIF(OFFSET('NE6_20.09.18_raw'!A2,0,0,D9-B9+1,1),"S_err")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COUNTIF(OFFSET('NE6_20.09.18_raw'!A2,0,0,D9-B9+1,1),"S_pun")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COUNTIF(OFFSET('NE6_20.09.18_raw'!A2,0,0,D9-B9+1,1),"Schiz")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COUNTIF(OFFSET('NE6_20.09.18_raw'!A2,0,0,D9-B9+1,1),"S_mad")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COUNTIF(OFFSET('NE6_20.09.18_raw'!A2,0,0,D9-B9+1,1),"Scrup")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COUNTIF(OFFSET('NE6_20.09.18_raw'!A2,0,0,D9-B9+1,1),"T_ino")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COUNTIF(OFFSET('NE6_20.09.18_raw'!A2,0,0,D9-B9+1,1),"Tubo")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COUNTIF(OFFSET('NE6_20.09.18_raw'!A2,0,0,D9-B9+1,1),"V_dent")</f>
        <v>2</v>
      </c>
      <c r="I80" s="3">
        <f ca="1">(H80/H142)*100</f>
        <v>2.0202020202020203</v>
      </c>
      <c r="J80" s="3">
        <f ca="1">IF(H80=0,0,-1*((H80/B19)*(LN(H80/B19))))</f>
        <v>0.18850409497251847</v>
      </c>
      <c r="K80" s="19">
        <f ca="1">IF(H80=0,0,((H80/B19)^2))</f>
        <v>5.1020408163265302E-3</v>
      </c>
    </row>
    <row r="81" spans="7:11" x14ac:dyDescent="0.25">
      <c r="G81" s="14" t="s">
        <v>88</v>
      </c>
      <c r="H81">
        <f ca="1">COUNTIF(OFFSET('NE6_20.09.18_raw'!A2,0,0,D9-B9+1,1),"W_sub")</f>
        <v>2</v>
      </c>
      <c r="I81" s="3">
        <f ca="1">(H81/H142)*100</f>
        <v>2.0202020202020203</v>
      </c>
      <c r="J81" s="3">
        <f ca="1">IF(H81=0,0,-1*((H81/B19)*(LN(H81/B19))))</f>
        <v>0.18850409497251847</v>
      </c>
      <c r="K81" s="19">
        <f ca="1">IF(H81=0,0,((H81/B19)^2))</f>
        <v>5.1020408163265302E-3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COUNTIF(OFFSET('NE6_20.09.18_raw'!A2,0,0,D9-B9+1,1),"B_bai")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COUNTIF(OFFSET('NE6_20.09.18_raw'!A2,0,0,D9-B9+1,1),"L_cla")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COUNTIF(OFFSET('NE6_20.09.18_raw'!A2,0,0,D9-B9+1,1),"Nerei")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COUNTIF(OFFSET('NE6_20.09.18_raw'!A2,0,0,D9-B9+1,1),"N_venu")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COUNTIF(OFFSET('NE6_20.09.18_raw'!A2,0,0,D9-B9+1,1),"Poly")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COUNTIF(OFFSET('NE6_20.09.18_raw'!A2,0,0,D9-B9+1,1),"P_tri")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COUNTIF(OFFSET('NE6_20.09.18_raw'!A2,0,0,D9-B9+1,1),"P_tub")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COUNTIF(OFFSET('NE6_20.09.18_raw'!A2,0,0,D9-B9+1,1),"Sabel")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COUNTIF(OFFSET('NE6_20.09.18_raw'!A2,0,0,D9-B9+1,1),"S_dys")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COUNTIF(OFFSET('NE6_20.09.18_raw'!A2,0,0,D9-B9+1,1),"Scale")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COUNTIF(OFFSET('NE6_20.09.18_raw'!A2,0,0,D9-B9+1,1),"S_ver")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COUNTIF(OFFSET('NE6_20.09.18_raw'!A2,0,0,D9-B9+1,1),"S_tri")</f>
        <v>13</v>
      </c>
      <c r="I94" s="3">
        <f ca="1">(H94/H142)*100</f>
        <v>13.131313131313133</v>
      </c>
      <c r="J94" s="3">
        <f ca="1">IF(H94=0,0,-1*((H94/B20)*(LN(H94/B20))))</f>
        <v>0.36759838744147411</v>
      </c>
      <c r="K94" s="19">
        <f ca="1">IF(H94=0,0,((H94/B20)^2))</f>
        <v>0.14619377162629757</v>
      </c>
    </row>
    <row r="95" spans="7:11" x14ac:dyDescent="0.25">
      <c r="G95" s="14" t="s">
        <v>102</v>
      </c>
      <c r="H95">
        <f ca="1">COUNTIF(OFFSET('NE6_20.09.18_raw'!A2,0,0,D9-B9+1,1),"Spir")</f>
        <v>21</v>
      </c>
      <c r="I95" s="3">
        <f ca="1">(H95/H142)*100</f>
        <v>21.212121212121211</v>
      </c>
      <c r="J95" s="3">
        <f ca="1">IF(H95=0,0,-1*((H95/B20)*(LN(H95/B20))))</f>
        <v>0.29760587719845605</v>
      </c>
      <c r="K95" s="19">
        <f ca="1">IF(H95=0,0,((H95/B20)^2))</f>
        <v>0.38148788927335642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COUNTIF(OFFSET('NE6_20.09.18_raw'!A2,0,0,D9-B9+1,1),"A_plu")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COUNTIF(OFFSET('NE6_20.09.18_raw'!A2,0,0,D9-B9+1,1),"A_dia")</f>
        <v>1</v>
      </c>
      <c r="I98" s="3">
        <f ca="1">(H98/H142)*100</f>
        <v>1.0101010101010102</v>
      </c>
      <c r="J98" s="3">
        <f ca="1">IF(H98=0,0,-1*((H98/B21)*(LN(H98/B21))))</f>
        <v>0.34657359027997264</v>
      </c>
      <c r="K98" s="19">
        <f ca="1">IF(H98=0,0,((H98/B21)^2))</f>
        <v>6.25E-2</v>
      </c>
    </row>
    <row r="99" spans="7:11" x14ac:dyDescent="0.25">
      <c r="G99" s="14" t="s">
        <v>106</v>
      </c>
      <c r="H99">
        <f ca="1">COUNTIF(OFFSET('NE6_20.09.18_raw'!A2,0,0,D9-B9+1,1),"E_cro")</f>
        <v>1</v>
      </c>
      <c r="I99" s="3">
        <f ca="1">(H99/H142)*100</f>
        <v>1.0101010101010102</v>
      </c>
      <c r="J99" s="3">
        <f ca="1">IF(H99=0,0,-1*((H99/B21)*(LN(H99/B21))))</f>
        <v>0.34657359027997264</v>
      </c>
      <c r="K99" s="19">
        <f ca="1">IF(H99=0,0,((H99/B21)^2))</f>
        <v>6.25E-2</v>
      </c>
    </row>
    <row r="100" spans="7:11" x14ac:dyDescent="0.25">
      <c r="G100" s="14" t="s">
        <v>107</v>
      </c>
      <c r="H100">
        <f ca="1">COUNTIF(OFFSET('NE6_20.09.18_raw'!A2,0,0,D9-B9+1,1),"K_hal")</f>
        <v>1</v>
      </c>
      <c r="I100" s="3">
        <f ca="1">(H100/H142)*100</f>
        <v>1.0101010101010102</v>
      </c>
      <c r="J100" s="3">
        <f ca="1">IF(H100=0,0,-1*((H100/B21)*(LN(H100/B21))))</f>
        <v>0.34657359027997264</v>
      </c>
      <c r="K100" s="19">
        <f ca="1">IF(H100=0,0,((H100/B21)^2))</f>
        <v>6.25E-2</v>
      </c>
    </row>
    <row r="101" spans="7:11" x14ac:dyDescent="0.25">
      <c r="G101" s="14" t="s">
        <v>108</v>
      </c>
      <c r="H101">
        <f ca="1">COUNTIF(OFFSET('NE6_20.09.18_raw'!A2,0,0,D9-B9+1,1),"O_hya")</f>
        <v>1</v>
      </c>
      <c r="I101" s="3">
        <f ca="1">(H101/H142)*100</f>
        <v>1.0101010101010102</v>
      </c>
      <c r="J101" s="3">
        <f ca="1">IF(H101=0,0,-1*((H101/B21)*(LN(H101/B21))))</f>
        <v>0.34657359027997264</v>
      </c>
      <c r="K101" s="19">
        <f ca="1">IF(H101=0,0,((H101/B21)^2))</f>
        <v>6.25E-2</v>
      </c>
    </row>
    <row r="102" spans="7:11" x14ac:dyDescent="0.25">
      <c r="G102" s="14" t="s">
        <v>109</v>
      </c>
      <c r="H102">
        <f ca="1">COUNTIF(OFFSET('NE6_20.09.18_raw'!A2,0,0,D9-B9+1,1),"Obel")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COUNTIF(OFFSET('NE6_20.09.18_raw'!A2,0,0,D9-B9+1,1),"P_dis")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COUNTIF(OFFSET('NE6_20.09.18_raw'!A2,0,0,D9-B9+1,1),"S_gau")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COUNTIF(OFFSET('NE6_20.09.18_raw'!A2,0,0,D9-B9+1,1),"S_gayi")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COUNTIF(OFFSET('NE6_20.09.18_raw'!A2,0,0,D9-B9+1,1),"Keep")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COUNTIF(OFFSET('NE6_20.09.18_raw'!A2,0,0,D9-B9+1,1),"Pat")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COUNTIF(OFFSET('NE6_20.09.18_raw'!A2,0,0,D9-B9+1,1),"Up")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COUNTIF(OFFSET('NE6_20.09.18_raw'!A2,0,0,D9-B9+1,1),"Work")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COUNTIF(OFFSET('NE6_20.09.18_raw'!A2,0,0,D9-B9+1,1),"C_cla")</f>
        <v>2</v>
      </c>
      <c r="I112" s="3">
        <f ca="1">(H112/H142)*100</f>
        <v>2.0202020202020203</v>
      </c>
      <c r="J112" s="3">
        <f ca="1">IF(H112=0,0,-1*((H112/B23)*(LN(H112/B23))))</f>
        <v>0.34657359027997264</v>
      </c>
      <c r="K112" s="19">
        <f ca="1">IF(H112=0,0,((H112/B23)^2))</f>
        <v>6.25E-2</v>
      </c>
    </row>
    <row r="113" spans="7:11" x14ac:dyDescent="0.25">
      <c r="G113" s="14" t="s">
        <v>120</v>
      </c>
      <c r="H113">
        <f ca="1">COUNTIF(OFFSET('NE6_20.09.18_raw'!A2,0,0,D9-B9+1,1),"M_sen")</f>
        <v>4</v>
      </c>
      <c r="I113" s="3">
        <f ca="1">(H113/H142)*100</f>
        <v>4.0404040404040407</v>
      </c>
      <c r="J113" s="3">
        <f ca="1">IF(H113=0,0,-1*((H113/B23)*(LN(H113/B23))))</f>
        <v>0.34657359027997264</v>
      </c>
      <c r="K113" s="19">
        <f ca="1">IF(H113=0,0,((H113/B23)^2))</f>
        <v>0.25</v>
      </c>
    </row>
    <row r="114" spans="7:11" x14ac:dyDescent="0.25">
      <c r="G114" s="14" t="s">
        <v>121</v>
      </c>
      <c r="H114">
        <f ca="1">COUNTIF(OFFSET('NE6_20.09.18_raw'!A2,0,0,D9-B9+1,1),"Myca")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COUNTIF(OFFSET('NE6_20.09.18_raw'!A2,0,0,D9-B9+1,1),"P_mag")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COUNTIF(OFFSET('NE6_20.09.18_raw'!A2,0,0,D9-B9+1,1),"P_long")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COUNTIF(OFFSET('NE6_20.09.18_raw'!A2,0,0,D9-B9+1,1),"Spong")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COUNTIF(OFFSET('NE6_20.09.18_raw'!A2,0,0,D9-B9+1,1),"S_cil")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COUNTIF(OFFSET('NE6_20.09.18_raw'!A2,0,0,D9-B9+1,1),"Sycon")</f>
        <v>2</v>
      </c>
      <c r="I119" s="3">
        <f ca="1">(H119/H142)*100</f>
        <v>2.0202020202020203</v>
      </c>
      <c r="J119" s="3">
        <f ca="1">IF(H119=0,0,-1*((H119/B23)*(LN(H119/B23))))</f>
        <v>0.34657359027997264</v>
      </c>
      <c r="K119" s="19">
        <f ca="1">IF(H119=0,0,((H119/B23)^2))</f>
        <v>6.25E-2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COUNTIF(OFFSET('NE6_20.09.18_raw'!A2,0,0,D9-B9+1,1),"Alg")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COUNTIF(OFFSET('NE6_20.09.18_raw'!A2,0,0,D9-B9+1,1),"Cora")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COUNTIF(OFFSET('NE6_20.09.18_raw'!A2,0,0,D9-B9+1,1),"D_dic")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COUNTIF(OFFSET('NE6_20.09.18_raw'!A2,0,0,D9-B9+1,1),"L_inc")</f>
        <v>2</v>
      </c>
      <c r="I124" s="3">
        <f ca="1">(H124/H142)*100</f>
        <v>2.0202020202020203</v>
      </c>
      <c r="J124" s="3">
        <f ca="1">IF(H124=0,0,-1*((H124/B24)*(LN(H124/B24))))</f>
        <v>0</v>
      </c>
      <c r="K124" s="19">
        <f ca="1">IF(H124=0,0,((H124/B24)^2))</f>
        <v>1</v>
      </c>
    </row>
    <row r="125" spans="7:11" x14ac:dyDescent="0.25">
      <c r="G125" s="14" t="s">
        <v>132</v>
      </c>
      <c r="H125">
        <f ca="1">COUNTIF(OFFSET('NE6_20.09.18_raw'!A2,0,0,D9-B9+1,1),"P_pav")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COUNTIF(OFFSET('NE6_20.09.18_raw'!A2,0,0,D9-B9+1,1),"P_ser")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COUNTIF(OFFSET('NE6_20.09.18_raw'!A2,0,0,D9-B9+1,1),"Ulva")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COUNTIF(OFFSET('NE6_20.09.18_raw'!A2,0,0,D9-B9+1,1),"V_utr")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COUNTIF(OFFSET('NE6_20.09.18_raw'!A2,0,0,D9-B9+1,1),"B_dis")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COUNTIF(OFFSET('NE6_20.09.18_raw'!A2,0,0,D9-B9+1,1),"A_lix")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COUNTIF(OFFSET('NE6_20.09.18_raw'!A2,0,0,D9-B9+1,1),"Bare")</f>
        <v>1</v>
      </c>
      <c r="I134" s="3">
        <f ca="1">(H134/H142)*100</f>
        <v>1.0101010101010102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COUNTIF(OFFSET('NE6_20.09.18_raw'!A2,0,0,D9-B9+1,1),"Biof")</f>
        <v>4</v>
      </c>
      <c r="I136" s="3">
        <f ca="1">(H136/H142)*100</f>
        <v>4.0404040404040407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COUNTIF(OFFSET('NE6_20.09.18_raw'!A2,0,0,D9-B9+1,1),"UNK")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COUNTIF(OFFSET('NE6_20.09.18_raw'!A2,0,0,D9-B9+1,1),"SHAD")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COUNTIF(OFFSET('NE6_20.09.18_raw'!A2,0,0,D9-B9+1,1),"TAPE")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COUNTIF(OFFSET('NE6_20.09.18_raw'!A2,0,0,D9-B9+1,1),"WAND")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376D-D57F-43B6-9E5B-BA0712356E7F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COUNTA(OFFSET('NE6_20.09.18_pred_raw'!A2,0,0,D9-B9+1,1))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COUNTIF(OFFSET('NE6_20.09.18_pred_raw'!C2,0,0,D9-B9+1,1), "ART")</f>
        <v>4</v>
      </c>
      <c r="C16" s="7">
        <f ca="1">(B16/H142)*100</f>
        <v>4.0404040404040407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COUNTIF(OFFSET('NE6_20.09.18_pred_raw'!C2,0,0,D9-B9+1,1),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COUNTIF(OFFSET('NE6_20.09.18_pred_raw'!A2,0,0,D9-B9+1,1),"Amphi")</f>
        <v>4</v>
      </c>
      <c r="I17" s="3">
        <f ca="1">(H17/H142)*100</f>
        <v>4.0404040404040407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COUNTIF(OFFSET('NE6_20.09.18_pred_raw'!C2,0,0,D9-B9+1,1), "TUN")</f>
        <v>4</v>
      </c>
      <c r="C18" s="7">
        <f ca="1">(B18/H142)*100</f>
        <v>4.0404040404040407</v>
      </c>
      <c r="D18" s="7">
        <f ca="1">SUM(J36:J52)</f>
        <v>0</v>
      </c>
      <c r="E18" s="18">
        <f ca="1">1-SUM(K36:K52)</f>
        <v>0</v>
      </c>
      <c r="G18" s="14" t="s">
        <v>25</v>
      </c>
      <c r="H18">
        <f ca="1">COUNTIF(OFFSET('NE6_20.09.18_pred_raw'!A2,0,0,D9-B9+1,1),"B_tri")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COUNTIF(OFFSET('NE6_20.09.18_pred_raw'!C2,0,0,D9-B9+1,1), "BRY")</f>
        <v>12</v>
      </c>
      <c r="C19" s="3">
        <f ca="1">(B19/H142)*100</f>
        <v>12.121212121212121</v>
      </c>
      <c r="D19" s="3">
        <f ca="1">SUM(J54:J81)</f>
        <v>1.5454229031935938</v>
      </c>
      <c r="E19" s="19">
        <f ca="1">1-SUM(K54:K81)</f>
        <v>0.77777777777777779</v>
      </c>
      <c r="G19" s="14" t="s">
        <v>26</v>
      </c>
      <c r="H19">
        <f ca="1">COUNTIF(OFFSET('NE6_20.09.18_pred_raw'!A2,0,0,D9-B9+1,1),"Capre")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COUNTIF(OFFSET('NE6_20.09.18_pred_raw'!C2,0,0,D9-B9+1,1), "ANN")</f>
        <v>10</v>
      </c>
      <c r="C20" s="7">
        <f ca="1">(B20/H142)*100</f>
        <v>10.1010101010101</v>
      </c>
      <c r="D20" s="7">
        <f ca="1">SUM(J83:J95)</f>
        <v>0.3250829733914482</v>
      </c>
      <c r="E20" s="18">
        <f ca="1">1-SUM(K83:K95)</f>
        <v>0.17999999999999994</v>
      </c>
      <c r="G20" s="14" t="s">
        <v>27</v>
      </c>
      <c r="H20">
        <f ca="1">COUNTIF(OFFSET('NE6_20.09.18_pred_raw'!A2,0,0,D9-B9+1,1),"Chtha")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COUNTIF(OFFSET('NE6_20.09.18_pred_raw'!C2,0,0,D9-B9+1,1), "CN")</f>
        <v>2</v>
      </c>
      <c r="C21" s="3">
        <f ca="1">(B21/H142)*100</f>
        <v>2.0202020202020203</v>
      </c>
      <c r="D21" s="3">
        <f ca="1">SUM(J97:J105)</f>
        <v>0.69314718055994529</v>
      </c>
      <c r="E21" s="19">
        <f ca="1">1-SUM(K97:K105)</f>
        <v>0.5</v>
      </c>
      <c r="G21" s="14" t="s">
        <v>28</v>
      </c>
      <c r="H21">
        <f ca="1">COUNTIF(OFFSET('NE6_20.09.18_pred_raw'!A2,0,0,D9-B9+1,1),"Crab")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COUNTIF(OFFSET('NE6_20.09.18_pred_raw'!C2,0,0,D9-B9+1,1), "C")</f>
        <v>59</v>
      </c>
      <c r="C22" s="7">
        <f ca="1">(B22/H142)*100</f>
        <v>59.595959595959592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COUNTIF(OFFSET('NE6_20.09.18_pred_raw'!A2,0,0,D9-B9+1,1),"M_sex")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COUNTIF(OFFSET('NE6_20.09.18_pred_raw'!C2,0,0,D9-B9+1,1), "POR")</f>
        <v>0</v>
      </c>
      <c r="C23" s="3">
        <f ca="1">(B23/H142)*100</f>
        <v>0</v>
      </c>
      <c r="D23" s="3">
        <f ca="1">SUM(J112:J119)</f>
        <v>0</v>
      </c>
      <c r="E23" s="19">
        <f ca="1">1-SUM(K112:K119)</f>
        <v>1</v>
      </c>
      <c r="G23" s="14" t="s">
        <v>30</v>
      </c>
      <c r="H23">
        <f ca="1">COUNTIF(OFFSET('NE6_20.09.18_pred_raw'!A2,0,0,D9-B9+1,1),"P_scul")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COUNTIF(OFFSET('NE6_20.09.18_pred_raw'!C2,0,0,D9-B9+1,1), "MA")</f>
        <v>3</v>
      </c>
      <c r="C24" s="7">
        <f ca="1">(B24/H142)*100</f>
        <v>3.0303030303030303</v>
      </c>
      <c r="D24" s="7">
        <f ca="1">SUM(J121:J128)</f>
        <v>0</v>
      </c>
      <c r="E24" s="18">
        <f ca="1">1-SUM(K121:K128)</f>
        <v>0</v>
      </c>
      <c r="G24" s="14" t="s">
        <v>31</v>
      </c>
      <c r="H24">
        <f ca="1">COUNTIF(OFFSET('NE6_20.09.18_pred_raw'!A2,0,0,D9-B9+1,1),"Prawn")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COUNTIF(OFFSET('NE6_20.09.18_pred_raw'!C2,0,0,D9-B9+1,1),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COUNTIF(OFFSET('NE6_20.09.18_pred_raw'!A2,0,0,D9-B9+1,1),"S_walk")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COUNTIF(OFFSET('NE6_20.09.18_pred_raw'!C2,0,0,D9-B9+1,1),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COUNTIF(OFFSET('NE6_20.09.18_pred_raw'!A2,0,0,D9-B9+1,1),"Tanai")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COUNTIF(OFFSET('NE6_20.09.18_pred_raw'!C2,0,0,D9-B9+1,1), "SPR")</f>
        <v>1</v>
      </c>
      <c r="C27" s="3">
        <f ca="1">(B27/H142)*100</f>
        <v>1.0101010101010102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COUNTIF(OFFSET('NE6_20.09.18_pred_raw'!C2,0,0,D9-B9+1,1), "U")</f>
        <v>4</v>
      </c>
      <c r="C28" s="7">
        <f ca="1">(B28/H142)*100</f>
        <v>4.0404040404040407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COUNTIF(OFFSET('NE6_20.09.18_pred_raw'!A2,0,0,D9-B9+1,1),"Bival")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COUNTIF(OFFSET('NE6_20.09.18_pred_raw'!C2,0,0,D9-B9+1,1),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COUNTIF(OFFSET('NE6_20.09.18_pred_raw'!A2,0,0,D9-B9+1,1),"Gastr")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COUNTIF(OFFSET('NE6_20.09.18_pred_raw'!A2,0,0,D9-B9+1,1),"Limpe")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COUNTIF(OFFSET('NE6_20.09.18_pred_raw'!A2,0,0,D9-B9+1,1),"Moll")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COUNTIF(OFFSET('NE6_20.09.18_pred_raw'!A2,0,0,D9-B9+1,1),"Nudi")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SUM((OFFSET('NE6_20.09.18_pred_raw'!B2,0,0,D9-B9+1,1)="ASP") * (OFFSET('NE6_20.09.18_pred_raw'!C2,0,0,D9-B9+1,1)&lt;&gt;"TWS"))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COUNTIF(OFFSET('NE6_20.09.18_pred_raw'!A2,0,0,D9-B9+1,1),"Stram")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SUM((OFFSET('NE6_20.09.18_pred_raw'!B2,0,0,D9-B9+1,1)="BBD") * (OFFSET('NE6_20.09.18_pred_raw'!C2,0,0,D9-B9+1,1)&lt;&gt;"TWS"))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COUNTIF(OFFSET('NE6_20.09.18_pred_raw'!A2,0,0,D9-B9+1,1),"Verme")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SUM((OFFSET('NE6_20.09.18_pred_raw'!B2,0,0,D9-B9+1,1)="BL") * (OFFSET('NE6_20.09.18_pred_raw'!C2,0,0,D9-B9+1,1)&lt;&gt;"TWS"))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SUM((OFFSET('NE6_20.09.18_pred_raw'!B2,0,0,D9-B9+1,1)="OD") * (OFFSET('NE6_20.09.18_pred_raw'!C2,0,0,D9-B9+1,1)&lt;&gt;"TWS"))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COUNTIF(OFFSET('NE6_20.09.18_pred_raw'!A2,0,0,D9-B9+1,1),"Ascid")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SUM((OFFSET('NE6_20.09.18_pred_raw'!B2,0,0,D9-B9+1,1)="PLA") * (OFFSET('NE6_20.09.18_pred_raw'!C2,0,0,D9-B9+1,1)&lt;&gt;"TWS"))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COUNTIF(OFFSET('NE6_20.09.18_pred_raw'!A2,0,0,D9-B9+1,1),"B_lea")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SUM((OFFSET('NE6_20.09.18_pred_raw'!B2,0,0,D9-B9+1,1)="WBD") * (OFFSET('NE6_20.09.18_pred_raw'!C2,0,0,D9-B9+1,1)&lt;&gt;"TWS"))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COUNTIF(OFFSET('NE6_20.09.18_pred_raw'!A2,0,0,D9-B9+1,1),"B_nig")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SUM((OFFSET('NE6_20.09.18_pred_raw'!B2,0,0,D9-B9+1,1)="YBD") * (OFFSET('NE6_20.09.18_pred_raw'!C2,0,0,D9-B9+1,1)&lt;&gt;"TWS"))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COUNTIF(OFFSET('NE6_20.09.18_pred_raw'!A2,0,0,D9-B9+1,1),"B_sch")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COUNTIF(OFFSET('NE6_20.09.18_pred_raw'!A2,0,0,D9-B9+1,1),"C_int")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(OFFSET('NE6_20.09.18_pred_raw'!B2,0,0,D9-B9+1,1)="ASP")*( OFFSET('NE6_20.09.18_pred_raw'!C2,0,0,D9-B9+1,1)="C"))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COUNTIF(OFFSET('NE6_20.09.18_pred_raw'!A2,0,0,D9-B9+1,1),"C_lep")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(OFFSET('NE6_20.09.18_pred_raw'!B2,0,0,D9-B9+1,1)="BBD")*( OFFSET('NE6_20.09.18_pred_raw'!C2,0,0,D9-B9+1,1)="C"))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COUNTIF(OFFSET('NE6_20.09.18_pred_raw'!A2,0,0,D9-B9+1,1),"Dp_lis")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(OFFSET('NE6_20.09.18_pred_raw'!B2,0,0,D9-B9+1,1)="BL")*( OFFSET('NE6_20.09.18_pred_raw'!C2,0,0,D9-B9+1,1)="C"))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COUNTIF(OFFSET('NE6_20.09.18_pred_raw'!A2,0,0,D9-B9+1,1),"D_cor")</f>
        <v>4</v>
      </c>
      <c r="I43" s="3">
        <f ca="1">(H43/H142)*100</f>
        <v>4.0404040404040407</v>
      </c>
      <c r="J43" s="3">
        <f ca="1">IF(H43=0,0,-1*((H43/B18)*(LN(H43/B18))))</f>
        <v>0</v>
      </c>
      <c r="K43" s="19">
        <f ca="1">IF(H43=0,0,((H43/B18)^2))</f>
        <v>1</v>
      </c>
    </row>
    <row r="44" spans="1:11" x14ac:dyDescent="0.25">
      <c r="A44" s="14" t="s">
        <v>204</v>
      </c>
      <c r="B44">
        <f ca="1">SUMPRODUCT( (OFFSET('NE6_20.09.18_pred_raw'!B2,0,0,D9-B9+1,1)="OD")*( OFFSET('NE6_20.09.18_pred_raw'!C2,0,0,D9-B9+1,1)="C"))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COUNTIF(OFFSET('NE6_20.09.18_pred_raw'!A2,0,0,D9-B9+1,1),"D_mag")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(OFFSET('NE6_20.09.18_pred_raw'!B2,0,0,D9-B9+1,1)="PLA")*( OFFSET('NE6_20.09.18_pred_raw'!C2,0,0,D9-B9+1,1)="C"))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COUNTIF(OFFSET('NE6_20.09.18_pred_raw'!A2,0,0,D9-B9+1,1),"Ecte")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(OFFSET('NE6_20.09.18_pred_raw'!B2,0,0,D9-B9+1,1)="WBD")*( OFFSET('NE6_20.09.18_pred_raw'!C2,0,0,D9-B9+1,1)="C"))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COUNTIF(OFFSET('NE6_20.09.18_pred_raw'!A2,0,0,D9-B9+1,1),"M_squ")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(OFFSET('NE6_20.09.18_pred_raw'!B2,0,0,D9-B9+1,1)="YBD")*( OFFSET('NE6_20.09.18_pred_raw'!C2,0,0,D9-B9+1,1)="C"))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COUNTIF(OFFSET('NE6_20.09.18_pred_raw'!A2,0,0,D9-B9+1,1),"P_lis")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COUNTIF(OFFSET('NE6_20.09.18_pred_raw'!A2,0,0,D9-B9+1,1),"S_can")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COUNTIF(OFFSET('NE6_20.09.18_pred_raw'!A2,0,0,D9-B9+1,1),"Styel")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COUNTIF(OFFSET('NE6_20.09.18_pred_raw'!A2,0,0,D9-B9+1,1),"S_bra")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COUNTIF(OFFSET('NE6_20.09.18_pred_raw'!A2,0,0,D9-B9+1,1),"S_rub")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COUNTIF(OFFSET('NE6_20.09.18_pred_raw'!A2,0,0,D9-B9+1,1),"T_cer")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COUNTIF(OFFSET('NE6_20.09.18_pred_raw'!A2,0,0,D9-B9+1,1),"A_ver")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COUNTIF(OFFSET('NE6_20.09.18_pred_raw'!A2,0,0,D9-B9+1,1),"Bryoz")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COUNTIF(OFFSET('NE6_20.09.18_pred_raw'!A2,0,0,D9-B9+1,1),"B_ner")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COUNTIF(OFFSET('NE6_20.09.18_pred_raw'!A2,0,0,D9-B9+1,1),"Bugu")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COUNTIF(OFFSET('NE6_20.09.18_pred_raw'!A2,0,0,D9-B9+1,1),"B_sto")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COUNTIF(OFFSET('NE6_20.09.18_pred_raw'!A2,0,0,D9-B9+1,1),"B_fla")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COUNTIF(OFFSET('NE6_20.09.18_pred_raw'!A2,0,0,D9-B9+1,1),"B_ful")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COUNTIF(OFFSET('NE6_20.09.18_pred_raw'!A2,0,0,D9-B9+1,1),"B_sim")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COUNTIF(OFFSET('NE6_20.09.18_pred_raw'!A2,0,0,D9-B9+1,1),"C_ina")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COUNTIF(OFFSET('NE6_20.09.18_pred_raw'!A2,0,0,D9-B9+1,1),"C_bert")</f>
        <v>3</v>
      </c>
      <c r="I63" s="3">
        <f ca="1">(H63/H142)*100</f>
        <v>3.0303030303030303</v>
      </c>
      <c r="J63" s="3">
        <f ca="1">IF(H63=0,0,-1*((H63/B19)*(LN(H63/B19))))</f>
        <v>0.34657359027997264</v>
      </c>
      <c r="K63" s="19">
        <f ca="1">IF(H63=0,0,((H63/B19)^2))</f>
        <v>6.25E-2</v>
      </c>
    </row>
    <row r="64" spans="7:11" x14ac:dyDescent="0.25">
      <c r="G64" s="14" t="s">
        <v>71</v>
      </c>
      <c r="H64">
        <f ca="1">COUNTIF(OFFSET('NE6_20.09.18_pred_raw'!A2,0,0,D9-B9+1,1),"C_den")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COUNTIF(OFFSET('NE6_20.09.18_pred_raw'!A2,0,0,D9-B9+1,1),"C_ebu")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COUNTIF(OFFSET('NE6_20.09.18_pred_raw'!A2,0,0,D9-B9+1,1),"C_elo")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COUNTIF(OFFSET('NE6_20.09.18_pred_raw'!A2,0,0,D9-B9+1,1),"Crisi")</f>
        <v>1</v>
      </c>
      <c r="I67" s="3">
        <f ca="1">(H67/H142)*100</f>
        <v>1.0101010101010102</v>
      </c>
      <c r="J67" s="3">
        <f ca="1">IF(H67=0,0,-1*((H67/B19)*(LN(H67/B19))))</f>
        <v>0.20707555414900003</v>
      </c>
      <c r="K67" s="19">
        <f ca="1">IF(H67=0,0,((H67/B19)^2))</f>
        <v>6.9444444444444441E-3</v>
      </c>
    </row>
    <row r="68" spans="7:11" x14ac:dyDescent="0.25">
      <c r="G68" s="14" t="s">
        <v>75</v>
      </c>
      <c r="H68">
        <f ca="1">COUNTIF(OFFSET('NE6_20.09.18_pred_raw'!A2,0,0,D9-B9+1,1),"C_plu")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COUNTIF(OFFSET('NE6_20.09.18_pred_raw'!A2,0,0,D9-B9+1,1),"F_pur")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COUNTIF(OFFSET('NE6_20.09.18_pred_raw'!A2,0,0,D9-B9+1,1),"N_gig")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COUNTIF(OFFSET('NE6_20.09.18_pred_raw'!A2,0,0,D9-B9+1,1),"P_alb")</f>
        <v>3</v>
      </c>
      <c r="I71" s="3">
        <f ca="1">(H71/H142)*100</f>
        <v>3.0303030303030303</v>
      </c>
      <c r="J71" s="3">
        <f ca="1">IF(H71=0,0,-1*((H71/B19)*(LN(H71/B19))))</f>
        <v>0.34657359027997264</v>
      </c>
      <c r="K71" s="19">
        <f ca="1">IF(H71=0,0,((H71/B19)^2))</f>
        <v>6.25E-2</v>
      </c>
    </row>
    <row r="72" spans="7:11" x14ac:dyDescent="0.25">
      <c r="G72" s="14" t="s">
        <v>79</v>
      </c>
      <c r="H72">
        <f ca="1">COUNTIF(OFFSET('NE6_20.09.18_pred_raw'!A2,0,0,D9-B9+1,1),"S_laf")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COUNTIF(OFFSET('NE6_20.09.18_pred_raw'!A2,0,0,D9-B9+1,1),"S_err")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COUNTIF(OFFSET('NE6_20.09.18_pred_raw'!A2,0,0,D9-B9+1,1),"S_pun")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COUNTIF(OFFSET('NE6_20.09.18_pred_raw'!A2,0,0,D9-B9+1,1),"Schiz")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COUNTIF(OFFSET('NE6_20.09.18_pred_raw'!A2,0,0,D9-B9+1,1),"S_mad")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COUNTIF(OFFSET('NE6_20.09.18_pred_raw'!A2,0,0,D9-B9+1,1),"Scrup")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COUNTIF(OFFSET('NE6_20.09.18_pred_raw'!A2,0,0,D9-B9+1,1),"T_ino")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COUNTIF(OFFSET('NE6_20.09.18_pred_raw'!A2,0,0,D9-B9+1,1),"Tubo")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COUNTIF(OFFSET('NE6_20.09.18_pred_raw'!A2,0,0,D9-B9+1,1),"V_dent")</f>
        <v>3</v>
      </c>
      <c r="I80" s="3">
        <f ca="1">(H80/H142)*100</f>
        <v>3.0303030303030303</v>
      </c>
      <c r="J80" s="3">
        <f ca="1">IF(H80=0,0,-1*((H80/B19)*(LN(H80/B19))))</f>
        <v>0.34657359027997264</v>
      </c>
      <c r="K80" s="19">
        <f ca="1">IF(H80=0,0,((H80/B19)^2))</f>
        <v>6.25E-2</v>
      </c>
    </row>
    <row r="81" spans="7:11" x14ac:dyDescent="0.25">
      <c r="G81" s="14" t="s">
        <v>88</v>
      </c>
      <c r="H81">
        <f ca="1">COUNTIF(OFFSET('NE6_20.09.18_pred_raw'!A2,0,0,D9-B9+1,1),"W_sub")</f>
        <v>2</v>
      </c>
      <c r="I81" s="3">
        <f ca="1">(H81/H142)*100</f>
        <v>2.0202020202020203</v>
      </c>
      <c r="J81" s="3">
        <f ca="1">IF(H81=0,0,-1*((H81/B19)*(LN(H81/B19))))</f>
        <v>0.29862657820467581</v>
      </c>
      <c r="K81" s="19">
        <f ca="1">IF(H81=0,0,((H81/B19)^2))</f>
        <v>2.7777777777777776E-2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COUNTIF(OFFSET('NE6_20.09.18_pred_raw'!A2,0,0,D9-B9+1,1),"B_bai")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COUNTIF(OFFSET('NE6_20.09.18_pred_raw'!A2,0,0,D9-B9+1,1),"L_cla")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COUNTIF(OFFSET('NE6_20.09.18_pred_raw'!A2,0,0,D9-B9+1,1),"Nerei")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COUNTIF(OFFSET('NE6_20.09.18_pred_raw'!A2,0,0,D9-B9+1,1),"N_venu")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COUNTIF(OFFSET('NE6_20.09.18_pred_raw'!A2,0,0,D9-B9+1,1),"Poly")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COUNTIF(OFFSET('NE6_20.09.18_pred_raw'!A2,0,0,D9-B9+1,1),"P_tri")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COUNTIF(OFFSET('NE6_20.09.18_pred_raw'!A2,0,0,D9-B9+1,1),"P_tub")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COUNTIF(OFFSET('NE6_20.09.18_pred_raw'!A2,0,0,D9-B9+1,1),"Sabel")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COUNTIF(OFFSET('NE6_20.09.18_pred_raw'!A2,0,0,D9-B9+1,1),"S_dys")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COUNTIF(OFFSET('NE6_20.09.18_pred_raw'!A2,0,0,D9-B9+1,1),"Scale")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COUNTIF(OFFSET('NE6_20.09.18_pred_raw'!A2,0,0,D9-B9+1,1),"S_ver")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COUNTIF(OFFSET('NE6_20.09.18_pred_raw'!A2,0,0,D9-B9+1,1),"S_tri")</f>
        <v>1</v>
      </c>
      <c r="I94" s="3">
        <f ca="1">(H94/H142)*100</f>
        <v>1.0101010101010102</v>
      </c>
      <c r="J94" s="3">
        <f ca="1">IF(H94=0,0,-1*((H94/B20)*(LN(H94/B20))))</f>
        <v>0.23025850929940456</v>
      </c>
      <c r="K94" s="19">
        <f ca="1">IF(H94=0,0,((H94/B20)^2))</f>
        <v>1.0000000000000002E-2</v>
      </c>
    </row>
    <row r="95" spans="7:11" x14ac:dyDescent="0.25">
      <c r="G95" s="14" t="s">
        <v>102</v>
      </c>
      <c r="H95">
        <f ca="1">COUNTIF(OFFSET('NE6_20.09.18_pred_raw'!A2,0,0,D9-B9+1,1),"Spir")</f>
        <v>9</v>
      </c>
      <c r="I95" s="3">
        <f ca="1">(H95/H142)*100</f>
        <v>9.0909090909090917</v>
      </c>
      <c r="J95" s="3">
        <f ca="1">IF(H95=0,0,-1*((H95/B20)*(LN(H95/B20))))</f>
        <v>9.4824464092043662E-2</v>
      </c>
      <c r="K95" s="19">
        <f ca="1">IF(H95=0,0,((H95/B20)^2))</f>
        <v>0.81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COUNTIF(OFFSET('NE6_20.09.18_pred_raw'!A2,0,0,D9-B9+1,1),"A_plu")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COUNTIF(OFFSET('NE6_20.09.18_pred_raw'!A2,0,0,D9-B9+1,1),"A_dia")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COUNTIF(OFFSET('NE6_20.09.18_pred_raw'!A2,0,0,D9-B9+1,1),"E_cro")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COUNTIF(OFFSET('NE6_20.09.18_pred_raw'!A2,0,0,D9-B9+1,1),"K_hal")</f>
        <v>1</v>
      </c>
      <c r="I100" s="3">
        <f ca="1">(H100/H142)*100</f>
        <v>1.0101010101010102</v>
      </c>
      <c r="J100" s="3">
        <f ca="1">IF(H100=0,0,-1*((H100/B21)*(LN(H100/B21))))</f>
        <v>0.34657359027997264</v>
      </c>
      <c r="K100" s="19">
        <f ca="1">IF(H100=0,0,((H100/B21)^2))</f>
        <v>0.25</v>
      </c>
    </row>
    <row r="101" spans="7:11" x14ac:dyDescent="0.25">
      <c r="G101" s="14" t="s">
        <v>108</v>
      </c>
      <c r="H101">
        <f ca="1">COUNTIF(OFFSET('NE6_20.09.18_pred_raw'!A2,0,0,D9-B9+1,1),"O_hya")</f>
        <v>1</v>
      </c>
      <c r="I101" s="3">
        <f ca="1">(H101/H142)*100</f>
        <v>1.0101010101010102</v>
      </c>
      <c r="J101" s="3">
        <f ca="1">IF(H101=0,0,-1*((H101/B21)*(LN(H101/B21))))</f>
        <v>0.34657359027997264</v>
      </c>
      <c r="K101" s="19">
        <f ca="1">IF(H101=0,0,((H101/B21)^2))</f>
        <v>0.25</v>
      </c>
    </row>
    <row r="102" spans="7:11" x14ac:dyDescent="0.25">
      <c r="G102" s="14" t="s">
        <v>109</v>
      </c>
      <c r="H102">
        <f ca="1">COUNTIF(OFFSET('NE6_20.09.18_pred_raw'!A2,0,0,D9-B9+1,1),"Obel")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COUNTIF(OFFSET('NE6_20.09.18_pred_raw'!A2,0,0,D9-B9+1,1),"P_dis")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COUNTIF(OFFSET('NE6_20.09.18_pred_raw'!A2,0,0,D9-B9+1,1),"S_gau")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COUNTIF(OFFSET('NE6_20.09.18_pred_raw'!A2,0,0,D9-B9+1,1),"S_gayi")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COUNTIF(OFFSET('NE6_20.09.18_pred_raw'!A2,0,0,D9-B9+1,1),"Keep")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COUNTIF(OFFSET('NE6_20.09.18_pred_raw'!A2,0,0,D9-B9+1,1),"Pat")</f>
        <v>59</v>
      </c>
      <c r="I108" s="3">
        <f ca="1">(H108/H142)*100</f>
        <v>59.595959595959592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COUNTIF(OFFSET('NE6_20.09.18_pred_raw'!A2,0,0,D9-B9+1,1),"Up")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COUNTIF(OFFSET('NE6_20.09.18_pred_raw'!A2,0,0,D9-B9+1,1),"Work")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COUNTIF(OFFSET('NE6_20.09.18_pred_raw'!A2,0,0,D9-B9+1,1),"C_cla")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COUNTIF(OFFSET('NE6_20.09.18_pred_raw'!A2,0,0,D9-B9+1,1),"M_sen")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COUNTIF(OFFSET('NE6_20.09.18_pred_raw'!A2,0,0,D9-B9+1,1),"Myca")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COUNTIF(OFFSET('NE6_20.09.18_pred_raw'!A2,0,0,D9-B9+1,1),"P_mag")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COUNTIF(OFFSET('NE6_20.09.18_pred_raw'!A2,0,0,D9-B9+1,1),"P_long")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COUNTIF(OFFSET('NE6_20.09.18_pred_raw'!A2,0,0,D9-B9+1,1),"Spong")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COUNTIF(OFFSET('NE6_20.09.18_pred_raw'!A2,0,0,D9-B9+1,1),"S_cil")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COUNTIF(OFFSET('NE6_20.09.18_pred_raw'!A2,0,0,D9-B9+1,1),"Sycon")</f>
        <v>0</v>
      </c>
      <c r="I119" s="3">
        <f ca="1">(H119/H142)*100</f>
        <v>0</v>
      </c>
      <c r="J119" s="3">
        <f ca="1">IF(H119=0,0,-1*((H119/B23)*(LN(H119/B23))))</f>
        <v>0</v>
      </c>
      <c r="K119" s="19">
        <f ca="1">IF(H119=0,0,((H119/B23)^2))</f>
        <v>0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COUNTIF(OFFSET('NE6_20.09.18_pred_raw'!A2,0,0,D9-B9+1,1),"Alg")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COUNTIF(OFFSET('NE6_20.09.18_pred_raw'!A2,0,0,D9-B9+1,1),"Cora")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COUNTIF(OFFSET('NE6_20.09.18_pred_raw'!A2,0,0,D9-B9+1,1),"D_dic")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COUNTIF(OFFSET('NE6_20.09.18_pred_raw'!A2,0,0,D9-B9+1,1),"L_inc")</f>
        <v>3</v>
      </c>
      <c r="I124" s="3">
        <f ca="1">(H124/H142)*100</f>
        <v>3.0303030303030303</v>
      </c>
      <c r="J124" s="3">
        <f ca="1">IF(H124=0,0,-1*((H124/B24)*(LN(H124/B24))))</f>
        <v>0</v>
      </c>
      <c r="K124" s="19">
        <f ca="1">IF(H124=0,0,((H124/B24)^2))</f>
        <v>1</v>
      </c>
    </row>
    <row r="125" spans="7:11" x14ac:dyDescent="0.25">
      <c r="G125" s="14" t="s">
        <v>132</v>
      </c>
      <c r="H125">
        <f ca="1">COUNTIF(OFFSET('NE6_20.09.18_pred_raw'!A2,0,0,D9-B9+1,1),"P_pav")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COUNTIF(OFFSET('NE6_20.09.18_pred_raw'!A2,0,0,D9-B9+1,1),"P_ser")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COUNTIF(OFFSET('NE6_20.09.18_pred_raw'!A2,0,0,D9-B9+1,1),"Ulva")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COUNTIF(OFFSET('NE6_20.09.18_pred_raw'!A2,0,0,D9-B9+1,1),"V_utr")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COUNTIF(OFFSET('NE6_20.09.18_pred_raw'!A2,0,0,D9-B9+1,1),"B_dis")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COUNTIF(OFFSET('NE6_20.09.18_pred_raw'!A2,0,0,D9-B9+1,1),"A_lix")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COUNTIF(OFFSET('NE6_20.09.18_pred_raw'!A2,0,0,D9-B9+1,1),"Bare")</f>
        <v>1</v>
      </c>
      <c r="I134" s="3">
        <f ca="1">(H134/H142)*100</f>
        <v>1.0101010101010102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COUNTIF(OFFSET('NE6_20.09.18_pred_raw'!A2,0,0,D9-B9+1,1),"Biof")</f>
        <v>4</v>
      </c>
      <c r="I136" s="3">
        <f ca="1">(H136/H142)*100</f>
        <v>4.0404040404040407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COUNTIF(OFFSET('NE6_20.09.18_pred_raw'!A2,0,0,D9-B9+1,1),"UNK")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COUNTIF(OFFSET('NE6_20.09.18_pred_raw'!A2,0,0,D9-B9+1,1),"SHAD")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COUNTIF(OFFSET('NE6_20.09.18_pred_raw'!A2,0,0,D9-B9+1,1),"TAPE")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COUNTIF(OFFSET('NE6_20.09.18_pred_raw'!A2,0,0,D9-B9+1,1),"WAND")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608C-D942-411B-957B-8D970CF13144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COUNTA(OFFSET('PE1_13.09.18_raw'!A2,0,0,D9-B9+1,1))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COUNTIF(OFFSET('PE1_13.09.18_raw'!C2,0,0,D9-B9+1,1), "ART")</f>
        <v>3</v>
      </c>
      <c r="C16" s="7">
        <f ca="1">(B16/H142)*100</f>
        <v>3.0303030303030303</v>
      </c>
      <c r="D16" s="7">
        <f ca="1">SUM(J17:J26)</f>
        <v>1.0986122886681096</v>
      </c>
      <c r="E16" s="18">
        <f ca="1">1-SUM(K17:K26)</f>
        <v>0.66666666666666674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COUNTIF(OFFSET('PE1_13.09.18_raw'!C2,0,0,D9-B9+1,1),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COUNTIF(OFFSET('PE1_13.09.18_raw'!A2,0,0,D9-B9+1,1),"Amphi")</f>
        <v>1</v>
      </c>
      <c r="I17" s="3">
        <f ca="1">(H17/H142)*100</f>
        <v>1.0101010101010102</v>
      </c>
      <c r="J17" s="3">
        <f ca="1">IF(H17=0,0,-1*((H17/B16)*(LN(H17/B16))))</f>
        <v>0.36620409622270322</v>
      </c>
      <c r="K17" s="19">
        <f ca="1">IF(H17=0,0,((H17/B16)^2))</f>
        <v>0.1111111111111111</v>
      </c>
      <c r="N17">
        <v>7</v>
      </c>
    </row>
    <row r="18" spans="1:14" x14ac:dyDescent="0.25">
      <c r="A18" s="13" t="s">
        <v>187</v>
      </c>
      <c r="B18" s="6">
        <f ca="1">COUNTIF(OFFSET('PE1_13.09.18_raw'!C2,0,0,D9-B9+1,1), "TUN")</f>
        <v>60</v>
      </c>
      <c r="C18" s="7">
        <f ca="1">(B18/H142)*100</f>
        <v>60.606060606060609</v>
      </c>
      <c r="D18" s="7">
        <f ca="1">SUM(J36:J52)</f>
        <v>0</v>
      </c>
      <c r="E18" s="18">
        <f ca="1">1-SUM(K36:K52)</f>
        <v>0</v>
      </c>
      <c r="G18" s="14" t="s">
        <v>25</v>
      </c>
      <c r="H18">
        <f ca="1">COUNTIF(OFFSET('PE1_13.09.18_raw'!A2,0,0,D9-B9+1,1),"B_tri")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COUNTIF(OFFSET('PE1_13.09.18_raw'!C2,0,0,D9-B9+1,1), "BRY")</f>
        <v>20</v>
      </c>
      <c r="C19" s="3">
        <f ca="1">(B19/H142)*100</f>
        <v>20.202020202020201</v>
      </c>
      <c r="D19" s="3">
        <f ca="1">SUM(J54:J81)</f>
        <v>0.95027053923323468</v>
      </c>
      <c r="E19" s="19">
        <f ca="1">1-SUM(K54:K81)</f>
        <v>0.55999999999999994</v>
      </c>
      <c r="G19" s="14" t="s">
        <v>26</v>
      </c>
      <c r="H19">
        <f ca="1">COUNTIF(OFFSET('PE1_13.09.18_raw'!A2,0,0,D9-B9+1,1),"Capre")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COUNTIF(OFFSET('PE1_13.09.18_raw'!C2,0,0,D9-B9+1,1), "ANN")</f>
        <v>12</v>
      </c>
      <c r="C20" s="7">
        <f ca="1">(B20/H142)*100</f>
        <v>12.121212121212121</v>
      </c>
      <c r="D20" s="7">
        <f ca="1">SUM(J83:J95)</f>
        <v>0.82395921650108228</v>
      </c>
      <c r="E20" s="18">
        <f ca="1">1-SUM(K83:K95)</f>
        <v>0.48611111111111116</v>
      </c>
      <c r="G20" s="14" t="s">
        <v>27</v>
      </c>
      <c r="H20">
        <f ca="1">COUNTIF(OFFSET('PE1_13.09.18_raw'!A2,0,0,D9-B9+1,1),"Chtha")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COUNTIF(OFFSET('PE1_13.09.18_raw'!C2,0,0,D9-B9+1,1),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COUNTIF(OFFSET('PE1_13.09.18_raw'!A2,0,0,D9-B9+1,1),"Crab")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COUNTIF(OFFSET('PE1_13.09.18_raw'!C2,0,0,D9-B9+1,1),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COUNTIF(OFFSET('PE1_13.09.18_raw'!A2,0,0,D9-B9+1,1),"M_sex")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COUNTIF(OFFSET('PE1_13.09.18_raw'!C2,0,0,D9-B9+1,1), "POR")</f>
        <v>3</v>
      </c>
      <c r="C23" s="3">
        <f ca="1">(B23/H142)*100</f>
        <v>3.0303030303030303</v>
      </c>
      <c r="D23" s="3">
        <f ca="1">SUM(J112:J119)</f>
        <v>1.0986122886681096</v>
      </c>
      <c r="E23" s="19">
        <f ca="1">1-SUM(K112:K119)</f>
        <v>0.66666666666666674</v>
      </c>
      <c r="G23" s="14" t="s">
        <v>30</v>
      </c>
      <c r="H23">
        <f ca="1">COUNTIF(OFFSET('PE1_13.09.18_raw'!A2,0,0,D9-B9+1,1),"P_scul")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COUNTIF(OFFSET('PE1_13.09.18_raw'!C2,0,0,D9-B9+1,1),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COUNTIF(OFFSET('PE1_13.09.18_raw'!A2,0,0,D9-B9+1,1),"Prawn")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COUNTIF(OFFSET('PE1_13.09.18_raw'!C2,0,0,D9-B9+1,1),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COUNTIF(OFFSET('PE1_13.09.18_raw'!A2,0,0,D9-B9+1,1),"S_walk")</f>
        <v>1</v>
      </c>
      <c r="I25" s="3">
        <f ca="1">(H25/H142)*100</f>
        <v>1.0101010101010102</v>
      </c>
      <c r="J25" s="3">
        <f ca="1">IF(H25=0,0,-1*((H25/B16)*(LN(H25/B16))))</f>
        <v>0.36620409622270322</v>
      </c>
      <c r="K25" s="19">
        <f ca="1">IF(H25=0,0,((H25/B16)^2))</f>
        <v>0.1111111111111111</v>
      </c>
    </row>
    <row r="26" spans="1:14" x14ac:dyDescent="0.25">
      <c r="A26" s="13" t="s">
        <v>195</v>
      </c>
      <c r="B26" s="6">
        <f ca="1">COUNTIF(OFFSET('PE1_13.09.18_raw'!C2,0,0,D9-B9+1,1),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COUNTIF(OFFSET('PE1_13.09.18_raw'!A2,0,0,D9-B9+1,1),"Tanai")</f>
        <v>1</v>
      </c>
      <c r="I26" s="3">
        <f ca="1">(H26/H142)*100</f>
        <v>1.0101010101010102</v>
      </c>
      <c r="J26" s="3">
        <f ca="1">IF(H26=0,0,-1*((H26/B16)*(LN(H26/B16))))</f>
        <v>0.36620409622270322</v>
      </c>
      <c r="K26" s="19">
        <f ca="1">IF(H26=0,0,((H26/B16)^2))</f>
        <v>0.1111111111111111</v>
      </c>
    </row>
    <row r="27" spans="1:14" x14ac:dyDescent="0.25">
      <c r="A27" s="14" t="s">
        <v>196</v>
      </c>
      <c r="B27">
        <f ca="1">COUNTIF(OFFSET('PE1_13.09.18_raw'!C2,0,0,D9-B9+1,1), "SPR")</f>
        <v>1</v>
      </c>
      <c r="C27" s="3">
        <f ca="1">(B27/H142)*100</f>
        <v>1.0101010101010102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COUNTIF(OFFSET('PE1_13.09.18_raw'!C2,0,0,D9-B9+1,1),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35</v>
      </c>
      <c r="H28">
        <f ca="1">COUNTIF(OFFSET('PE1_13.09.18_raw'!A2,0,0,D9-B9+1,1),"Bival")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COUNTIF(OFFSET('PE1_13.09.18_raw'!C2,0,0,D9-B9+1,1),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COUNTIF(OFFSET('PE1_13.09.18_raw'!A2,0,0,D9-B9+1,1),"Gastr")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COUNTIF(OFFSET('PE1_13.09.18_raw'!A2,0,0,D9-B9+1,1),"Limpe")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COUNTIF(OFFSET('PE1_13.09.18_raw'!A2,0,0,D9-B9+1,1),"Moll")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COUNTIF(OFFSET('PE1_13.09.18_raw'!A2,0,0,D9-B9+1,1),"Nudi")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SUM((OFFSET('PE1_13.09.18_raw'!B2,0,0,D9-B9+1,1)="ASP") * (OFFSET('PE1_13.09.18_raw'!C2,0,0,D9-B9+1,1)&lt;&gt;"TWS"))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COUNTIF(OFFSET('PE1_13.09.18_raw'!A2,0,0,D9-B9+1,1),"Stram")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SUM((OFFSET('PE1_13.09.18_raw'!B2,0,0,D9-B9+1,1)="BBD") * (OFFSET('PE1_13.09.18_raw'!C2,0,0,D9-B9+1,1)&lt;&gt;"TWS"))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COUNTIF(OFFSET('PE1_13.09.18_raw'!A2,0,0,D9-B9+1,1),"Verme")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SUM((OFFSET('PE1_13.09.18_raw'!B2,0,0,D9-B9+1,1)="BL") * (OFFSET('PE1_13.09.18_raw'!C2,0,0,D9-B9+1,1)&lt;&gt;"TWS"))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SUM((OFFSET('PE1_13.09.18_raw'!B2,0,0,D9-B9+1,1)="OD") * (OFFSET('PE1_13.09.18_raw'!C2,0,0,D9-B9+1,1)&lt;&gt;"TWS"))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COUNTIF(OFFSET('PE1_13.09.18_raw'!A2,0,0,D9-B9+1,1),"Ascid")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SUM((OFFSET('PE1_13.09.18_raw'!B2,0,0,D9-B9+1,1)="PLA") * (OFFSET('PE1_13.09.18_raw'!C2,0,0,D9-B9+1,1)&lt;&gt;"TWS"))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COUNTIF(OFFSET('PE1_13.09.18_raw'!A2,0,0,D9-B9+1,1),"B_lea")</f>
        <v>60</v>
      </c>
      <c r="I37" s="3">
        <f ca="1">(H37/H142)*100</f>
        <v>60.606060606060609</v>
      </c>
      <c r="J37" s="3">
        <f ca="1">IF(H37=0,0,-1*((H37/B18)*(LN(H37/B18))))</f>
        <v>0</v>
      </c>
      <c r="K37" s="19">
        <f ca="1">IF(H37=0,0,((H37/B18)^2))</f>
        <v>1</v>
      </c>
    </row>
    <row r="38" spans="1:11" x14ac:dyDescent="0.25">
      <c r="A38" s="14" t="s">
        <v>206</v>
      </c>
      <c r="B38">
        <f t="array" aca="1" ref="B38" ca="1">SUM((OFFSET('PE1_13.09.18_raw'!B2,0,0,D9-B9+1,1)="WBD") * (OFFSET('PE1_13.09.18_raw'!C2,0,0,D9-B9+1,1)&lt;&gt;"TWS"))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COUNTIF(OFFSET('PE1_13.09.18_raw'!A2,0,0,D9-B9+1,1),"B_nig")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SUM((OFFSET('PE1_13.09.18_raw'!B2,0,0,D9-B9+1,1)="YBD") * (OFFSET('PE1_13.09.18_raw'!C2,0,0,D9-B9+1,1)&lt;&gt;"TWS"))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COUNTIF(OFFSET('PE1_13.09.18_raw'!A2,0,0,D9-B9+1,1),"B_sch")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COUNTIF(OFFSET('PE1_13.09.18_raw'!A2,0,0,D9-B9+1,1),"C_int")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(OFFSET('PE1_13.09.18_raw'!B2,0,0,D9-B9+1,1)="ASP")*( OFFSET('PE1_13.09.18_raw'!C2,0,0,D9-B9+1,1)="C"))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COUNTIF(OFFSET('PE1_13.09.18_raw'!A2,0,0,D9-B9+1,1),"C_lep")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(OFFSET('PE1_13.09.18_raw'!B2,0,0,D9-B9+1,1)="BBD")*( OFFSET('PE1_13.09.18_raw'!C2,0,0,D9-B9+1,1)="C"))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COUNTIF(OFFSET('PE1_13.09.18_raw'!A2,0,0,D9-B9+1,1),"Dp_lis")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(OFFSET('PE1_13.09.18_raw'!B2,0,0,D9-B9+1,1)="BL")*( OFFSET('PE1_13.09.18_raw'!C2,0,0,D9-B9+1,1)="C"))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COUNTIF(OFFSET('PE1_13.09.18_raw'!A2,0,0,D9-B9+1,1),"D_cor")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204</v>
      </c>
      <c r="B44">
        <f ca="1">SUMPRODUCT( (OFFSET('PE1_13.09.18_raw'!B2,0,0,D9-B9+1,1)="OD")*( OFFSET('PE1_13.09.18_raw'!C2,0,0,D9-B9+1,1)="C"))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COUNTIF(OFFSET('PE1_13.09.18_raw'!A2,0,0,D9-B9+1,1),"D_mag")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(OFFSET('PE1_13.09.18_raw'!B2,0,0,D9-B9+1,1)="PLA")*( OFFSET('PE1_13.09.18_raw'!C2,0,0,D9-B9+1,1)="C"))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COUNTIF(OFFSET('PE1_13.09.18_raw'!A2,0,0,D9-B9+1,1),"Ecte")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(OFFSET('PE1_13.09.18_raw'!B2,0,0,D9-B9+1,1)="WBD")*( OFFSET('PE1_13.09.18_raw'!C2,0,0,D9-B9+1,1)="C"))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COUNTIF(OFFSET('PE1_13.09.18_raw'!A2,0,0,D9-B9+1,1),"M_squ")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(OFFSET('PE1_13.09.18_raw'!B2,0,0,D9-B9+1,1)="YBD")*( OFFSET('PE1_13.09.18_raw'!C2,0,0,D9-B9+1,1)="C"))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COUNTIF(OFFSET('PE1_13.09.18_raw'!A2,0,0,D9-B9+1,1),"P_lis")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COUNTIF(OFFSET('PE1_13.09.18_raw'!A2,0,0,D9-B9+1,1),"S_can")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COUNTIF(OFFSET('PE1_13.09.18_raw'!A2,0,0,D9-B9+1,1),"Styel")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COUNTIF(OFFSET('PE1_13.09.18_raw'!A2,0,0,D9-B9+1,1),"S_bra")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COUNTIF(OFFSET('PE1_13.09.18_raw'!A2,0,0,D9-B9+1,1),"S_rub")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COUNTIF(OFFSET('PE1_13.09.18_raw'!A2,0,0,D9-B9+1,1),"T_cer")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COUNTIF(OFFSET('PE1_13.09.18_raw'!A2,0,0,D9-B9+1,1),"A_ver")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COUNTIF(OFFSET('PE1_13.09.18_raw'!A2,0,0,D9-B9+1,1),"Bryoz")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COUNTIF(OFFSET('PE1_13.09.18_raw'!A2,0,0,D9-B9+1,1),"B_ner")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COUNTIF(OFFSET('PE1_13.09.18_raw'!A2,0,0,D9-B9+1,1),"Bugu")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COUNTIF(OFFSET('PE1_13.09.18_raw'!A2,0,0,D9-B9+1,1),"B_sto")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COUNTIF(OFFSET('PE1_13.09.18_raw'!A2,0,0,D9-B9+1,1),"B_fla")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COUNTIF(OFFSET('PE1_13.09.18_raw'!A2,0,0,D9-B9+1,1),"B_ful")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COUNTIF(OFFSET('PE1_13.09.18_raw'!A2,0,0,D9-B9+1,1),"B_sim")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COUNTIF(OFFSET('PE1_13.09.18_raw'!A2,0,0,D9-B9+1,1),"C_ina")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COUNTIF(OFFSET('PE1_13.09.18_raw'!A2,0,0,D9-B9+1,1),"C_bert")</f>
        <v>12</v>
      </c>
      <c r="I63" s="3">
        <f ca="1">(H63/H142)*100</f>
        <v>12.121212121212121</v>
      </c>
      <c r="J63" s="3">
        <f ca="1">IF(H63=0,0,-1*((H63/B19)*(LN(H63/B19))))</f>
        <v>0.30649537425959444</v>
      </c>
      <c r="K63" s="19">
        <f ca="1">IF(H63=0,0,((H63/B19)^2))</f>
        <v>0.36</v>
      </c>
    </row>
    <row r="64" spans="7:11" x14ac:dyDescent="0.25">
      <c r="G64" s="14" t="s">
        <v>71</v>
      </c>
      <c r="H64">
        <f ca="1">COUNTIF(OFFSET('PE1_13.09.18_raw'!A2,0,0,D9-B9+1,1),"C_den")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COUNTIF(OFFSET('PE1_13.09.18_raw'!A2,0,0,D9-B9+1,1),"C_ebu")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COUNTIF(OFFSET('PE1_13.09.18_raw'!A2,0,0,D9-B9+1,1),"C_elo")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COUNTIF(OFFSET('PE1_13.09.18_raw'!A2,0,0,D9-B9+1,1),"Crisi")</f>
        <v>4</v>
      </c>
      <c r="I67" s="3">
        <f ca="1">(H67/H142)*100</f>
        <v>4.0404040404040407</v>
      </c>
      <c r="J67" s="3">
        <f ca="1">IF(H67=0,0,-1*((H67/B19)*(LN(H67/B19))))</f>
        <v>0.32188758248682009</v>
      </c>
      <c r="K67" s="19">
        <f ca="1">IF(H67=0,0,((H67/B19)^2))</f>
        <v>4.0000000000000008E-2</v>
      </c>
    </row>
    <row r="68" spans="7:11" x14ac:dyDescent="0.25">
      <c r="G68" s="14" t="s">
        <v>75</v>
      </c>
      <c r="H68">
        <f ca="1">COUNTIF(OFFSET('PE1_13.09.18_raw'!A2,0,0,D9-B9+1,1),"C_plu")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COUNTIF(OFFSET('PE1_13.09.18_raw'!A2,0,0,D9-B9+1,1),"F_pur")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COUNTIF(OFFSET('PE1_13.09.18_raw'!A2,0,0,D9-B9+1,1),"N_gig")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COUNTIF(OFFSET('PE1_13.09.18_raw'!A2,0,0,D9-B9+1,1),"P_alb")</f>
        <v>0</v>
      </c>
      <c r="I71" s="3">
        <f ca="1">(H71/H142)*100</f>
        <v>0</v>
      </c>
      <c r="J71" s="3">
        <f ca="1">IF(H71=0,0,-1*((H71/B19)*(LN(H71/B19))))</f>
        <v>0</v>
      </c>
      <c r="K71" s="19">
        <f ca="1">IF(H71=0,0,((H71/B19)^2))</f>
        <v>0</v>
      </c>
    </row>
    <row r="72" spans="7:11" x14ac:dyDescent="0.25">
      <c r="G72" s="14" t="s">
        <v>79</v>
      </c>
      <c r="H72">
        <f ca="1">COUNTIF(OFFSET('PE1_13.09.18_raw'!A2,0,0,D9-B9+1,1),"S_laf")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COUNTIF(OFFSET('PE1_13.09.18_raw'!A2,0,0,D9-B9+1,1),"S_err")</f>
        <v>4</v>
      </c>
      <c r="I73" s="3">
        <f ca="1">(H73/H142)*100</f>
        <v>4.0404040404040407</v>
      </c>
      <c r="J73" s="3">
        <f ca="1">IF(H73=0,0,-1*((H73/B19)*(LN(H73/B19))))</f>
        <v>0.32188758248682009</v>
      </c>
      <c r="K73" s="19">
        <f ca="1">IF(H73=0,0,((H73/B19)^2))</f>
        <v>4.0000000000000008E-2</v>
      </c>
    </row>
    <row r="74" spans="7:11" x14ac:dyDescent="0.25">
      <c r="G74" s="14" t="s">
        <v>81</v>
      </c>
      <c r="H74">
        <f ca="1">COUNTIF(OFFSET('PE1_13.09.18_raw'!A2,0,0,D9-B9+1,1),"S_pun")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COUNTIF(OFFSET('PE1_13.09.18_raw'!A2,0,0,D9-B9+1,1),"Schiz")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COUNTIF(OFFSET('PE1_13.09.18_raw'!A2,0,0,D9-B9+1,1),"S_mad")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COUNTIF(OFFSET('PE1_13.09.18_raw'!A2,0,0,D9-B9+1,1),"Scrup")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COUNTIF(OFFSET('PE1_13.09.18_raw'!A2,0,0,D9-B9+1,1),"T_ino")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COUNTIF(OFFSET('PE1_13.09.18_raw'!A2,0,0,D9-B9+1,1),"Tubo")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COUNTIF(OFFSET('PE1_13.09.18_raw'!A2,0,0,D9-B9+1,1),"V_dent")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COUNTIF(OFFSET('PE1_13.09.18_raw'!A2,0,0,D9-B9+1,1),"W_sub")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COUNTIF(OFFSET('PE1_13.09.18_raw'!A2,0,0,D9-B9+1,1),"B_bai")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COUNTIF(OFFSET('PE1_13.09.18_raw'!A2,0,0,D9-B9+1,1),"L_cla")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COUNTIF(OFFSET('PE1_13.09.18_raw'!A2,0,0,D9-B9+1,1),"Nerei")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COUNTIF(OFFSET('PE1_13.09.18_raw'!A2,0,0,D9-B9+1,1),"N_venu")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COUNTIF(OFFSET('PE1_13.09.18_raw'!A2,0,0,D9-B9+1,1),"Poly")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COUNTIF(OFFSET('PE1_13.09.18_raw'!A2,0,0,D9-B9+1,1),"P_tri")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COUNTIF(OFFSET('PE1_13.09.18_raw'!A2,0,0,D9-B9+1,1),"P_tub")</f>
        <v>8</v>
      </c>
      <c r="I89" s="3">
        <f ca="1">(H89/H142)*100</f>
        <v>8.0808080808080813</v>
      </c>
      <c r="J89" s="3">
        <f ca="1">IF(H89=0,0,-1*((H89/B20)*(LN(H89/B20))))</f>
        <v>0.27031007207210961</v>
      </c>
      <c r="K89" s="19">
        <f ca="1">IF(H89=0,0,((H89/B20)^2))</f>
        <v>0.44444444444444442</v>
      </c>
    </row>
    <row r="90" spans="7:11" x14ac:dyDescent="0.25">
      <c r="G90" s="14" t="s">
        <v>97</v>
      </c>
      <c r="H90">
        <f ca="1">COUNTIF(OFFSET('PE1_13.09.18_raw'!A2,0,0,D9-B9+1,1),"Sabel")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COUNTIF(OFFSET('PE1_13.09.18_raw'!A2,0,0,D9-B9+1,1),"S_dys")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COUNTIF(OFFSET('PE1_13.09.18_raw'!A2,0,0,D9-B9+1,1),"Scale")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COUNTIF(OFFSET('PE1_13.09.18_raw'!A2,0,0,D9-B9+1,1),"S_ver")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COUNTIF(OFFSET('PE1_13.09.18_raw'!A2,0,0,D9-B9+1,1),"S_tri")</f>
        <v>1</v>
      </c>
      <c r="I94" s="3">
        <f ca="1">(H94/H142)*100</f>
        <v>1.0101010101010102</v>
      </c>
      <c r="J94" s="3">
        <f ca="1">IF(H94=0,0,-1*((H94/B20)*(LN(H94/B20))))</f>
        <v>0.20707555414900003</v>
      </c>
      <c r="K94" s="19">
        <f ca="1">IF(H94=0,0,((H94/B20)^2))</f>
        <v>6.9444444444444441E-3</v>
      </c>
    </row>
    <row r="95" spans="7:11" x14ac:dyDescent="0.25">
      <c r="G95" s="14" t="s">
        <v>102</v>
      </c>
      <c r="H95">
        <f ca="1">COUNTIF(OFFSET('PE1_13.09.18_raw'!A2,0,0,D9-B9+1,1),"Spir")</f>
        <v>3</v>
      </c>
      <c r="I95" s="3">
        <f ca="1">(H95/H142)*100</f>
        <v>3.0303030303030303</v>
      </c>
      <c r="J95" s="3">
        <f ca="1">IF(H95=0,0,-1*((H95/B20)*(LN(H95/B20))))</f>
        <v>0.34657359027997264</v>
      </c>
      <c r="K95" s="19">
        <f ca="1">IF(H95=0,0,((H95/B20)^2))</f>
        <v>6.25E-2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COUNTIF(OFFSET('PE1_13.09.18_raw'!A2,0,0,D9-B9+1,1),"A_plu")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COUNTIF(OFFSET('PE1_13.09.18_raw'!A2,0,0,D9-B9+1,1),"A_dia")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COUNTIF(OFFSET('PE1_13.09.18_raw'!A2,0,0,D9-B9+1,1),"E_cro")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COUNTIF(OFFSET('PE1_13.09.18_raw'!A2,0,0,D9-B9+1,1),"K_hal")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COUNTIF(OFFSET('PE1_13.09.18_raw'!A2,0,0,D9-B9+1,1),"O_hya")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COUNTIF(OFFSET('PE1_13.09.18_raw'!A2,0,0,D9-B9+1,1),"Obel")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COUNTIF(OFFSET('PE1_13.09.18_raw'!A2,0,0,D9-B9+1,1),"P_dis")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COUNTIF(OFFSET('PE1_13.09.18_raw'!A2,0,0,D9-B9+1,1),"S_gau")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COUNTIF(OFFSET('PE1_13.09.18_raw'!A2,0,0,D9-B9+1,1),"S_gayi")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COUNTIF(OFFSET('PE1_13.09.18_raw'!A2,0,0,D9-B9+1,1),"Keep")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COUNTIF(OFFSET('PE1_13.09.18_raw'!A2,0,0,D9-B9+1,1),"Pat")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COUNTIF(OFFSET('PE1_13.09.18_raw'!A2,0,0,D9-B9+1,1),"Up")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COUNTIF(OFFSET('PE1_13.09.18_raw'!A2,0,0,D9-B9+1,1),"Work")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COUNTIF(OFFSET('PE1_13.09.18_raw'!A2,0,0,D9-B9+1,1),"C_cla")</f>
        <v>1</v>
      </c>
      <c r="I112" s="3">
        <f ca="1">(H112/H142)*100</f>
        <v>1.0101010101010102</v>
      </c>
      <c r="J112" s="3">
        <f ca="1">IF(H112=0,0,-1*((H112/B23)*(LN(H112/B23))))</f>
        <v>0.36620409622270322</v>
      </c>
      <c r="K112" s="19">
        <f ca="1">IF(H112=0,0,((H112/B23)^2))</f>
        <v>0.1111111111111111</v>
      </c>
    </row>
    <row r="113" spans="7:11" x14ac:dyDescent="0.25">
      <c r="G113" s="14" t="s">
        <v>120</v>
      </c>
      <c r="H113">
        <f ca="1">COUNTIF(OFFSET('PE1_13.09.18_raw'!A2,0,0,D9-B9+1,1),"M_sen")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COUNTIF(OFFSET('PE1_13.09.18_raw'!A2,0,0,D9-B9+1,1),"Myca")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COUNTIF(OFFSET('PE1_13.09.18_raw'!A2,0,0,D9-B9+1,1),"P_mag")</f>
        <v>1</v>
      </c>
      <c r="I115" s="3">
        <f ca="1">(H115/H142)*100</f>
        <v>1.0101010101010102</v>
      </c>
      <c r="J115" s="3">
        <f ca="1">IF(H115=0,0,-1*((H115/B23)*(LN(H115/B23))))</f>
        <v>0.36620409622270322</v>
      </c>
      <c r="K115" s="19">
        <f ca="1">IF(H115=0,0,((H115/B23)^2))</f>
        <v>0.1111111111111111</v>
      </c>
    </row>
    <row r="116" spans="7:11" x14ac:dyDescent="0.25">
      <c r="G116" s="14" t="s">
        <v>123</v>
      </c>
      <c r="H116">
        <f ca="1">COUNTIF(OFFSET('PE1_13.09.18_raw'!A2,0,0,D9-B9+1,1),"P_long")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COUNTIF(OFFSET('PE1_13.09.18_raw'!A2,0,0,D9-B9+1,1),"Spong")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COUNTIF(OFFSET('PE1_13.09.18_raw'!A2,0,0,D9-B9+1,1),"S_cil")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COUNTIF(OFFSET('PE1_13.09.18_raw'!A2,0,0,D9-B9+1,1),"Sycon")</f>
        <v>1</v>
      </c>
      <c r="I119" s="3">
        <f ca="1">(H119/H142)*100</f>
        <v>1.0101010101010102</v>
      </c>
      <c r="J119" s="3">
        <f ca="1">IF(H119=0,0,-1*((H119/B23)*(LN(H119/B23))))</f>
        <v>0.36620409622270322</v>
      </c>
      <c r="K119" s="19">
        <f ca="1">IF(H119=0,0,((H119/B23)^2))</f>
        <v>0.1111111111111111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COUNTIF(OFFSET('PE1_13.09.18_raw'!A2,0,0,D9-B9+1,1),"Alg")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COUNTIF(OFFSET('PE1_13.09.18_raw'!A2,0,0,D9-B9+1,1),"Cora")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COUNTIF(OFFSET('PE1_13.09.18_raw'!A2,0,0,D9-B9+1,1),"D_dic")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COUNTIF(OFFSET('PE1_13.09.18_raw'!A2,0,0,D9-B9+1,1),"L_inc")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COUNTIF(OFFSET('PE1_13.09.18_raw'!A2,0,0,D9-B9+1,1),"P_pav")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COUNTIF(OFFSET('PE1_13.09.18_raw'!A2,0,0,D9-B9+1,1),"P_ser")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COUNTIF(OFFSET('PE1_13.09.18_raw'!A2,0,0,D9-B9+1,1),"Ulva")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COUNTIF(OFFSET('PE1_13.09.18_raw'!A2,0,0,D9-B9+1,1),"V_utr")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COUNTIF(OFFSET('PE1_13.09.18_raw'!A2,0,0,D9-B9+1,1),"B_dis")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COUNTIF(OFFSET('PE1_13.09.18_raw'!A2,0,0,D9-B9+1,1),"A_lix")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COUNTIF(OFFSET('PE1_13.09.18_raw'!A2,0,0,D9-B9+1,1),"Bare")</f>
        <v>1</v>
      </c>
      <c r="I134" s="3">
        <f ca="1">(H134/H142)*100</f>
        <v>1.0101010101010102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COUNTIF(OFFSET('PE1_13.09.18_raw'!A2,0,0,D9-B9+1,1),"Biof")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144</v>
      </c>
      <c r="H137">
        <f ca="1">COUNTIF(OFFSET('PE1_13.09.18_raw'!A2,0,0,D9-B9+1,1),"UNK")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COUNTIF(OFFSET('PE1_13.09.18_raw'!A2,0,0,D9-B9+1,1),"SHAD")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COUNTIF(OFFSET('PE1_13.09.18_raw'!A2,0,0,D9-B9+1,1),"TAPE")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COUNTIF(OFFSET('PE1_13.09.18_raw'!A2,0,0,D9-B9+1,1),"WAND")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DA8A-D5D6-4A5E-8CBE-D2036FB0057C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COUNTA(OFFSET('PE1_13.09.18_pred_raw'!A2,0,0,D9-B9+1,1))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COUNTIF(OFFSET('PE1_13.09.18_pred_raw'!C2,0,0,D9-B9+1,1), "ART")</f>
        <v>3</v>
      </c>
      <c r="C16" s="7">
        <f ca="1">(B16/H142)*100</f>
        <v>3.0303030303030303</v>
      </c>
      <c r="D16" s="7">
        <f ca="1">SUM(J17:J26)</f>
        <v>1.0986122886681096</v>
      </c>
      <c r="E16" s="18">
        <f ca="1">1-SUM(K17:K26)</f>
        <v>0.66666666666666674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COUNTIF(OFFSET('PE1_13.09.18_pred_raw'!C2,0,0,D9-B9+1,1),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COUNTIF(OFFSET('PE1_13.09.18_pred_raw'!A2,0,0,D9-B9+1,1),"Amphi")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0.36620409622270322</v>
      </c>
      <c r="K17" s="19">
        <f ca="1">IF(H17=0,0,((H17/B16)^2))</f>
        <v>0.1111111111111111</v>
      </c>
      <c r="N17">
        <v>7</v>
      </c>
    </row>
    <row r="18" spans="1:14" x14ac:dyDescent="0.25">
      <c r="A18" s="13" t="s">
        <v>187</v>
      </c>
      <c r="B18" s="6">
        <f ca="1">COUNTIF(OFFSET('PE1_13.09.18_pred_raw'!C2,0,0,D9-B9+1,1), "TUN")</f>
        <v>58</v>
      </c>
      <c r="C18" s="7">
        <f ca="1">(B18/H142)*100</f>
        <v>58.585858585858588</v>
      </c>
      <c r="D18" s="7">
        <f ca="1">SUM(J36:J52)</f>
        <v>0.2035609061707257</v>
      </c>
      <c r="E18" s="18">
        <f ca="1">1-SUM(K36:K52)</f>
        <v>9.8097502972651629E-2</v>
      </c>
      <c r="G18" s="14" t="s">
        <v>25</v>
      </c>
      <c r="H18">
        <f ca="1">COUNTIF(OFFSET('PE1_13.09.18_pred_raw'!A2,0,0,D9-B9+1,1),"B_tri")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COUNTIF(OFFSET('PE1_13.09.18_pred_raw'!C2,0,0,D9-B9+1,1), "BRY")</f>
        <v>17</v>
      </c>
      <c r="C19" s="3">
        <f ca="1">(B19/H142)*100</f>
        <v>17.171717171717169</v>
      </c>
      <c r="D19" s="3">
        <f ca="1">SUM(J54:J81)</f>
        <v>1.0062145659440811</v>
      </c>
      <c r="E19" s="19">
        <f ca="1">1-SUM(K54:K81)</f>
        <v>0.53287197231833905</v>
      </c>
      <c r="G19" s="14" t="s">
        <v>26</v>
      </c>
      <c r="H19">
        <f ca="1">COUNTIF(OFFSET('PE1_13.09.18_pred_raw'!A2,0,0,D9-B9+1,1),"Capre")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COUNTIF(OFFSET('PE1_13.09.18_pred_raw'!C2,0,0,D9-B9+1,1), "ANN")</f>
        <v>15</v>
      </c>
      <c r="C20" s="7">
        <f ca="1">(B20/H142)*100</f>
        <v>15.151515151515152</v>
      </c>
      <c r="D20" s="7">
        <f ca="1">SUM(J83:J95)</f>
        <v>0.9701157839869381</v>
      </c>
      <c r="E20" s="18">
        <f ca="1">1-SUM(K83:K95)</f>
        <v>0.58666666666666667</v>
      </c>
      <c r="G20" s="14" t="s">
        <v>27</v>
      </c>
      <c r="H20">
        <f ca="1">COUNTIF(OFFSET('PE1_13.09.18_pred_raw'!A2,0,0,D9-B9+1,1),"Chtha")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COUNTIF(OFFSET('PE1_13.09.18_pred_raw'!C2,0,0,D9-B9+1,1),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COUNTIF(OFFSET('PE1_13.09.18_pred_raw'!A2,0,0,D9-B9+1,1),"Crab")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COUNTIF(OFFSET('PE1_13.09.18_pred_raw'!C2,0,0,D9-B9+1,1),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COUNTIF(OFFSET('PE1_13.09.18_pred_raw'!A2,0,0,D9-B9+1,1),"M_sex")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COUNTIF(OFFSET('PE1_13.09.18_pred_raw'!C2,0,0,D9-B9+1,1), "POR")</f>
        <v>4</v>
      </c>
      <c r="C23" s="3">
        <f ca="1">(B23/H142)*100</f>
        <v>4.0404040404040407</v>
      </c>
      <c r="D23" s="3">
        <f ca="1">SUM(J112:J119)</f>
        <v>1.0397207708399179</v>
      </c>
      <c r="E23" s="19">
        <f ca="1">1-SUM(K112:K119)</f>
        <v>0.625</v>
      </c>
      <c r="G23" s="14" t="s">
        <v>30</v>
      </c>
      <c r="H23">
        <f ca="1">COUNTIF(OFFSET('PE1_13.09.18_pred_raw'!A2,0,0,D9-B9+1,1),"P_scul")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COUNTIF(OFFSET('PE1_13.09.18_pred_raw'!C2,0,0,D9-B9+1,1),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31</v>
      </c>
      <c r="H24">
        <f ca="1">COUNTIF(OFFSET('PE1_13.09.18_pred_raw'!A2,0,0,D9-B9+1,1),"Prawn")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COUNTIF(OFFSET('PE1_13.09.18_pred_raw'!C2,0,0,D9-B9+1,1),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COUNTIF(OFFSET('PE1_13.09.18_pred_raw'!A2,0,0,D9-B9+1,1),"S_walk")</f>
        <v>1</v>
      </c>
      <c r="I25" s="3">
        <f ca="1">(H25/H142)*100</f>
        <v>1.0101010101010102</v>
      </c>
      <c r="J25" s="3">
        <f ca="1">IF(H25=0,0,-1*((H25/B16)*(LN(H25/B16))))</f>
        <v>0.36620409622270322</v>
      </c>
      <c r="K25" s="19">
        <f ca="1">IF(H25=0,0,((H25/B16)^2))</f>
        <v>0.1111111111111111</v>
      </c>
    </row>
    <row r="26" spans="1:14" x14ac:dyDescent="0.25">
      <c r="A26" s="13" t="s">
        <v>195</v>
      </c>
      <c r="B26" s="6">
        <f ca="1">COUNTIF(OFFSET('PE1_13.09.18_pred_raw'!C2,0,0,D9-B9+1,1),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COUNTIF(OFFSET('PE1_13.09.18_pred_raw'!A2,0,0,D9-B9+1,1),"Tanai")</f>
        <v>1</v>
      </c>
      <c r="I26" s="3">
        <f ca="1">(H26/H142)*100</f>
        <v>1.0101010101010102</v>
      </c>
      <c r="J26" s="3">
        <f ca="1">IF(H26=0,0,-1*((H26/B16)*(LN(H26/B16))))</f>
        <v>0.36620409622270322</v>
      </c>
      <c r="K26" s="19">
        <f ca="1">IF(H26=0,0,((H26/B16)^2))</f>
        <v>0.1111111111111111</v>
      </c>
    </row>
    <row r="27" spans="1:14" x14ac:dyDescent="0.25">
      <c r="A27" s="14" t="s">
        <v>196</v>
      </c>
      <c r="B27">
        <f ca="1">COUNTIF(OFFSET('PE1_13.09.18_pred_raw'!C2,0,0,D9-B9+1,1), "SPR")</f>
        <v>0</v>
      </c>
      <c r="C27" s="3">
        <f ca="1">(B27/H142)*100</f>
        <v>0</v>
      </c>
      <c r="D27" s="3">
        <f ca="1">SUM(J134:J134)</f>
        <v>0</v>
      </c>
      <c r="E27" s="19">
        <f ca="1">1-SUM(K134:K134)</f>
        <v>1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COUNTIF(OFFSET('PE1_13.09.18_pred_raw'!C2,0,0,D9-B9+1,1), "U")</f>
        <v>1</v>
      </c>
      <c r="C28" s="7">
        <f ca="1">(B28/H142)*100</f>
        <v>1.0101010101010102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COUNTIF(OFFSET('PE1_13.09.18_pred_raw'!A2,0,0,D9-B9+1,1),"Bival")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COUNTIF(OFFSET('PE1_13.09.18_pred_raw'!C2,0,0,D9-B9+1,1),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COUNTIF(OFFSET('PE1_13.09.18_pred_raw'!A2,0,0,D9-B9+1,1),"Gastr")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COUNTIF(OFFSET('PE1_13.09.18_pred_raw'!A2,0,0,D9-B9+1,1),"Limpe")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COUNTIF(OFFSET('PE1_13.09.18_pred_raw'!A2,0,0,D9-B9+1,1),"Moll")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COUNTIF(OFFSET('PE1_13.09.18_pred_raw'!A2,0,0,D9-B9+1,1),"Nudi")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SUM((OFFSET('PE1_13.09.18_pred_raw'!B2,0,0,D9-B9+1,1)="ASP") * (OFFSET('PE1_13.09.18_pred_raw'!C2,0,0,D9-B9+1,1)&lt;&gt;"TWS"))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COUNTIF(OFFSET('PE1_13.09.18_pred_raw'!A2,0,0,D9-B9+1,1),"Stram")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SUM((OFFSET('PE1_13.09.18_pred_raw'!B2,0,0,D9-B9+1,1)="BBD") * (OFFSET('PE1_13.09.18_pred_raw'!C2,0,0,D9-B9+1,1)&lt;&gt;"TWS"))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COUNTIF(OFFSET('PE1_13.09.18_pred_raw'!A2,0,0,D9-B9+1,1),"Verme")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SUM((OFFSET('PE1_13.09.18_pred_raw'!B2,0,0,D9-B9+1,1)="BL") * (OFFSET('PE1_13.09.18_pred_raw'!C2,0,0,D9-B9+1,1)&lt;&gt;"TWS"))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SUM((OFFSET('PE1_13.09.18_pred_raw'!B2,0,0,D9-B9+1,1)="OD") * (OFFSET('PE1_13.09.18_pred_raw'!C2,0,0,D9-B9+1,1)&lt;&gt;"TWS"))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COUNTIF(OFFSET('PE1_13.09.18_pred_raw'!A2,0,0,D9-B9+1,1),"Ascid")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SUM((OFFSET('PE1_13.09.18_pred_raw'!B2,0,0,D9-B9+1,1)="PLA") * (OFFSET('PE1_13.09.18_pred_raw'!C2,0,0,D9-B9+1,1)&lt;&gt;"TWS"))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COUNTIF(OFFSET('PE1_13.09.18_pred_raw'!A2,0,0,D9-B9+1,1),"B_lea")</f>
        <v>55</v>
      </c>
      <c r="I37" s="3">
        <f ca="1">(H37/H142)*100</f>
        <v>55.555555555555557</v>
      </c>
      <c r="J37" s="3">
        <f ca="1">IF(H37=0,0,-1*((H37/B18)*(LN(H37/B18))))</f>
        <v>5.0362765383916597E-2</v>
      </c>
      <c r="K37" s="19">
        <f ca="1">IF(H37=0,0,((H37/B18)^2))</f>
        <v>0.89922711058263971</v>
      </c>
    </row>
    <row r="38" spans="1:11" x14ac:dyDescent="0.25">
      <c r="A38" s="14" t="s">
        <v>206</v>
      </c>
      <c r="B38">
        <f t="array" aca="1" ref="B38" ca="1">SUM((OFFSET('PE1_13.09.18_pred_raw'!B2,0,0,D9-B9+1,1)="WBD") * (OFFSET('PE1_13.09.18_pred_raw'!C2,0,0,D9-B9+1,1)&lt;&gt;"TWS"))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COUNTIF(OFFSET('PE1_13.09.18_pred_raw'!A2,0,0,D9-B9+1,1),"B_nig")</f>
        <v>3</v>
      </c>
      <c r="I38" s="3">
        <f ca="1">(H38/H142)*100</f>
        <v>3.0303030303030303</v>
      </c>
      <c r="J38" s="3">
        <f ca="1">IF(H38=0,0,-1*((H38/B18)*(LN(H38/B18))))</f>
        <v>0.1531981407868091</v>
      </c>
      <c r="K38" s="19">
        <f ca="1">IF(H38=0,0,((H38/B18)^2))</f>
        <v>2.6753864447086801E-3</v>
      </c>
    </row>
    <row r="39" spans="1:11" x14ac:dyDescent="0.25">
      <c r="A39" s="13" t="s">
        <v>207</v>
      </c>
      <c r="B39" s="6">
        <f t="array" aca="1" ref="B39" ca="1">SUM((OFFSET('PE1_13.09.18_pred_raw'!B2,0,0,D9-B9+1,1)="YBD") * (OFFSET('PE1_13.09.18_pred_raw'!C2,0,0,D9-B9+1,1)&lt;&gt;"TWS"))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COUNTIF(OFFSET('PE1_13.09.18_pred_raw'!A2,0,0,D9-B9+1,1),"B_sch")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COUNTIF(OFFSET('PE1_13.09.18_pred_raw'!A2,0,0,D9-B9+1,1),"C_int")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(OFFSET('PE1_13.09.18_pred_raw'!B2,0,0,D9-B9+1,1)="ASP")*( OFFSET('PE1_13.09.18_pred_raw'!C2,0,0,D9-B9+1,1)="C"))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COUNTIF(OFFSET('PE1_13.09.18_pred_raw'!A2,0,0,D9-B9+1,1),"C_lep")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(OFFSET('PE1_13.09.18_pred_raw'!B2,0,0,D9-B9+1,1)="BBD")*( OFFSET('PE1_13.09.18_pred_raw'!C2,0,0,D9-B9+1,1)="C"))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COUNTIF(OFFSET('PE1_13.09.18_pred_raw'!A2,0,0,D9-B9+1,1),"Dp_lis")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(OFFSET('PE1_13.09.18_pred_raw'!B2,0,0,D9-B9+1,1)="BL")*( OFFSET('PE1_13.09.18_pred_raw'!C2,0,0,D9-B9+1,1)="C"))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COUNTIF(OFFSET('PE1_13.09.18_pred_raw'!A2,0,0,D9-B9+1,1),"D_cor")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204</v>
      </c>
      <c r="B44">
        <f ca="1">SUMPRODUCT( (OFFSET('PE1_13.09.18_pred_raw'!B2,0,0,D9-B9+1,1)="OD")*( OFFSET('PE1_13.09.18_pred_raw'!C2,0,0,D9-B9+1,1)="C"))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COUNTIF(OFFSET('PE1_13.09.18_pred_raw'!A2,0,0,D9-B9+1,1),"D_mag")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(OFFSET('PE1_13.09.18_pred_raw'!B2,0,0,D9-B9+1,1)="PLA")*( OFFSET('PE1_13.09.18_pred_raw'!C2,0,0,D9-B9+1,1)="C"))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COUNTIF(OFFSET('PE1_13.09.18_pred_raw'!A2,0,0,D9-B9+1,1),"Ecte")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(OFFSET('PE1_13.09.18_pred_raw'!B2,0,0,D9-B9+1,1)="WBD")*( OFFSET('PE1_13.09.18_pred_raw'!C2,0,0,D9-B9+1,1)="C"))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COUNTIF(OFFSET('PE1_13.09.18_pred_raw'!A2,0,0,D9-B9+1,1),"M_squ")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(OFFSET('PE1_13.09.18_pred_raw'!B2,0,0,D9-B9+1,1)="YBD")*( OFFSET('PE1_13.09.18_pred_raw'!C2,0,0,D9-B9+1,1)="C"))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COUNTIF(OFFSET('PE1_13.09.18_pred_raw'!A2,0,0,D9-B9+1,1),"P_lis")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COUNTIF(OFFSET('PE1_13.09.18_pred_raw'!A2,0,0,D9-B9+1,1),"S_can")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COUNTIF(OFFSET('PE1_13.09.18_pred_raw'!A2,0,0,D9-B9+1,1),"Styel")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COUNTIF(OFFSET('PE1_13.09.18_pred_raw'!A2,0,0,D9-B9+1,1),"S_bra")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COUNTIF(OFFSET('PE1_13.09.18_pred_raw'!A2,0,0,D9-B9+1,1),"S_rub")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COUNTIF(OFFSET('PE1_13.09.18_pred_raw'!A2,0,0,D9-B9+1,1),"T_cer")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COUNTIF(OFFSET('PE1_13.09.18_pred_raw'!A2,0,0,D9-B9+1,1),"A_ver")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COUNTIF(OFFSET('PE1_13.09.18_pred_raw'!A2,0,0,D9-B9+1,1),"Bryoz")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COUNTIF(OFFSET('PE1_13.09.18_pred_raw'!A2,0,0,D9-B9+1,1),"B_ner")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COUNTIF(OFFSET('PE1_13.09.18_pred_raw'!A2,0,0,D9-B9+1,1),"Bugu")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COUNTIF(OFFSET('PE1_13.09.18_pred_raw'!A2,0,0,D9-B9+1,1),"B_sto")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COUNTIF(OFFSET('PE1_13.09.18_pred_raw'!A2,0,0,D9-B9+1,1),"B_fla")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COUNTIF(OFFSET('PE1_13.09.18_pred_raw'!A2,0,0,D9-B9+1,1),"B_ful")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COUNTIF(OFFSET('PE1_13.09.18_pred_raw'!A2,0,0,D9-B9+1,1),"B_sim")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COUNTIF(OFFSET('PE1_13.09.18_pred_raw'!A2,0,0,D9-B9+1,1),"C_ina")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COUNTIF(OFFSET('PE1_13.09.18_pred_raw'!A2,0,0,D9-B9+1,1),"C_bert")</f>
        <v>11</v>
      </c>
      <c r="I63" s="3">
        <f ca="1">(H63/H142)*100</f>
        <v>11.111111111111111</v>
      </c>
      <c r="J63" s="3">
        <f ca="1">IF(H63=0,0,-1*((H63/B19)*(LN(H63/B19))))</f>
        <v>0.28167639904919417</v>
      </c>
      <c r="K63" s="19">
        <f ca="1">IF(H63=0,0,((H63/B19)^2))</f>
        <v>0.41868512110726647</v>
      </c>
    </row>
    <row r="64" spans="7:11" x14ac:dyDescent="0.25">
      <c r="G64" s="14" t="s">
        <v>71</v>
      </c>
      <c r="H64">
        <f ca="1">COUNTIF(OFFSET('PE1_13.09.18_pred_raw'!A2,0,0,D9-B9+1,1),"C_den")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COUNTIF(OFFSET('PE1_13.09.18_pred_raw'!A2,0,0,D9-B9+1,1),"C_ebu")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COUNTIF(OFFSET('PE1_13.09.18_pred_raw'!A2,0,0,D9-B9+1,1),"C_elo")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COUNTIF(OFFSET('PE1_13.09.18_pred_raw'!A2,0,0,D9-B9+1,1),"Crisi")</f>
        <v>3</v>
      </c>
      <c r="I67" s="3">
        <f ca="1">(H67/H142)*100</f>
        <v>3.0303030303030303</v>
      </c>
      <c r="J67" s="3">
        <f ca="1">IF(H67=0,0,-1*((H67/B19)*(LN(H67/B19))))</f>
        <v>0.30610606859790113</v>
      </c>
      <c r="K67" s="19">
        <f ca="1">IF(H67=0,0,((H67/B19)^2))</f>
        <v>3.1141868512110732E-2</v>
      </c>
    </row>
    <row r="68" spans="7:11" x14ac:dyDescent="0.25">
      <c r="G68" s="14" t="s">
        <v>75</v>
      </c>
      <c r="H68">
        <f ca="1">COUNTIF(OFFSET('PE1_13.09.18_pred_raw'!A2,0,0,D9-B9+1,1),"C_plu")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COUNTIF(OFFSET('PE1_13.09.18_pred_raw'!A2,0,0,D9-B9+1,1),"F_pur")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COUNTIF(OFFSET('PE1_13.09.18_pred_raw'!A2,0,0,D9-B9+1,1),"N_gig")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COUNTIF(OFFSET('PE1_13.09.18_pred_raw'!A2,0,0,D9-B9+1,1),"P_alb")</f>
        <v>0</v>
      </c>
      <c r="I71" s="3">
        <f ca="1">(H71/H142)*100</f>
        <v>0</v>
      </c>
      <c r="J71" s="3">
        <f ca="1">IF(H71=0,0,-1*((H71/B19)*(LN(H71/B19))))</f>
        <v>0</v>
      </c>
      <c r="K71" s="19">
        <f ca="1">IF(H71=0,0,((H71/B19)^2))</f>
        <v>0</v>
      </c>
    </row>
    <row r="72" spans="7:11" x14ac:dyDescent="0.25">
      <c r="G72" s="14" t="s">
        <v>79</v>
      </c>
      <c r="H72">
        <f ca="1">COUNTIF(OFFSET('PE1_13.09.18_pred_raw'!A2,0,0,D9-B9+1,1),"S_laf")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COUNTIF(OFFSET('PE1_13.09.18_pred_raw'!A2,0,0,D9-B9+1,1),"S_err")</f>
        <v>1</v>
      </c>
      <c r="I73" s="3">
        <f ca="1">(H73/H142)*100</f>
        <v>1.0101010101010102</v>
      </c>
      <c r="J73" s="3">
        <f ca="1">IF(H73=0,0,-1*((H73/B19)*(LN(H73/B19))))</f>
        <v>0.16665960847389508</v>
      </c>
      <c r="K73" s="19">
        <f ca="1">IF(H73=0,0,((H73/B19)^2))</f>
        <v>3.4602076124567475E-3</v>
      </c>
    </row>
    <row r="74" spans="7:11" x14ac:dyDescent="0.25">
      <c r="G74" s="14" t="s">
        <v>81</v>
      </c>
      <c r="H74">
        <f ca="1">COUNTIF(OFFSET('PE1_13.09.18_pred_raw'!A2,0,0,D9-B9+1,1),"S_pun")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COUNTIF(OFFSET('PE1_13.09.18_pred_raw'!A2,0,0,D9-B9+1,1),"Schiz")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COUNTIF(OFFSET('PE1_13.09.18_pred_raw'!A2,0,0,D9-B9+1,1),"S_mad")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COUNTIF(OFFSET('PE1_13.09.18_pred_raw'!A2,0,0,D9-B9+1,1),"Scrup")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COUNTIF(OFFSET('PE1_13.09.18_pred_raw'!A2,0,0,D9-B9+1,1),"T_ino")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COUNTIF(OFFSET('PE1_13.09.18_pred_raw'!A2,0,0,D9-B9+1,1),"Tubo")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COUNTIF(OFFSET('PE1_13.09.18_pred_raw'!A2,0,0,D9-B9+1,1),"V_dent")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COUNTIF(OFFSET('PE1_13.09.18_pred_raw'!A2,0,0,D9-B9+1,1),"W_sub")</f>
        <v>2</v>
      </c>
      <c r="I81" s="3">
        <f ca="1">(H81/H142)*100</f>
        <v>2.0202020202020203</v>
      </c>
      <c r="J81" s="3">
        <f ca="1">IF(H81=0,0,-1*((H81/B19)*(LN(H81/B19))))</f>
        <v>0.25177248982309069</v>
      </c>
      <c r="K81" s="19">
        <f ca="1">IF(H81=0,0,((H81/B19)^2))</f>
        <v>1.384083044982699E-2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COUNTIF(OFFSET('PE1_13.09.18_pred_raw'!A2,0,0,D9-B9+1,1),"B_bai")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COUNTIF(OFFSET('PE1_13.09.18_pred_raw'!A2,0,0,D9-B9+1,1),"L_cla")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COUNTIF(OFFSET('PE1_13.09.18_pred_raw'!A2,0,0,D9-B9+1,1),"Nerei")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COUNTIF(OFFSET('PE1_13.09.18_pred_raw'!A2,0,0,D9-B9+1,1),"N_venu")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COUNTIF(OFFSET('PE1_13.09.18_pred_raw'!A2,0,0,D9-B9+1,1),"Poly")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COUNTIF(OFFSET('PE1_13.09.18_pred_raw'!A2,0,0,D9-B9+1,1),"P_tri")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COUNTIF(OFFSET('PE1_13.09.18_pred_raw'!A2,0,0,D9-B9+1,1),"P_tub")</f>
        <v>8</v>
      </c>
      <c r="I89" s="3">
        <f ca="1">(H89/H142)*100</f>
        <v>8.0808080808080813</v>
      </c>
      <c r="J89" s="3">
        <f ca="1">IF(H89=0,0,-1*((H89/B20)*(LN(H89/B20))))</f>
        <v>0.3352579516919329</v>
      </c>
      <c r="K89" s="19">
        <f ca="1">IF(H89=0,0,((H89/B20)^2))</f>
        <v>0.28444444444444444</v>
      </c>
    </row>
    <row r="90" spans="7:11" x14ac:dyDescent="0.25">
      <c r="G90" s="14" t="s">
        <v>97</v>
      </c>
      <c r="H90">
        <f ca="1">COUNTIF(OFFSET('PE1_13.09.18_pred_raw'!A2,0,0,D9-B9+1,1),"Sabel")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COUNTIF(OFFSET('PE1_13.09.18_pred_raw'!A2,0,0,D9-B9+1,1),"S_dys")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COUNTIF(OFFSET('PE1_13.09.18_pred_raw'!A2,0,0,D9-B9+1,1),"Scale")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COUNTIF(OFFSET('PE1_13.09.18_pred_raw'!A2,0,0,D9-B9+1,1),"S_ver")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COUNTIF(OFFSET('PE1_13.09.18_pred_raw'!A2,0,0,D9-B9+1,1),"S_tri")</f>
        <v>5</v>
      </c>
      <c r="I94" s="3">
        <f ca="1">(H94/H142)*100</f>
        <v>5.0505050505050502</v>
      </c>
      <c r="J94" s="3">
        <f ca="1">IF(H94=0,0,-1*((H94/B20)*(LN(H94/B20))))</f>
        <v>0.36620409622270322</v>
      </c>
      <c r="K94" s="19">
        <f ca="1">IF(H94=0,0,((H94/B20)^2))</f>
        <v>0.1111111111111111</v>
      </c>
    </row>
    <row r="95" spans="7:11" x14ac:dyDescent="0.25">
      <c r="G95" s="14" t="s">
        <v>102</v>
      </c>
      <c r="H95">
        <f ca="1">COUNTIF(OFFSET('PE1_13.09.18_pred_raw'!A2,0,0,D9-B9+1,1),"Spir")</f>
        <v>2</v>
      </c>
      <c r="I95" s="3">
        <f ca="1">(H95/H142)*100</f>
        <v>2.0202020202020203</v>
      </c>
      <c r="J95" s="3">
        <f ca="1">IF(H95=0,0,-1*((H95/B20)*(LN(H95/B20))))</f>
        <v>0.26865373607230197</v>
      </c>
      <c r="K95" s="19">
        <f ca="1">IF(H95=0,0,((H95/B20)^2))</f>
        <v>1.7777777777777778E-2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COUNTIF(OFFSET('PE1_13.09.18_pred_raw'!A2,0,0,D9-B9+1,1),"A_plu")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COUNTIF(OFFSET('PE1_13.09.18_pred_raw'!A2,0,0,D9-B9+1,1),"A_dia")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COUNTIF(OFFSET('PE1_13.09.18_pred_raw'!A2,0,0,D9-B9+1,1),"E_cro")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COUNTIF(OFFSET('PE1_13.09.18_pred_raw'!A2,0,0,D9-B9+1,1),"K_hal")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COUNTIF(OFFSET('PE1_13.09.18_pred_raw'!A2,0,0,D9-B9+1,1),"O_hya")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COUNTIF(OFFSET('PE1_13.09.18_pred_raw'!A2,0,0,D9-B9+1,1),"Obel")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COUNTIF(OFFSET('PE1_13.09.18_pred_raw'!A2,0,0,D9-B9+1,1),"P_dis")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COUNTIF(OFFSET('PE1_13.09.18_pred_raw'!A2,0,0,D9-B9+1,1),"S_gau")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COUNTIF(OFFSET('PE1_13.09.18_pred_raw'!A2,0,0,D9-B9+1,1),"S_gayi")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COUNTIF(OFFSET('PE1_13.09.18_pred_raw'!A2,0,0,D9-B9+1,1),"Keep")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COUNTIF(OFFSET('PE1_13.09.18_pred_raw'!A2,0,0,D9-B9+1,1),"Pat")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COUNTIF(OFFSET('PE1_13.09.18_pred_raw'!A2,0,0,D9-B9+1,1),"Up")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COUNTIF(OFFSET('PE1_13.09.18_pred_raw'!A2,0,0,D9-B9+1,1),"Work")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COUNTIF(OFFSET('PE1_13.09.18_pred_raw'!A2,0,0,D9-B9+1,1),"C_cla")</f>
        <v>1</v>
      </c>
      <c r="I112" s="3">
        <f ca="1">(H112/H142)*100</f>
        <v>1.0101010101010102</v>
      </c>
      <c r="J112" s="3">
        <f ca="1">IF(H112=0,0,-1*((H112/B23)*(LN(H112/B23))))</f>
        <v>0.34657359027997264</v>
      </c>
      <c r="K112" s="19">
        <f ca="1">IF(H112=0,0,((H112/B23)^2))</f>
        <v>6.25E-2</v>
      </c>
    </row>
    <row r="113" spans="7:11" x14ac:dyDescent="0.25">
      <c r="G113" s="14" t="s">
        <v>120</v>
      </c>
      <c r="H113">
        <f ca="1">COUNTIF(OFFSET('PE1_13.09.18_pred_raw'!A2,0,0,D9-B9+1,1),"M_sen")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COUNTIF(OFFSET('PE1_13.09.18_pred_raw'!A2,0,0,D9-B9+1,1),"Myca")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COUNTIF(OFFSET('PE1_13.09.18_pred_raw'!A2,0,0,D9-B9+1,1),"P_mag")</f>
        <v>2</v>
      </c>
      <c r="I115" s="3">
        <f ca="1">(H115/H142)*100</f>
        <v>2.0202020202020203</v>
      </c>
      <c r="J115" s="3">
        <f ca="1">IF(H115=0,0,-1*((H115/B23)*(LN(H115/B23))))</f>
        <v>0.34657359027997264</v>
      </c>
      <c r="K115" s="19">
        <f ca="1">IF(H115=0,0,((H115/B23)^2))</f>
        <v>0.25</v>
      </c>
    </row>
    <row r="116" spans="7:11" x14ac:dyDescent="0.25">
      <c r="G116" s="14" t="s">
        <v>123</v>
      </c>
      <c r="H116">
        <f ca="1">COUNTIF(OFFSET('PE1_13.09.18_pred_raw'!A2,0,0,D9-B9+1,1),"P_long")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COUNTIF(OFFSET('PE1_13.09.18_pred_raw'!A2,0,0,D9-B9+1,1),"Spong")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COUNTIF(OFFSET('PE1_13.09.18_pred_raw'!A2,0,0,D9-B9+1,1),"S_cil")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COUNTIF(OFFSET('PE1_13.09.18_pred_raw'!A2,0,0,D9-B9+1,1),"Sycon")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0.34657359027997264</v>
      </c>
      <c r="K119" s="19">
        <f ca="1">IF(H119=0,0,((H119/B23)^2))</f>
        <v>6.25E-2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COUNTIF(OFFSET('PE1_13.09.18_pred_raw'!A2,0,0,D9-B9+1,1),"Alg")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COUNTIF(OFFSET('PE1_13.09.18_pred_raw'!A2,0,0,D9-B9+1,1),"Cora")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COUNTIF(OFFSET('PE1_13.09.18_pred_raw'!A2,0,0,D9-B9+1,1),"D_dic")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COUNTIF(OFFSET('PE1_13.09.18_pred_raw'!A2,0,0,D9-B9+1,1),"L_inc")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COUNTIF(OFFSET('PE1_13.09.18_pred_raw'!A2,0,0,D9-B9+1,1),"P_pav")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COUNTIF(OFFSET('PE1_13.09.18_pred_raw'!A2,0,0,D9-B9+1,1),"P_ser")</f>
        <v>1</v>
      </c>
      <c r="I126" s="3">
        <f ca="1">(H126/H142)*100</f>
        <v>1.0101010101010102</v>
      </c>
      <c r="J126" s="3">
        <f ca="1">IF(H126=0,0,-1*((H126/B24)*(LN(H126/B24))))</f>
        <v>0</v>
      </c>
      <c r="K126" s="19">
        <f ca="1">IF(H126=0,0,((H126/B24)^2))</f>
        <v>1</v>
      </c>
    </row>
    <row r="127" spans="7:11" x14ac:dyDescent="0.25">
      <c r="G127" s="14" t="s">
        <v>134</v>
      </c>
      <c r="H127">
        <f ca="1">COUNTIF(OFFSET('PE1_13.09.18_pred_raw'!A2,0,0,D9-B9+1,1),"Ulva")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COUNTIF(OFFSET('PE1_13.09.18_pred_raw'!A2,0,0,D9-B9+1,1),"V_utr")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COUNTIF(OFFSET('PE1_13.09.18_pred_raw'!A2,0,0,D9-B9+1,1),"B_dis")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COUNTIF(OFFSET('PE1_13.09.18_pred_raw'!A2,0,0,D9-B9+1,1),"A_lix")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COUNTIF(OFFSET('PE1_13.09.18_pred_raw'!A2,0,0,D9-B9+1,1),"Bare")</f>
        <v>0</v>
      </c>
      <c r="I134" s="3">
        <f ca="1">(H134/H142)*100</f>
        <v>0</v>
      </c>
      <c r="J134" s="3">
        <f ca="1">IF(H134=0,0,-1*((H134/B27)*(LN(H134/B27))))</f>
        <v>0</v>
      </c>
      <c r="K134" s="19">
        <f ca="1">IF(H134=0,0,((H134/B27)^2))</f>
        <v>0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COUNTIF(OFFSET('PE1_13.09.18_pred_raw'!A2,0,0,D9-B9+1,1),"Biof")</f>
        <v>1</v>
      </c>
      <c r="I136" s="3">
        <f ca="1">(H136/H142)*100</f>
        <v>1.0101010101010102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COUNTIF(OFFSET('PE1_13.09.18_pred_raw'!A2,0,0,D9-B9+1,1),"UNK")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COUNTIF(OFFSET('PE1_13.09.18_pred_raw'!A2,0,0,D9-B9+1,1),"SHAD")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COUNTIF(OFFSET('PE1_13.09.18_pred_raw'!A2,0,0,D9-B9+1,1),"TAPE")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COUNTIF(OFFSET('PE1_13.09.18_pred_raw'!A2,0,0,D9-B9+1,1),"WAND")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C5AF-4FB1-44E1-A01D-EE8040EC07A4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COUNTA(OFFSET('PE2_14.09.18_raw'!A2,0,0,D9-B9+1,1))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COUNTIF(OFFSET('PE2_14.09.18_raw'!C2,0,0,D9-B9+1,1),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COUNTIF(OFFSET('PE2_14.09.18_raw'!C2,0,0,D9-B9+1,1),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COUNTIF(OFFSET('PE2_14.09.18_raw'!A2,0,0,D9-B9+1,1),"Amphi")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187</v>
      </c>
      <c r="B18" s="6">
        <f ca="1">COUNTIF(OFFSET('PE2_14.09.18_raw'!C2,0,0,D9-B9+1,1), "TUN")</f>
        <v>19</v>
      </c>
      <c r="C18" s="7">
        <f ca="1">(B18/H142)*100</f>
        <v>19.19191919191919</v>
      </c>
      <c r="D18" s="7">
        <f ca="1">SUM(J36:J52)</f>
        <v>0.94304567000200912</v>
      </c>
      <c r="E18" s="18">
        <f ca="1">1-SUM(K36:K52)</f>
        <v>0.49307479224376727</v>
      </c>
      <c r="G18" s="14" t="s">
        <v>25</v>
      </c>
      <c r="H18">
        <f ca="1">COUNTIF(OFFSET('PE2_14.09.18_raw'!A2,0,0,D9-B9+1,1),"B_tri")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COUNTIF(OFFSET('PE2_14.09.18_raw'!C2,0,0,D9-B9+1,1), "BRY")</f>
        <v>39</v>
      </c>
      <c r="C19" s="3">
        <f ca="1">(B19/H142)*100</f>
        <v>39.393939393939391</v>
      </c>
      <c r="D19" s="3">
        <f ca="1">SUM(J54:J81)</f>
        <v>1.3099140078642553</v>
      </c>
      <c r="E19" s="19">
        <f ca="1">1-SUM(K54:K81)</f>
        <v>0.71268902038132809</v>
      </c>
      <c r="G19" s="14" t="s">
        <v>26</v>
      </c>
      <c r="H19">
        <f ca="1">COUNTIF(OFFSET('PE2_14.09.18_raw'!A2,0,0,D9-B9+1,1),"Capre")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COUNTIF(OFFSET('PE2_14.09.18_raw'!C2,0,0,D9-B9+1,1), "ANN")</f>
        <v>20</v>
      </c>
      <c r="C20" s="7">
        <f ca="1">(B20/H142)*100</f>
        <v>20.202020202020201</v>
      </c>
      <c r="D20" s="7">
        <f ca="1">SUM(J83:J95)</f>
        <v>1.2798542258336676</v>
      </c>
      <c r="E20" s="18">
        <f ca="1">1-SUM(K83:K95)</f>
        <v>0.7</v>
      </c>
      <c r="G20" s="14" t="s">
        <v>27</v>
      </c>
      <c r="H20">
        <f ca="1">COUNTIF(OFFSET('PE2_14.09.18_raw'!A2,0,0,D9-B9+1,1),"Chtha")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COUNTIF(OFFSET('PE2_14.09.18_raw'!C2,0,0,D9-B9+1,1),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28</v>
      </c>
      <c r="H21">
        <f ca="1">COUNTIF(OFFSET('PE2_14.09.18_raw'!A2,0,0,D9-B9+1,1),"Crab")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COUNTIF(OFFSET('PE2_14.09.18_raw'!C2,0,0,D9-B9+1,1),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COUNTIF(OFFSET('PE2_14.09.18_raw'!A2,0,0,D9-B9+1,1),"M_sex")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COUNTIF(OFFSET('PE2_14.09.18_raw'!C2,0,0,D9-B9+1,1), "POR")</f>
        <v>7</v>
      </c>
      <c r="C23" s="3">
        <f ca="1">(B23/H142)*100</f>
        <v>7.0707070707070701</v>
      </c>
      <c r="D23" s="3">
        <f ca="1">SUM(J112:J119)</f>
        <v>0.79631164017381295</v>
      </c>
      <c r="E23" s="19">
        <f ca="1">1-SUM(K112:K119)</f>
        <v>0.44897959183673464</v>
      </c>
      <c r="G23" s="14" t="s">
        <v>30</v>
      </c>
      <c r="H23">
        <f ca="1">COUNTIF(OFFSET('PE2_14.09.18_raw'!A2,0,0,D9-B9+1,1),"P_scul")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COUNTIF(OFFSET('PE2_14.09.18_raw'!C2,0,0,D9-B9+1,1), "MA")</f>
        <v>2</v>
      </c>
      <c r="C24" s="7">
        <f ca="1">(B24/H142)*100</f>
        <v>2.0202020202020203</v>
      </c>
      <c r="D24" s="7">
        <f ca="1">SUM(J121:J128)</f>
        <v>0.69314718055994529</v>
      </c>
      <c r="E24" s="18">
        <f ca="1">1-SUM(K121:K128)</f>
        <v>0.5</v>
      </c>
      <c r="G24" s="14" t="s">
        <v>31</v>
      </c>
      <c r="H24">
        <f ca="1">COUNTIF(OFFSET('PE2_14.09.18_raw'!A2,0,0,D9-B9+1,1),"Prawn")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COUNTIF(OFFSET('PE2_14.09.18_raw'!C2,0,0,D9-B9+1,1),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COUNTIF(OFFSET('PE2_14.09.18_raw'!A2,0,0,D9-B9+1,1),"S_walk")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COUNTIF(OFFSET('PE2_14.09.18_raw'!C2,0,0,D9-B9+1,1),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COUNTIF(OFFSET('PE2_14.09.18_raw'!A2,0,0,D9-B9+1,1),"Tanai")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COUNTIF(OFFSET('PE2_14.09.18_raw'!C2,0,0,D9-B9+1,1), "SPR")</f>
        <v>2</v>
      </c>
      <c r="C27" s="3">
        <f ca="1">(B27/H142)*100</f>
        <v>2.0202020202020203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COUNTIF(OFFSET('PE2_14.09.18_raw'!C2,0,0,D9-B9+1,1), "U")</f>
        <v>9</v>
      </c>
      <c r="C28" s="7">
        <f ca="1">(B28/H142)*100</f>
        <v>9.0909090909090917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COUNTIF(OFFSET('PE2_14.09.18_raw'!A2,0,0,D9-B9+1,1),"Bival")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COUNTIF(OFFSET('PE2_14.09.18_raw'!C2,0,0,D9-B9+1,1),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COUNTIF(OFFSET('PE2_14.09.18_raw'!A2,0,0,D9-B9+1,1),"Gastr")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COUNTIF(OFFSET('PE2_14.09.18_raw'!A2,0,0,D9-B9+1,1),"Limpe")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COUNTIF(OFFSET('PE2_14.09.18_raw'!A2,0,0,D9-B9+1,1),"Moll")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COUNTIF(OFFSET('PE2_14.09.18_raw'!A2,0,0,D9-B9+1,1),"Nudi")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SUM((OFFSET('PE2_14.09.18_raw'!B2,0,0,D9-B9+1,1)="ASP") * (OFFSET('PE2_14.09.18_raw'!C2,0,0,D9-B9+1,1)&lt;&gt;"TWS"))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COUNTIF(OFFSET('PE2_14.09.18_raw'!A2,0,0,D9-B9+1,1),"Stram")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SUM((OFFSET('PE2_14.09.18_raw'!B2,0,0,D9-B9+1,1)="BBD") * (OFFSET('PE2_14.09.18_raw'!C2,0,0,D9-B9+1,1)&lt;&gt;"TWS"))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COUNTIF(OFFSET('PE2_14.09.18_raw'!A2,0,0,D9-B9+1,1),"Verme")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SUM((OFFSET('PE2_14.09.18_raw'!B2,0,0,D9-B9+1,1)="BL") * (OFFSET('PE2_14.09.18_raw'!C2,0,0,D9-B9+1,1)&lt;&gt;"TWS"))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SUM((OFFSET('PE2_14.09.18_raw'!B2,0,0,D9-B9+1,1)="OD") * (OFFSET('PE2_14.09.18_raw'!C2,0,0,D9-B9+1,1)&lt;&gt;"TWS"))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COUNTIF(OFFSET('PE2_14.09.18_raw'!A2,0,0,D9-B9+1,1),"Ascid")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SUM((OFFSET('PE2_14.09.18_raw'!B2,0,0,D9-B9+1,1)="PLA") * (OFFSET('PE2_14.09.18_raw'!C2,0,0,D9-B9+1,1)&lt;&gt;"TWS"))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COUNTIF(OFFSET('PE2_14.09.18_raw'!A2,0,0,D9-B9+1,1),"B_lea")</f>
        <v>3</v>
      </c>
      <c r="I37" s="3">
        <f ca="1">(H37/H142)*100</f>
        <v>3.0303030303030303</v>
      </c>
      <c r="J37" s="3">
        <f ca="1">IF(H37=0,0,-1*((H37/B18)*(LN(H37/B18))))</f>
        <v>0.29144631955236805</v>
      </c>
      <c r="K37" s="19">
        <f ca="1">IF(H37=0,0,((H37/B18)^2))</f>
        <v>2.4930747922437671E-2</v>
      </c>
    </row>
    <row r="38" spans="1:11" x14ac:dyDescent="0.25">
      <c r="A38" s="14" t="s">
        <v>206</v>
      </c>
      <c r="B38">
        <f t="array" aca="1" ref="B38" ca="1">SUM((OFFSET('PE2_14.09.18_raw'!B2,0,0,D9-B9+1,1)="WBD") * (OFFSET('PE2_14.09.18_raw'!C2,0,0,D9-B9+1,1)&lt;&gt;"TWS"))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COUNTIF(OFFSET('PE2_14.09.18_raw'!A2,0,0,D9-B9+1,1),"B_nig")</f>
        <v>2</v>
      </c>
      <c r="I38" s="3">
        <f ca="1">(H38/H142)*100</f>
        <v>2.0202020202020203</v>
      </c>
      <c r="J38" s="3">
        <f ca="1">IF(H38=0,0,-1*((H38/B18)*(LN(H38/B18))))</f>
        <v>0.2369780840638416</v>
      </c>
      <c r="K38" s="19">
        <f ca="1">IF(H38=0,0,((H38/B18)^2))</f>
        <v>1.1080332409972297E-2</v>
      </c>
    </row>
    <row r="39" spans="1:11" x14ac:dyDescent="0.25">
      <c r="A39" s="13" t="s">
        <v>207</v>
      </c>
      <c r="B39" s="6">
        <f t="array" aca="1" ref="B39" ca="1">SUM((OFFSET('PE2_14.09.18_raw'!B2,0,0,D9-B9+1,1)="YBD") * (OFFSET('PE2_14.09.18_raw'!C2,0,0,D9-B9+1,1)&lt;&gt;"TWS"))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COUNTIF(OFFSET('PE2_14.09.18_raw'!A2,0,0,D9-B9+1,1),"B_sch")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COUNTIF(OFFSET('PE2_14.09.18_raw'!A2,0,0,D9-B9+1,1),"C_int")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(OFFSET('PE2_14.09.18_raw'!B2,0,0,D9-B9+1,1)="ASP")*( OFFSET('PE2_14.09.18_raw'!C2,0,0,D9-B9+1,1)="C"))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COUNTIF(OFFSET('PE2_14.09.18_raw'!A2,0,0,D9-B9+1,1),"C_lep")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(OFFSET('PE2_14.09.18_raw'!B2,0,0,D9-B9+1,1)="BBD")*( OFFSET('PE2_14.09.18_raw'!C2,0,0,D9-B9+1,1)="C"))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COUNTIF(OFFSET('PE2_14.09.18_raw'!A2,0,0,D9-B9+1,1),"Dp_lis")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(OFFSET('PE2_14.09.18_raw'!B2,0,0,D9-B9+1,1)="BL")*( OFFSET('PE2_14.09.18_raw'!C2,0,0,D9-B9+1,1)="C"))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COUNTIF(OFFSET('PE2_14.09.18_raw'!A2,0,0,D9-B9+1,1),"D_cor")</f>
        <v>13</v>
      </c>
      <c r="I43" s="3">
        <f ca="1">(H43/H142)*100</f>
        <v>13.131313131313133</v>
      </c>
      <c r="J43" s="3">
        <f ca="1">IF(H43=0,0,-1*((H43/B18)*(LN(H43/B18))))</f>
        <v>0.25965079379809203</v>
      </c>
      <c r="K43" s="19">
        <f ca="1">IF(H43=0,0,((H43/B18)^2))</f>
        <v>0.46814404432132967</v>
      </c>
    </row>
    <row r="44" spans="1:11" x14ac:dyDescent="0.25">
      <c r="A44" s="14" t="s">
        <v>204</v>
      </c>
      <c r="B44">
        <f ca="1">SUMPRODUCT( (OFFSET('PE2_14.09.18_raw'!B2,0,0,D9-B9+1,1)="OD")*( OFFSET('PE2_14.09.18_raw'!C2,0,0,D9-B9+1,1)="C"))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COUNTIF(OFFSET('PE2_14.09.18_raw'!A2,0,0,D9-B9+1,1),"D_mag")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(OFFSET('PE2_14.09.18_raw'!B2,0,0,D9-B9+1,1)="PLA")*( OFFSET('PE2_14.09.18_raw'!C2,0,0,D9-B9+1,1)="C"))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COUNTIF(OFFSET('PE2_14.09.18_raw'!A2,0,0,D9-B9+1,1),"Ecte")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(OFFSET('PE2_14.09.18_raw'!B2,0,0,D9-B9+1,1)="WBD")*( OFFSET('PE2_14.09.18_raw'!C2,0,0,D9-B9+1,1)="C"))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COUNTIF(OFFSET('PE2_14.09.18_raw'!A2,0,0,D9-B9+1,1),"M_squ")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(OFFSET('PE2_14.09.18_raw'!B2,0,0,D9-B9+1,1)="YBD")*( OFFSET('PE2_14.09.18_raw'!C2,0,0,D9-B9+1,1)="C"))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COUNTIF(OFFSET('PE2_14.09.18_raw'!A2,0,0,D9-B9+1,1),"P_lis")</f>
        <v>1</v>
      </c>
      <c r="I47" s="3">
        <f ca="1">(H47/H142)*100</f>
        <v>1.0101010101010102</v>
      </c>
      <c r="J47" s="3">
        <f ca="1">IF(H47=0,0,-1*((H47/B18)*(LN(H47/B18))))</f>
        <v>0.15497047258770741</v>
      </c>
      <c r="K47" s="19">
        <f ca="1">IF(H47=0,0,((H47/B18)^2))</f>
        <v>2.7700831024930744E-3</v>
      </c>
    </row>
    <row r="48" spans="1:11" ht="15.75" thickTop="1" x14ac:dyDescent="0.25">
      <c r="G48" s="14" t="s">
        <v>55</v>
      </c>
      <c r="H48">
        <f ca="1">COUNTIF(OFFSET('PE2_14.09.18_raw'!A2,0,0,D9-B9+1,1),"S_can")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COUNTIF(OFFSET('PE2_14.09.18_raw'!A2,0,0,D9-B9+1,1),"Styel")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COUNTIF(OFFSET('PE2_14.09.18_raw'!A2,0,0,D9-B9+1,1),"S_bra")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COUNTIF(OFFSET('PE2_14.09.18_raw'!A2,0,0,D9-B9+1,1),"S_rub")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COUNTIF(OFFSET('PE2_14.09.18_raw'!A2,0,0,D9-B9+1,1),"T_cer")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COUNTIF(OFFSET('PE2_14.09.18_raw'!A2,0,0,D9-B9+1,1),"A_ver")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COUNTIF(OFFSET('PE2_14.09.18_raw'!A2,0,0,D9-B9+1,1),"Bryoz")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COUNTIF(OFFSET('PE2_14.09.18_raw'!A2,0,0,D9-B9+1,1),"B_ner")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COUNTIF(OFFSET('PE2_14.09.18_raw'!A2,0,0,D9-B9+1,1),"Bugu")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COUNTIF(OFFSET('PE2_14.09.18_raw'!A2,0,0,D9-B9+1,1),"B_sto")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COUNTIF(OFFSET('PE2_14.09.18_raw'!A2,0,0,D9-B9+1,1),"B_fla")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COUNTIF(OFFSET('PE2_14.09.18_raw'!A2,0,0,D9-B9+1,1),"B_ful")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COUNTIF(OFFSET('PE2_14.09.18_raw'!A2,0,0,D9-B9+1,1),"B_sim")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COUNTIF(OFFSET('PE2_14.09.18_raw'!A2,0,0,D9-B9+1,1),"C_ina")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COUNTIF(OFFSET('PE2_14.09.18_raw'!A2,0,0,D9-B9+1,1),"C_bert")</f>
        <v>6</v>
      </c>
      <c r="I63" s="3">
        <f ca="1">(H63/H142)*100</f>
        <v>6.0606060606060606</v>
      </c>
      <c r="J63" s="3">
        <f ca="1">IF(H63=0,0,-1*((H63/B19)*(LN(H63/B19))))</f>
        <v>0.28796956567716792</v>
      </c>
      <c r="K63" s="19">
        <f ca="1">IF(H63=0,0,((H63/B19)^2))</f>
        <v>2.3668639053254441E-2</v>
      </c>
    </row>
    <row r="64" spans="7:11" x14ac:dyDescent="0.25">
      <c r="G64" s="14" t="s">
        <v>71</v>
      </c>
      <c r="H64">
        <f ca="1">COUNTIF(OFFSET('PE2_14.09.18_raw'!A2,0,0,D9-B9+1,1),"C_den")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COUNTIF(OFFSET('PE2_14.09.18_raw'!A2,0,0,D9-B9+1,1),"C_ebu")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COUNTIF(OFFSET('PE2_14.09.18_raw'!A2,0,0,D9-B9+1,1),"C_elo")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COUNTIF(OFFSET('PE2_14.09.18_raw'!A2,0,0,D9-B9+1,1),"Crisi")</f>
        <v>13</v>
      </c>
      <c r="I67" s="3">
        <f ca="1">(H67/H142)*100</f>
        <v>13.131313131313133</v>
      </c>
      <c r="J67" s="3">
        <f ca="1">IF(H67=0,0,-1*((H67/B19)*(LN(H67/B19))))</f>
        <v>0.36620409622270322</v>
      </c>
      <c r="K67" s="19">
        <f ca="1">IF(H67=0,0,((H67/B19)^2))</f>
        <v>0.1111111111111111</v>
      </c>
    </row>
    <row r="68" spans="7:11" x14ac:dyDescent="0.25">
      <c r="G68" s="14" t="s">
        <v>75</v>
      </c>
      <c r="H68">
        <f ca="1">COUNTIF(OFFSET('PE2_14.09.18_raw'!A2,0,0,D9-B9+1,1),"C_plu")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COUNTIF(OFFSET('PE2_14.09.18_raw'!A2,0,0,D9-B9+1,1),"F_pur")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COUNTIF(OFFSET('PE2_14.09.18_raw'!A2,0,0,D9-B9+1,1),"N_gig")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COUNTIF(OFFSET('PE2_14.09.18_raw'!A2,0,0,D9-B9+1,1),"P_alb")</f>
        <v>14</v>
      </c>
      <c r="I71" s="3">
        <f ca="1">(H71/H142)*100</f>
        <v>14.14141414141414</v>
      </c>
      <c r="J71" s="3">
        <f ca="1">IF(H71=0,0,-1*((H71/B19)*(LN(H71/B19))))</f>
        <v>0.36777078028721616</v>
      </c>
      <c r="K71" s="19">
        <f ca="1">IF(H71=0,0,((H71/B19)^2))</f>
        <v>0.12886259040105194</v>
      </c>
    </row>
    <row r="72" spans="7:11" x14ac:dyDescent="0.25">
      <c r="G72" s="14" t="s">
        <v>79</v>
      </c>
      <c r="H72">
        <f ca="1">COUNTIF(OFFSET('PE2_14.09.18_raw'!A2,0,0,D9-B9+1,1),"S_laf")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COUNTIF(OFFSET('PE2_14.09.18_raw'!A2,0,0,D9-B9+1,1),"S_err")</f>
        <v>6</v>
      </c>
      <c r="I73" s="3">
        <f ca="1">(H73/H142)*100</f>
        <v>6.0606060606060606</v>
      </c>
      <c r="J73" s="3">
        <f ca="1">IF(H73=0,0,-1*((H73/B19)*(LN(H73/B19))))</f>
        <v>0.28796956567716792</v>
      </c>
      <c r="K73" s="19">
        <f ca="1">IF(H73=0,0,((H73/B19)^2))</f>
        <v>2.3668639053254441E-2</v>
      </c>
    </row>
    <row r="74" spans="7:11" x14ac:dyDescent="0.25">
      <c r="G74" s="14" t="s">
        <v>81</v>
      </c>
      <c r="H74">
        <f ca="1">COUNTIF(OFFSET('PE2_14.09.18_raw'!A2,0,0,D9-B9+1,1),"S_pun")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COUNTIF(OFFSET('PE2_14.09.18_raw'!A2,0,0,D9-B9+1,1),"Schiz")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COUNTIF(OFFSET('PE2_14.09.18_raw'!A2,0,0,D9-B9+1,1),"S_mad")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COUNTIF(OFFSET('PE2_14.09.18_raw'!A2,0,0,D9-B9+1,1),"Scrup")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COUNTIF(OFFSET('PE2_14.09.18_raw'!A2,0,0,D9-B9+1,1),"T_ino")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COUNTIF(OFFSET('PE2_14.09.18_raw'!A2,0,0,D9-B9+1,1),"Tubo")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COUNTIF(OFFSET('PE2_14.09.18_raw'!A2,0,0,D9-B9+1,1),"V_dent")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COUNTIF(OFFSET('PE2_14.09.18_raw'!A2,0,0,D9-B9+1,1),"W_sub")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COUNTIF(OFFSET('PE2_14.09.18_raw'!A2,0,0,D9-B9+1,1),"B_bai")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COUNTIF(OFFSET('PE2_14.09.18_raw'!A2,0,0,D9-B9+1,1),"L_cla")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COUNTIF(OFFSET('PE2_14.09.18_raw'!A2,0,0,D9-B9+1,1),"Nerei")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COUNTIF(OFFSET('PE2_14.09.18_raw'!A2,0,0,D9-B9+1,1),"N_venu")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COUNTIF(OFFSET('PE2_14.09.18_raw'!A2,0,0,D9-B9+1,1),"Poly")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COUNTIF(OFFSET('PE2_14.09.18_raw'!A2,0,0,D9-B9+1,1),"P_tri")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COUNTIF(OFFSET('PE2_14.09.18_raw'!A2,0,0,D9-B9+1,1),"P_tub")</f>
        <v>2</v>
      </c>
      <c r="I89" s="3">
        <f ca="1">(H89/H142)*100</f>
        <v>2.0202020202020203</v>
      </c>
      <c r="J89" s="3">
        <f ca="1">IF(H89=0,0,-1*((H89/B20)*(LN(H89/B20))))</f>
        <v>0.23025850929940456</v>
      </c>
      <c r="K89" s="19">
        <f ca="1">IF(H89=0,0,((H89/B20)^2))</f>
        <v>1.0000000000000002E-2</v>
      </c>
    </row>
    <row r="90" spans="7:11" x14ac:dyDescent="0.25">
      <c r="G90" s="14" t="s">
        <v>97</v>
      </c>
      <c r="H90">
        <f ca="1">COUNTIF(OFFSET('PE2_14.09.18_raw'!A2,0,0,D9-B9+1,1),"Sabel")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COUNTIF(OFFSET('PE2_14.09.18_raw'!A2,0,0,D9-B9+1,1),"S_dys")</f>
        <v>4</v>
      </c>
      <c r="I91" s="3">
        <f ca="1">(H91/H142)*100</f>
        <v>4.0404040404040407</v>
      </c>
      <c r="J91" s="3">
        <f ca="1">IF(H91=0,0,-1*((H91/B20)*(LN(H91/B20))))</f>
        <v>0.32188758248682009</v>
      </c>
      <c r="K91" s="19">
        <f ca="1">IF(H91=0,0,((H91/B20)^2))</f>
        <v>4.0000000000000008E-2</v>
      </c>
    </row>
    <row r="92" spans="7:11" x14ac:dyDescent="0.25">
      <c r="G92" s="14" t="s">
        <v>99</v>
      </c>
      <c r="H92">
        <f ca="1">COUNTIF(OFFSET('PE2_14.09.18_raw'!A2,0,0,D9-B9+1,1),"Scale")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COUNTIF(OFFSET('PE2_14.09.18_raw'!A2,0,0,D9-B9+1,1),"S_ver")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COUNTIF(OFFSET('PE2_14.09.18_raw'!A2,0,0,D9-B9+1,1),"S_tri")</f>
        <v>6</v>
      </c>
      <c r="I94" s="3">
        <f ca="1">(H94/H142)*100</f>
        <v>6.0606060606060606</v>
      </c>
      <c r="J94" s="3">
        <f ca="1">IF(H94=0,0,-1*((H94/B20)*(LN(H94/B20))))</f>
        <v>0.36119184129778081</v>
      </c>
      <c r="K94" s="19">
        <f ca="1">IF(H94=0,0,((H94/B20)^2))</f>
        <v>0.09</v>
      </c>
    </row>
    <row r="95" spans="7:11" x14ac:dyDescent="0.25">
      <c r="G95" s="14" t="s">
        <v>102</v>
      </c>
      <c r="H95">
        <f ca="1">COUNTIF(OFFSET('PE2_14.09.18_raw'!A2,0,0,D9-B9+1,1),"Spir")</f>
        <v>8</v>
      </c>
      <c r="I95" s="3">
        <f ca="1">(H95/H142)*100</f>
        <v>8.0808080808080813</v>
      </c>
      <c r="J95" s="3">
        <f ca="1">IF(H95=0,0,-1*((H95/B20)*(LN(H95/B20))))</f>
        <v>0.36651629274966202</v>
      </c>
      <c r="K95" s="19">
        <f ca="1">IF(H95=0,0,((H95/B20)^2))</f>
        <v>0.16000000000000003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COUNTIF(OFFSET('PE2_14.09.18_raw'!A2,0,0,D9-B9+1,1),"A_plu")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COUNTIF(OFFSET('PE2_14.09.18_raw'!A2,0,0,D9-B9+1,1),"A_dia")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COUNTIF(OFFSET('PE2_14.09.18_raw'!A2,0,0,D9-B9+1,1),"E_cro")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COUNTIF(OFFSET('PE2_14.09.18_raw'!A2,0,0,D9-B9+1,1),"K_hal")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COUNTIF(OFFSET('PE2_14.09.18_raw'!A2,0,0,D9-B9+1,1),"O_hya")</f>
        <v>1</v>
      </c>
      <c r="I101" s="3">
        <f ca="1">(H101/H142)*100</f>
        <v>1.0101010101010102</v>
      </c>
      <c r="J101" s="3">
        <f ca="1">IF(H101=0,0,-1*((H101/B21)*(LN(H101/B21))))</f>
        <v>0</v>
      </c>
      <c r="K101" s="19">
        <f ca="1">IF(H101=0,0,((H101/B21)^2))</f>
        <v>1</v>
      </c>
    </row>
    <row r="102" spans="7:11" x14ac:dyDescent="0.25">
      <c r="G102" s="14" t="s">
        <v>109</v>
      </c>
      <c r="H102">
        <f ca="1">COUNTIF(OFFSET('PE2_14.09.18_raw'!A2,0,0,D9-B9+1,1),"Obel")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COUNTIF(OFFSET('PE2_14.09.18_raw'!A2,0,0,D9-B9+1,1),"P_dis")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COUNTIF(OFFSET('PE2_14.09.18_raw'!A2,0,0,D9-B9+1,1),"S_gau")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COUNTIF(OFFSET('PE2_14.09.18_raw'!A2,0,0,D9-B9+1,1),"S_gayi")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COUNTIF(OFFSET('PE2_14.09.18_raw'!A2,0,0,D9-B9+1,1),"Keep")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COUNTIF(OFFSET('PE2_14.09.18_raw'!A2,0,0,D9-B9+1,1),"Pat")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COUNTIF(OFFSET('PE2_14.09.18_raw'!A2,0,0,D9-B9+1,1),"Up")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COUNTIF(OFFSET('PE2_14.09.18_raw'!A2,0,0,D9-B9+1,1),"Work")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COUNTIF(OFFSET('PE2_14.09.18_raw'!A2,0,0,D9-B9+1,1),"C_cla")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COUNTIF(OFFSET('PE2_14.09.18_raw'!A2,0,0,D9-B9+1,1),"M_sen")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0.27798716415075903</v>
      </c>
      <c r="K113" s="19">
        <f ca="1">IF(H113=0,0,((H113/B23)^2))</f>
        <v>2.0408163265306121E-2</v>
      </c>
    </row>
    <row r="114" spans="7:11" x14ac:dyDescent="0.25">
      <c r="G114" s="14" t="s">
        <v>121</v>
      </c>
      <c r="H114">
        <f ca="1">COUNTIF(OFFSET('PE2_14.09.18_raw'!A2,0,0,D9-B9+1,1),"Myca")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COUNTIF(OFFSET('PE2_14.09.18_raw'!A2,0,0,D9-B9+1,1),"P_mag")</f>
        <v>1</v>
      </c>
      <c r="I115" s="3">
        <f ca="1">(H115/H142)*100</f>
        <v>1.0101010101010102</v>
      </c>
      <c r="J115" s="3">
        <f ca="1">IF(H115=0,0,-1*((H115/B23)*(LN(H115/B23))))</f>
        <v>0.27798716415075903</v>
      </c>
      <c r="K115" s="19">
        <f ca="1">IF(H115=0,0,((H115/B23)^2))</f>
        <v>2.0408163265306121E-2</v>
      </c>
    </row>
    <row r="116" spans="7:11" x14ac:dyDescent="0.25">
      <c r="G116" s="14" t="s">
        <v>123</v>
      </c>
      <c r="H116">
        <f ca="1">COUNTIF(OFFSET('PE2_14.09.18_raw'!A2,0,0,D9-B9+1,1),"P_long")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COUNTIF(OFFSET('PE2_14.09.18_raw'!A2,0,0,D9-B9+1,1),"Spong")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COUNTIF(OFFSET('PE2_14.09.18_raw'!A2,0,0,D9-B9+1,1),"S_cil")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COUNTIF(OFFSET('PE2_14.09.18_raw'!A2,0,0,D9-B9+1,1),"Sycon")</f>
        <v>5</v>
      </c>
      <c r="I119" s="3">
        <f ca="1">(H119/H142)*100</f>
        <v>5.0505050505050502</v>
      </c>
      <c r="J119" s="3">
        <f ca="1">IF(H119=0,0,-1*((H119/B23)*(LN(H119/B23))))</f>
        <v>0.24033731187229493</v>
      </c>
      <c r="K119" s="19">
        <f ca="1">IF(H119=0,0,((H119/B23)^2))</f>
        <v>0.51020408163265307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COUNTIF(OFFSET('PE2_14.09.18_raw'!A2,0,0,D9-B9+1,1),"Alg")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COUNTIF(OFFSET('PE2_14.09.18_raw'!A2,0,0,D9-B9+1,1),"Cora")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COUNTIF(OFFSET('PE2_14.09.18_raw'!A2,0,0,D9-B9+1,1),"D_dic")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COUNTIF(OFFSET('PE2_14.09.18_raw'!A2,0,0,D9-B9+1,1),"L_inc")</f>
        <v>1</v>
      </c>
      <c r="I124" s="3">
        <f ca="1">(H124/H142)*100</f>
        <v>1.0101010101010102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132</v>
      </c>
      <c r="H125">
        <f ca="1">COUNTIF(OFFSET('PE2_14.09.18_raw'!A2,0,0,D9-B9+1,1),"P_pav")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COUNTIF(OFFSET('PE2_14.09.18_raw'!A2,0,0,D9-B9+1,1),"P_ser")</f>
        <v>1</v>
      </c>
      <c r="I126" s="3">
        <f ca="1">(H126/H142)*100</f>
        <v>1.0101010101010102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134</v>
      </c>
      <c r="H127">
        <f ca="1">COUNTIF(OFFSET('PE2_14.09.18_raw'!A2,0,0,D9-B9+1,1),"Ulva")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COUNTIF(OFFSET('PE2_14.09.18_raw'!A2,0,0,D9-B9+1,1),"V_utr")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COUNTIF(OFFSET('PE2_14.09.18_raw'!A2,0,0,D9-B9+1,1),"B_dis")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COUNTIF(OFFSET('PE2_14.09.18_raw'!A2,0,0,D9-B9+1,1),"A_lix")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COUNTIF(OFFSET('PE2_14.09.18_raw'!A2,0,0,D9-B9+1,1),"Bare")</f>
        <v>2</v>
      </c>
      <c r="I134" s="3">
        <f ca="1">(H134/H142)*100</f>
        <v>2.0202020202020203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COUNTIF(OFFSET('PE2_14.09.18_raw'!A2,0,0,D9-B9+1,1),"Biof")</f>
        <v>9</v>
      </c>
      <c r="I136" s="3">
        <f ca="1">(H136/H142)*100</f>
        <v>9.0909090909090917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COUNTIF(OFFSET('PE2_14.09.18_raw'!A2,0,0,D9-B9+1,1),"UNK")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COUNTIF(OFFSET('PE2_14.09.18_raw'!A2,0,0,D9-B9+1,1),"SHAD")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COUNTIF(OFFSET('PE2_14.09.18_raw'!A2,0,0,D9-B9+1,1),"TAPE")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COUNTIF(OFFSET('PE2_14.09.18_raw'!A2,0,0,D9-B9+1,1),"WAND")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1888-D9AC-4F50-A136-E4D926514FA5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COUNTA(OFFSET('PE2_14.09.18_pred_raw'!A2,0,0,D9-B9+1,1))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COUNTIF(OFFSET('PE2_14.09.18_pred_raw'!C2,0,0,D9-B9+1,1),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COUNTIF(OFFSET('PE2_14.09.18_pred_raw'!C2,0,0,D9-B9+1,1),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COUNTIF(OFFSET('PE2_14.09.18_pred_raw'!A2,0,0,D9-B9+1,1),"Amphi")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187</v>
      </c>
      <c r="B18" s="6">
        <f ca="1">COUNTIF(OFFSET('PE2_14.09.18_pred_raw'!C2,0,0,D9-B9+1,1), "TUN")</f>
        <v>18</v>
      </c>
      <c r="C18" s="7">
        <f ca="1">(B18/H142)*100</f>
        <v>18.181818181818183</v>
      </c>
      <c r="D18" s="7">
        <f ca="1">SUM(J36:J52)</f>
        <v>1.3014810683874343</v>
      </c>
      <c r="E18" s="18">
        <f ca="1">1-SUM(K36:K52)</f>
        <v>0.70987654320987659</v>
      </c>
      <c r="G18" s="14" t="s">
        <v>25</v>
      </c>
      <c r="H18">
        <f ca="1">COUNTIF(OFFSET('PE2_14.09.18_pred_raw'!A2,0,0,D9-B9+1,1),"B_tri")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COUNTIF(OFFSET('PE2_14.09.18_pred_raw'!C2,0,0,D9-B9+1,1), "BRY")</f>
        <v>40</v>
      </c>
      <c r="C19" s="3">
        <f ca="1">(B19/H142)*100</f>
        <v>40.404040404040401</v>
      </c>
      <c r="D19" s="3">
        <f ca="1">SUM(J54:J81)</f>
        <v>1.2838348453007258</v>
      </c>
      <c r="E19" s="19">
        <f ca="1">1-SUM(K54:K81)</f>
        <v>0.67625000000000002</v>
      </c>
      <c r="G19" s="14" t="s">
        <v>26</v>
      </c>
      <c r="H19">
        <f ca="1">COUNTIF(OFFSET('PE2_14.09.18_pred_raw'!A2,0,0,D9-B9+1,1),"Capre")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COUNTIF(OFFSET('PE2_14.09.18_pred_raw'!C2,0,0,D9-B9+1,1), "ANN")</f>
        <v>21</v>
      </c>
      <c r="C20" s="7">
        <f ca="1">(B20/H142)*100</f>
        <v>21.212121212121211</v>
      </c>
      <c r="D20" s="7">
        <f ca="1">SUM(J83:J95)</f>
        <v>1.2205180120569286</v>
      </c>
      <c r="E20" s="18">
        <f ca="1">1-SUM(K83:K95)</f>
        <v>0.68480725623582772</v>
      </c>
      <c r="G20" s="14" t="s">
        <v>27</v>
      </c>
      <c r="H20">
        <f ca="1">COUNTIF(OFFSET('PE2_14.09.18_pred_raw'!A2,0,0,D9-B9+1,1),"Chtha")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COUNTIF(OFFSET('PE2_14.09.18_pred_raw'!C2,0,0,D9-B9+1,1),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28</v>
      </c>
      <c r="H21">
        <f ca="1">COUNTIF(OFFSET('PE2_14.09.18_pred_raw'!A2,0,0,D9-B9+1,1),"Crab")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COUNTIF(OFFSET('PE2_14.09.18_pred_raw'!C2,0,0,D9-B9+1,1),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COUNTIF(OFFSET('PE2_14.09.18_pred_raw'!A2,0,0,D9-B9+1,1),"M_sex")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COUNTIF(OFFSET('PE2_14.09.18_pred_raw'!C2,0,0,D9-B9+1,1), "POR")</f>
        <v>4</v>
      </c>
      <c r="C23" s="3">
        <f ca="1">(B23/H142)*100</f>
        <v>4.0404040404040407</v>
      </c>
      <c r="D23" s="3">
        <f ca="1">SUM(J112:J119)</f>
        <v>1.0397207708399179</v>
      </c>
      <c r="E23" s="19">
        <f ca="1">1-SUM(K112:K119)</f>
        <v>0.625</v>
      </c>
      <c r="G23" s="14" t="s">
        <v>30</v>
      </c>
      <c r="H23">
        <f ca="1">COUNTIF(OFFSET('PE2_14.09.18_pred_raw'!A2,0,0,D9-B9+1,1),"P_scul")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COUNTIF(OFFSET('PE2_14.09.18_pred_raw'!C2,0,0,D9-B9+1,1), "MA")</f>
        <v>2</v>
      </c>
      <c r="C24" s="7">
        <f ca="1">(B24/H142)*100</f>
        <v>2.0202020202020203</v>
      </c>
      <c r="D24" s="7">
        <f ca="1">SUM(J121:J128)</f>
        <v>0.69314718055994529</v>
      </c>
      <c r="E24" s="18">
        <f ca="1">1-SUM(K121:K128)</f>
        <v>0.5</v>
      </c>
      <c r="G24" s="14" t="s">
        <v>31</v>
      </c>
      <c r="H24">
        <f ca="1">COUNTIF(OFFSET('PE2_14.09.18_pred_raw'!A2,0,0,D9-B9+1,1),"Prawn")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COUNTIF(OFFSET('PE2_14.09.18_pred_raw'!C2,0,0,D9-B9+1,1),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COUNTIF(OFFSET('PE2_14.09.18_pred_raw'!A2,0,0,D9-B9+1,1),"S_walk")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COUNTIF(OFFSET('PE2_14.09.18_pred_raw'!C2,0,0,D9-B9+1,1),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COUNTIF(OFFSET('PE2_14.09.18_pred_raw'!A2,0,0,D9-B9+1,1),"Tanai")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COUNTIF(OFFSET('PE2_14.09.18_pred_raw'!C2,0,0,D9-B9+1,1), "SPR")</f>
        <v>5</v>
      </c>
      <c r="C27" s="3">
        <f ca="1">(B27/H142)*100</f>
        <v>5.0505050505050502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COUNTIF(OFFSET('PE2_14.09.18_pred_raw'!C2,0,0,D9-B9+1,1), "U")</f>
        <v>8</v>
      </c>
      <c r="C28" s="7">
        <f ca="1">(B28/H142)*100</f>
        <v>8.0808080808080813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COUNTIF(OFFSET('PE2_14.09.18_pred_raw'!A2,0,0,D9-B9+1,1),"Bival")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COUNTIF(OFFSET('PE2_14.09.18_pred_raw'!C2,0,0,D9-B9+1,1),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COUNTIF(OFFSET('PE2_14.09.18_pred_raw'!A2,0,0,D9-B9+1,1),"Gastr")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COUNTIF(OFFSET('PE2_14.09.18_pred_raw'!A2,0,0,D9-B9+1,1),"Limpe")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COUNTIF(OFFSET('PE2_14.09.18_pred_raw'!A2,0,0,D9-B9+1,1),"Moll")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COUNTIF(OFFSET('PE2_14.09.18_pred_raw'!A2,0,0,D9-B9+1,1),"Nudi")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SUM((OFFSET('PE2_14.09.18_pred_raw'!B2,0,0,D9-B9+1,1)="ASP") * (OFFSET('PE2_14.09.18_pred_raw'!C2,0,0,D9-B9+1,1)&lt;&gt;"TWS"))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COUNTIF(OFFSET('PE2_14.09.18_pred_raw'!A2,0,0,D9-B9+1,1),"Stram")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SUM((OFFSET('PE2_14.09.18_pred_raw'!B2,0,0,D9-B9+1,1)="BBD") * (OFFSET('PE2_14.09.18_pred_raw'!C2,0,0,D9-B9+1,1)&lt;&gt;"TWS"))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COUNTIF(OFFSET('PE2_14.09.18_pred_raw'!A2,0,0,D9-B9+1,1),"Verme")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SUM((OFFSET('PE2_14.09.18_pred_raw'!B2,0,0,D9-B9+1,1)="BL") * (OFFSET('PE2_14.09.18_pred_raw'!C2,0,0,D9-B9+1,1)&lt;&gt;"TWS"))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SUM((OFFSET('PE2_14.09.18_pred_raw'!B2,0,0,D9-B9+1,1)="OD") * (OFFSET('PE2_14.09.18_pred_raw'!C2,0,0,D9-B9+1,1)&lt;&gt;"TWS"))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COUNTIF(OFFSET('PE2_14.09.18_pred_raw'!A2,0,0,D9-B9+1,1),"Ascid")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SUM((OFFSET('PE2_14.09.18_pred_raw'!B2,0,0,D9-B9+1,1)="PLA") * (OFFSET('PE2_14.09.18_pred_raw'!C2,0,0,D9-B9+1,1)&lt;&gt;"TWS"))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COUNTIF(OFFSET('PE2_14.09.18_pred_raw'!A2,0,0,D9-B9+1,1),"B_lea")</f>
        <v>2</v>
      </c>
      <c r="I37" s="3">
        <f ca="1">(H37/H142)*100</f>
        <v>2.0202020202020203</v>
      </c>
      <c r="J37" s="3">
        <f ca="1">IF(H37=0,0,-1*((H37/B18)*(LN(H37/B18))))</f>
        <v>0.24413606414846883</v>
      </c>
      <c r="K37" s="19">
        <f ca="1">IF(H37=0,0,((H37/B18)^2))</f>
        <v>1.2345679012345678E-2</v>
      </c>
    </row>
    <row r="38" spans="1:11" x14ac:dyDescent="0.25">
      <c r="A38" s="14" t="s">
        <v>206</v>
      </c>
      <c r="B38">
        <f t="array" aca="1" ref="B38" ca="1">SUM((OFFSET('PE2_14.09.18_pred_raw'!B2,0,0,D9-B9+1,1)="WBD") * (OFFSET('PE2_14.09.18_pred_raw'!C2,0,0,D9-B9+1,1)&lt;&gt;"TWS"))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COUNTIF(OFFSET('PE2_14.09.18_pred_raw'!A2,0,0,D9-B9+1,1),"B_nig")</f>
        <v>5</v>
      </c>
      <c r="I38" s="3">
        <f ca="1">(H38/H142)*100</f>
        <v>5.0505050505050502</v>
      </c>
      <c r="J38" s="3">
        <f ca="1">IF(H38=0,0,-1*((H38/B18)*(LN(H38/B18))))</f>
        <v>0.35581495707279565</v>
      </c>
      <c r="K38" s="19">
        <f ca="1">IF(H38=0,0,((H38/B18)^2))</f>
        <v>7.7160493827160503E-2</v>
      </c>
    </row>
    <row r="39" spans="1:11" x14ac:dyDescent="0.25">
      <c r="A39" s="13" t="s">
        <v>207</v>
      </c>
      <c r="B39" s="6">
        <f t="array" aca="1" ref="B39" ca="1">SUM((OFFSET('PE2_14.09.18_pred_raw'!B2,0,0,D9-B9+1,1)="YBD") * (OFFSET('PE2_14.09.18_pred_raw'!C2,0,0,D9-B9+1,1)&lt;&gt;"TWS"))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COUNTIF(OFFSET('PE2_14.09.18_pred_raw'!A2,0,0,D9-B9+1,1),"B_sch")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COUNTIF(OFFSET('PE2_14.09.18_pred_raw'!A2,0,0,D9-B9+1,1),"C_int")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(OFFSET('PE2_14.09.18_pred_raw'!B2,0,0,D9-B9+1,1)="ASP")*( OFFSET('PE2_14.09.18_pred_raw'!C2,0,0,D9-B9+1,1)="C"))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COUNTIF(OFFSET('PE2_14.09.18_pred_raw'!A2,0,0,D9-B9+1,1),"C_lep")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(OFFSET('PE2_14.09.18_pred_raw'!B2,0,0,D9-B9+1,1)="BBD")*( OFFSET('PE2_14.09.18_pred_raw'!C2,0,0,D9-B9+1,1)="C"))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COUNTIF(OFFSET('PE2_14.09.18_pred_raw'!A2,0,0,D9-B9+1,1),"Dp_lis")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(OFFSET('PE2_14.09.18_pred_raw'!B2,0,0,D9-B9+1,1)="BL")*( OFFSET('PE2_14.09.18_pred_raw'!C2,0,0,D9-B9+1,1)="C"))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COUNTIF(OFFSET('PE2_14.09.18_pred_raw'!A2,0,0,D9-B9+1,1),"D_cor")</f>
        <v>7</v>
      </c>
      <c r="I43" s="3">
        <f ca="1">(H43/H142)*100</f>
        <v>7.0707070707070701</v>
      </c>
      <c r="J43" s="3">
        <f ca="1">IF(H43=0,0,-1*((H43/B18)*(LN(H43/B18))))</f>
        <v>0.3672906256603311</v>
      </c>
      <c r="K43" s="19">
        <f ca="1">IF(H43=0,0,((H43/B18)^2))</f>
        <v>0.15123456790123457</v>
      </c>
    </row>
    <row r="44" spans="1:11" x14ac:dyDescent="0.25">
      <c r="A44" s="14" t="s">
        <v>204</v>
      </c>
      <c r="B44">
        <f ca="1">SUMPRODUCT( (OFFSET('PE2_14.09.18_pred_raw'!B2,0,0,D9-B9+1,1)="OD")*( OFFSET('PE2_14.09.18_pred_raw'!C2,0,0,D9-B9+1,1)="C"))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COUNTIF(OFFSET('PE2_14.09.18_pred_raw'!A2,0,0,D9-B9+1,1),"D_mag")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(OFFSET('PE2_14.09.18_pred_raw'!B2,0,0,D9-B9+1,1)="PLA")*( OFFSET('PE2_14.09.18_pred_raw'!C2,0,0,D9-B9+1,1)="C"))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COUNTIF(OFFSET('PE2_14.09.18_pred_raw'!A2,0,0,D9-B9+1,1),"Ecte")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(OFFSET('PE2_14.09.18_pred_raw'!B2,0,0,D9-B9+1,1)="WBD")*( OFFSET('PE2_14.09.18_pred_raw'!C2,0,0,D9-B9+1,1)="C"))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COUNTIF(OFFSET('PE2_14.09.18_pred_raw'!A2,0,0,D9-B9+1,1),"M_squ")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(OFFSET('PE2_14.09.18_pred_raw'!B2,0,0,D9-B9+1,1)="YBD")*( OFFSET('PE2_14.09.18_pred_raw'!C2,0,0,D9-B9+1,1)="C"))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COUNTIF(OFFSET('PE2_14.09.18_pred_raw'!A2,0,0,D9-B9+1,1),"P_lis")</f>
        <v>4</v>
      </c>
      <c r="I47" s="3">
        <f ca="1">(H47/H142)*100</f>
        <v>4.0404040404040407</v>
      </c>
      <c r="J47" s="3">
        <f ca="1">IF(H47=0,0,-1*((H47/B18)*(LN(H47/B18))))</f>
        <v>0.33423942150583869</v>
      </c>
      <c r="K47" s="19">
        <f ca="1">IF(H47=0,0,((H47/B18)^2))</f>
        <v>4.9382716049382713E-2</v>
      </c>
    </row>
    <row r="48" spans="1:11" ht="15.75" thickTop="1" x14ac:dyDescent="0.25">
      <c r="G48" s="14" t="s">
        <v>55</v>
      </c>
      <c r="H48">
        <f ca="1">COUNTIF(OFFSET('PE2_14.09.18_pred_raw'!A2,0,0,D9-B9+1,1),"S_can")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COUNTIF(OFFSET('PE2_14.09.18_pred_raw'!A2,0,0,D9-B9+1,1),"Styel")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COUNTIF(OFFSET('PE2_14.09.18_pred_raw'!A2,0,0,D9-B9+1,1),"S_bra")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COUNTIF(OFFSET('PE2_14.09.18_pred_raw'!A2,0,0,D9-B9+1,1),"S_rub")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COUNTIF(OFFSET('PE2_14.09.18_pred_raw'!A2,0,0,D9-B9+1,1),"T_cer")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COUNTIF(OFFSET('PE2_14.09.18_pred_raw'!A2,0,0,D9-B9+1,1),"A_ver")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COUNTIF(OFFSET('PE2_14.09.18_pred_raw'!A2,0,0,D9-B9+1,1),"Bryoz")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COUNTIF(OFFSET('PE2_14.09.18_pred_raw'!A2,0,0,D9-B9+1,1),"B_ner")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COUNTIF(OFFSET('PE2_14.09.18_pred_raw'!A2,0,0,D9-B9+1,1),"Bugu")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COUNTIF(OFFSET('PE2_14.09.18_pred_raw'!A2,0,0,D9-B9+1,1),"B_sto")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COUNTIF(OFFSET('PE2_14.09.18_pred_raw'!A2,0,0,D9-B9+1,1),"B_fla")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COUNTIF(OFFSET('PE2_14.09.18_pred_raw'!A2,0,0,D9-B9+1,1),"B_ful")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COUNTIF(OFFSET('PE2_14.09.18_pred_raw'!A2,0,0,D9-B9+1,1),"B_sim")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COUNTIF(OFFSET('PE2_14.09.18_pred_raw'!A2,0,0,D9-B9+1,1),"C_ina")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COUNTIF(OFFSET('PE2_14.09.18_pred_raw'!A2,0,0,D9-B9+1,1),"C_bert")</f>
        <v>14</v>
      </c>
      <c r="I63" s="3">
        <f ca="1">(H63/H142)*100</f>
        <v>14.14141414141414</v>
      </c>
      <c r="J63" s="3">
        <f ca="1">IF(H63=0,0,-1*((H63/B19)*(LN(H63/B19))))</f>
        <v>0.36743774357453723</v>
      </c>
      <c r="K63" s="19">
        <f ca="1">IF(H63=0,0,((H63/B19)^2))</f>
        <v>0.12249999999999998</v>
      </c>
    </row>
    <row r="64" spans="7:11" x14ac:dyDescent="0.25">
      <c r="G64" s="14" t="s">
        <v>71</v>
      </c>
      <c r="H64">
        <f ca="1">COUNTIF(OFFSET('PE2_14.09.18_pred_raw'!A2,0,0,D9-B9+1,1),"C_den")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COUNTIF(OFFSET('PE2_14.09.18_pred_raw'!A2,0,0,D9-B9+1,1),"C_ebu")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COUNTIF(OFFSET('PE2_14.09.18_pred_raw'!A2,0,0,D9-B9+1,1),"C_elo")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COUNTIF(OFFSET('PE2_14.09.18_pred_raw'!A2,0,0,D9-B9+1,1),"Crisi")</f>
        <v>4</v>
      </c>
      <c r="I67" s="3">
        <f ca="1">(H67/H142)*100</f>
        <v>4.0404040404040407</v>
      </c>
      <c r="J67" s="3">
        <f ca="1">IF(H67=0,0,-1*((H67/B19)*(LN(H67/B19))))</f>
        <v>0.23025850929940456</v>
      </c>
      <c r="K67" s="19">
        <f ca="1">IF(H67=0,0,((H67/B19)^2))</f>
        <v>1.0000000000000002E-2</v>
      </c>
    </row>
    <row r="68" spans="7:11" x14ac:dyDescent="0.25">
      <c r="G68" s="14" t="s">
        <v>75</v>
      </c>
      <c r="H68">
        <f ca="1">COUNTIF(OFFSET('PE2_14.09.18_pred_raw'!A2,0,0,D9-B9+1,1),"C_plu")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COUNTIF(OFFSET('PE2_14.09.18_pred_raw'!A2,0,0,D9-B9+1,1),"F_pur")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COUNTIF(OFFSET('PE2_14.09.18_pred_raw'!A2,0,0,D9-B9+1,1),"N_gig")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COUNTIF(OFFSET('PE2_14.09.18_pred_raw'!A2,0,0,D9-B9+1,1),"P_alb")</f>
        <v>17</v>
      </c>
      <c r="I71" s="3">
        <f ca="1">(H71/H142)*100</f>
        <v>17.171717171717169</v>
      </c>
      <c r="J71" s="3">
        <f ca="1">IF(H71=0,0,-1*((H71/B19)*(LN(H71/B19))))</f>
        <v>0.36365809677453109</v>
      </c>
      <c r="K71" s="19">
        <f ca="1">IF(H71=0,0,((H71/B19)^2))</f>
        <v>0.18062499999999998</v>
      </c>
    </row>
    <row r="72" spans="7:11" x14ac:dyDescent="0.25">
      <c r="G72" s="14" t="s">
        <v>79</v>
      </c>
      <c r="H72">
        <f ca="1">COUNTIF(OFFSET('PE2_14.09.18_pred_raw'!A2,0,0,D9-B9+1,1),"S_laf")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COUNTIF(OFFSET('PE2_14.09.18_pred_raw'!A2,0,0,D9-B9+1,1),"S_err")</f>
        <v>4</v>
      </c>
      <c r="I73" s="3">
        <f ca="1">(H73/H142)*100</f>
        <v>4.0404040404040407</v>
      </c>
      <c r="J73" s="3">
        <f ca="1">IF(H73=0,0,-1*((H73/B19)*(LN(H73/B19))))</f>
        <v>0.23025850929940456</v>
      </c>
      <c r="K73" s="19">
        <f ca="1">IF(H73=0,0,((H73/B19)^2))</f>
        <v>1.0000000000000002E-2</v>
      </c>
    </row>
    <row r="74" spans="7:11" x14ac:dyDescent="0.25">
      <c r="G74" s="14" t="s">
        <v>81</v>
      </c>
      <c r="H74">
        <f ca="1">COUNTIF(OFFSET('PE2_14.09.18_pred_raw'!A2,0,0,D9-B9+1,1),"S_pun")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COUNTIF(OFFSET('PE2_14.09.18_pred_raw'!A2,0,0,D9-B9+1,1),"Schiz")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COUNTIF(OFFSET('PE2_14.09.18_pred_raw'!A2,0,0,D9-B9+1,1),"S_mad")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COUNTIF(OFFSET('PE2_14.09.18_pred_raw'!A2,0,0,D9-B9+1,1),"Scrup")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COUNTIF(OFFSET('PE2_14.09.18_pred_raw'!A2,0,0,D9-B9+1,1),"T_ino")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COUNTIF(OFFSET('PE2_14.09.18_pred_raw'!A2,0,0,D9-B9+1,1),"Tubo")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COUNTIF(OFFSET('PE2_14.09.18_pred_raw'!A2,0,0,D9-B9+1,1),"V_dent")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COUNTIF(OFFSET('PE2_14.09.18_pred_raw'!A2,0,0,D9-B9+1,1),"W_sub")</f>
        <v>1</v>
      </c>
      <c r="I81" s="3">
        <f ca="1">(H81/H142)*100</f>
        <v>1.0101010101010102</v>
      </c>
      <c r="J81" s="3">
        <f ca="1">IF(H81=0,0,-1*((H81/B19)*(LN(H81/B19))))</f>
        <v>9.2221986352848409E-2</v>
      </c>
      <c r="K81" s="19">
        <f ca="1">IF(H81=0,0,((H81/B19)^2))</f>
        <v>6.2500000000000012E-4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COUNTIF(OFFSET('PE2_14.09.18_pred_raw'!A2,0,0,D9-B9+1,1),"B_bai")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COUNTIF(OFFSET('PE2_14.09.18_pred_raw'!A2,0,0,D9-B9+1,1),"L_cla")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COUNTIF(OFFSET('PE2_14.09.18_pred_raw'!A2,0,0,D9-B9+1,1),"Nerei")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COUNTIF(OFFSET('PE2_14.09.18_pred_raw'!A2,0,0,D9-B9+1,1),"N_venu")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COUNTIF(OFFSET('PE2_14.09.18_pred_raw'!A2,0,0,D9-B9+1,1),"Poly")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COUNTIF(OFFSET('PE2_14.09.18_pred_raw'!A2,0,0,D9-B9+1,1),"P_tri")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COUNTIF(OFFSET('PE2_14.09.18_pred_raw'!A2,0,0,D9-B9+1,1),"P_tub")</f>
        <v>1</v>
      </c>
      <c r="I89" s="3">
        <f ca="1">(H89/H142)*100</f>
        <v>1.0101010101010102</v>
      </c>
      <c r="J89" s="3">
        <f ca="1">IF(H89=0,0,-1*((H89/B20)*(LN(H89/B20))))</f>
        <v>0.14497725893921062</v>
      </c>
      <c r="K89" s="19">
        <f ca="1">IF(H89=0,0,((H89/B20)^2))</f>
        <v>2.2675736961451243E-3</v>
      </c>
    </row>
    <row r="90" spans="7:11" x14ac:dyDescent="0.25">
      <c r="G90" s="14" t="s">
        <v>97</v>
      </c>
      <c r="H90">
        <f ca="1">COUNTIF(OFFSET('PE2_14.09.18_pred_raw'!A2,0,0,D9-B9+1,1),"Sabel")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COUNTIF(OFFSET('PE2_14.09.18_pred_raw'!A2,0,0,D9-B9+1,1),"S_dys")</f>
        <v>5</v>
      </c>
      <c r="I91" s="3">
        <f ca="1">(H91/H142)*100</f>
        <v>5.0505050505050502</v>
      </c>
      <c r="J91" s="3">
        <f ca="1">IF(H91=0,0,-1*((H91/B20)*(LN(H91/B20))))</f>
        <v>0.341686791735553</v>
      </c>
      <c r="K91" s="19">
        <f ca="1">IF(H91=0,0,((H91/B20)^2))</f>
        <v>5.6689342403628114E-2</v>
      </c>
    </row>
    <row r="92" spans="7:11" x14ac:dyDescent="0.25">
      <c r="G92" s="14" t="s">
        <v>99</v>
      </c>
      <c r="H92">
        <f ca="1">COUNTIF(OFFSET('PE2_14.09.18_pred_raw'!A2,0,0,D9-B9+1,1),"Scale")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COUNTIF(OFFSET('PE2_14.09.18_pred_raw'!A2,0,0,D9-B9+1,1),"S_ver")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COUNTIF(OFFSET('PE2_14.09.18_pred_raw'!A2,0,0,D9-B9+1,1),"S_tri")</f>
        <v>7</v>
      </c>
      <c r="I94" s="3">
        <f ca="1">(H94/H142)*100</f>
        <v>7.0707070707070701</v>
      </c>
      <c r="J94" s="3">
        <f ca="1">IF(H94=0,0,-1*((H94/B20)*(LN(H94/B20))))</f>
        <v>0.36620409622270322</v>
      </c>
      <c r="K94" s="19">
        <f ca="1">IF(H94=0,0,((H94/B20)^2))</f>
        <v>0.1111111111111111</v>
      </c>
    </row>
    <row r="95" spans="7:11" x14ac:dyDescent="0.25">
      <c r="G95" s="14" t="s">
        <v>102</v>
      </c>
      <c r="H95">
        <f ca="1">COUNTIF(OFFSET('PE2_14.09.18_pred_raw'!A2,0,0,D9-B9+1,1),"Spir")</f>
        <v>8</v>
      </c>
      <c r="I95" s="3">
        <f ca="1">(H95/H142)*100</f>
        <v>8.0808080808080813</v>
      </c>
      <c r="J95" s="3">
        <f ca="1">IF(H95=0,0,-1*((H95/B20)*(LN(H95/B20))))</f>
        <v>0.36764986515946174</v>
      </c>
      <c r="K95" s="19">
        <f ca="1">IF(H95=0,0,((H95/B20)^2))</f>
        <v>0.14512471655328796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COUNTIF(OFFSET('PE2_14.09.18_pred_raw'!A2,0,0,D9-B9+1,1),"A_plu")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COUNTIF(OFFSET('PE2_14.09.18_pred_raw'!A2,0,0,D9-B9+1,1),"A_dia")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COUNTIF(OFFSET('PE2_14.09.18_pred_raw'!A2,0,0,D9-B9+1,1),"E_cro")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COUNTIF(OFFSET('PE2_14.09.18_pred_raw'!A2,0,0,D9-B9+1,1),"K_hal")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COUNTIF(OFFSET('PE2_14.09.18_pred_raw'!A2,0,0,D9-B9+1,1),"O_hya")</f>
        <v>1</v>
      </c>
      <c r="I101" s="3">
        <f ca="1">(H101/H142)*100</f>
        <v>1.0101010101010102</v>
      </c>
      <c r="J101" s="3">
        <f ca="1">IF(H101=0,0,-1*((H101/B21)*(LN(H101/B21))))</f>
        <v>0</v>
      </c>
      <c r="K101" s="19">
        <f ca="1">IF(H101=0,0,((H101/B21)^2))</f>
        <v>1</v>
      </c>
    </row>
    <row r="102" spans="7:11" x14ac:dyDescent="0.25">
      <c r="G102" s="14" t="s">
        <v>109</v>
      </c>
      <c r="H102">
        <f ca="1">COUNTIF(OFFSET('PE2_14.09.18_pred_raw'!A2,0,0,D9-B9+1,1),"Obel")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COUNTIF(OFFSET('PE2_14.09.18_pred_raw'!A2,0,0,D9-B9+1,1),"P_dis")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COUNTIF(OFFSET('PE2_14.09.18_pred_raw'!A2,0,0,D9-B9+1,1),"S_gau")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COUNTIF(OFFSET('PE2_14.09.18_pred_raw'!A2,0,0,D9-B9+1,1),"S_gayi")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COUNTIF(OFFSET('PE2_14.09.18_pred_raw'!A2,0,0,D9-B9+1,1),"Keep")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COUNTIF(OFFSET('PE2_14.09.18_pred_raw'!A2,0,0,D9-B9+1,1),"Pat")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COUNTIF(OFFSET('PE2_14.09.18_pred_raw'!A2,0,0,D9-B9+1,1),"Up")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COUNTIF(OFFSET('PE2_14.09.18_pred_raw'!A2,0,0,D9-B9+1,1),"Work")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COUNTIF(OFFSET('PE2_14.09.18_pred_raw'!A2,0,0,D9-B9+1,1),"C_cla")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COUNTIF(OFFSET('PE2_14.09.18_pred_raw'!A2,0,0,D9-B9+1,1),"M_sen")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0.34657359027997264</v>
      </c>
      <c r="K113" s="19">
        <f ca="1">IF(H113=0,0,((H113/B23)^2))</f>
        <v>6.25E-2</v>
      </c>
    </row>
    <row r="114" spans="7:11" x14ac:dyDescent="0.25">
      <c r="G114" s="14" t="s">
        <v>121</v>
      </c>
      <c r="H114">
        <f ca="1">COUNTIF(OFFSET('PE2_14.09.18_pred_raw'!A2,0,0,D9-B9+1,1),"Myca")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COUNTIF(OFFSET('PE2_14.09.18_pred_raw'!A2,0,0,D9-B9+1,1),"P_mag")</f>
        <v>1</v>
      </c>
      <c r="I115" s="3">
        <f ca="1">(H115/H142)*100</f>
        <v>1.0101010101010102</v>
      </c>
      <c r="J115" s="3">
        <f ca="1">IF(H115=0,0,-1*((H115/B23)*(LN(H115/B23))))</f>
        <v>0.34657359027997264</v>
      </c>
      <c r="K115" s="19">
        <f ca="1">IF(H115=0,0,((H115/B23)^2))</f>
        <v>6.25E-2</v>
      </c>
    </row>
    <row r="116" spans="7:11" x14ac:dyDescent="0.25">
      <c r="G116" s="14" t="s">
        <v>123</v>
      </c>
      <c r="H116">
        <f ca="1">COUNTIF(OFFSET('PE2_14.09.18_pred_raw'!A2,0,0,D9-B9+1,1),"P_long")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COUNTIF(OFFSET('PE2_14.09.18_pred_raw'!A2,0,0,D9-B9+1,1),"Spong")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COUNTIF(OFFSET('PE2_14.09.18_pred_raw'!A2,0,0,D9-B9+1,1),"S_cil")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COUNTIF(OFFSET('PE2_14.09.18_pred_raw'!A2,0,0,D9-B9+1,1),"Sycon")</f>
        <v>2</v>
      </c>
      <c r="I119" s="3">
        <f ca="1">(H119/H142)*100</f>
        <v>2.0202020202020203</v>
      </c>
      <c r="J119" s="3">
        <f ca="1">IF(H119=0,0,-1*((H119/B23)*(LN(H119/B23))))</f>
        <v>0.34657359027997264</v>
      </c>
      <c r="K119" s="19">
        <f ca="1">IF(H119=0,0,((H119/B23)^2))</f>
        <v>0.25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COUNTIF(OFFSET('PE2_14.09.18_pred_raw'!A2,0,0,D9-B9+1,1),"Alg")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COUNTIF(OFFSET('PE2_14.09.18_pred_raw'!A2,0,0,D9-B9+1,1),"Cora")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COUNTIF(OFFSET('PE2_14.09.18_pred_raw'!A2,0,0,D9-B9+1,1),"D_dic")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COUNTIF(OFFSET('PE2_14.09.18_pred_raw'!A2,0,0,D9-B9+1,1),"L_inc")</f>
        <v>1</v>
      </c>
      <c r="I124" s="3">
        <f ca="1">(H124/H142)*100</f>
        <v>1.0101010101010102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132</v>
      </c>
      <c r="H125">
        <f ca="1">COUNTIF(OFFSET('PE2_14.09.18_pred_raw'!A2,0,0,D9-B9+1,1),"P_pav")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COUNTIF(OFFSET('PE2_14.09.18_pred_raw'!A2,0,0,D9-B9+1,1),"P_ser")</f>
        <v>1</v>
      </c>
      <c r="I126" s="3">
        <f ca="1">(H126/H142)*100</f>
        <v>1.0101010101010102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134</v>
      </c>
      <c r="H127">
        <f ca="1">COUNTIF(OFFSET('PE2_14.09.18_pred_raw'!A2,0,0,D9-B9+1,1),"Ulva")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COUNTIF(OFFSET('PE2_14.09.18_pred_raw'!A2,0,0,D9-B9+1,1),"V_utr")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COUNTIF(OFFSET('PE2_14.09.18_pred_raw'!A2,0,0,D9-B9+1,1),"B_dis")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COUNTIF(OFFSET('PE2_14.09.18_pred_raw'!A2,0,0,D9-B9+1,1),"A_lix")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COUNTIF(OFFSET('PE2_14.09.18_pred_raw'!A2,0,0,D9-B9+1,1),"Bare")</f>
        <v>5</v>
      </c>
      <c r="I134" s="3">
        <f ca="1">(H134/H142)*100</f>
        <v>5.0505050505050502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COUNTIF(OFFSET('PE2_14.09.18_pred_raw'!A2,0,0,D9-B9+1,1),"Biof")</f>
        <v>8</v>
      </c>
      <c r="I136" s="3">
        <f ca="1">(H136/H142)*100</f>
        <v>8.0808080808080813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COUNTIF(OFFSET('PE2_14.09.18_pred_raw'!A2,0,0,D9-B9+1,1),"UNK")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COUNTIF(OFFSET('PE2_14.09.18_pred_raw'!A2,0,0,D9-B9+1,1),"SHAD")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COUNTIF(OFFSET('PE2_14.09.18_pred_raw'!A2,0,0,D9-B9+1,1),"TAPE")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COUNTIF(OFFSET('PE2_14.09.18_pred_raw'!A2,0,0,D9-B9+1,1),"WAND")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C8DF-9EA1-4EE2-8237-ABD403DB474B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COUNTA(OFFSET('PE3_17.09.18_raw'!A2,0,0,D9-B9+1,1))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COUNTIF(OFFSET('PE3_17.09.18_raw'!C2,0,0,D9-B9+1,1), "ART")</f>
        <v>2</v>
      </c>
      <c r="C16" s="7">
        <f ca="1">(B16/H142)*100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COUNTIF(OFFSET('PE3_17.09.18_raw'!C2,0,0,D9-B9+1,1),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COUNTIF(OFFSET('PE3_17.09.18_raw'!A2,0,0,D9-B9+1,1),"Amphi")</f>
        <v>1</v>
      </c>
      <c r="I17" s="3">
        <f ca="1">(H17/H142)*100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187</v>
      </c>
      <c r="B18" s="6">
        <f ca="1">COUNTIF(OFFSET('PE3_17.09.18_raw'!C2,0,0,D9-B9+1,1), "TUN")</f>
        <v>7</v>
      </c>
      <c r="C18" s="7">
        <f ca="1">(B18/H142)*100</f>
        <v>7.0707070707070701</v>
      </c>
      <c r="D18" s="7">
        <f ca="1">SUM(J36:J52)</f>
        <v>1.0789922078775833</v>
      </c>
      <c r="E18" s="18">
        <f ca="1">1-SUM(K36:K52)</f>
        <v>0.65306122448979598</v>
      </c>
      <c r="G18" s="14" t="s">
        <v>25</v>
      </c>
      <c r="H18">
        <f ca="1">COUNTIF(OFFSET('PE3_17.09.18_raw'!A2,0,0,D9-B9+1,1),"B_tri")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COUNTIF(OFFSET('PE3_17.09.18_raw'!C2,0,0,D9-B9+1,1), "BRY")</f>
        <v>60</v>
      </c>
      <c r="C19" s="3">
        <f ca="1">(B19/H142)*100</f>
        <v>60.606060606060609</v>
      </c>
      <c r="D19" s="3">
        <f ca="1">SUM(J54:J81)</f>
        <v>1.1227827390047012</v>
      </c>
      <c r="E19" s="19">
        <f ca="1">1-SUM(K54:K81)</f>
        <v>0.65166666666666662</v>
      </c>
      <c r="G19" s="14" t="s">
        <v>26</v>
      </c>
      <c r="H19">
        <f ca="1">COUNTIF(OFFSET('PE3_17.09.18_raw'!A2,0,0,D9-B9+1,1),"Capre")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COUNTIF(OFFSET('PE3_17.09.18_raw'!C2,0,0,D9-B9+1,1), "ANN")</f>
        <v>18</v>
      </c>
      <c r="C20" s="7">
        <f ca="1">(B20/H142)*100</f>
        <v>18.181818181818183</v>
      </c>
      <c r="D20" s="7">
        <f ca="1">SUM(J83:J95)</f>
        <v>1.6095464819696321</v>
      </c>
      <c r="E20" s="18">
        <f ca="1">1-SUM(K83:K95)</f>
        <v>0.74691358024691357</v>
      </c>
      <c r="G20" s="14" t="s">
        <v>27</v>
      </c>
      <c r="H20">
        <f ca="1">COUNTIF(OFFSET('PE3_17.09.18_raw'!A2,0,0,D9-B9+1,1),"Chtha")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COUNTIF(OFFSET('PE3_17.09.18_raw'!C2,0,0,D9-B9+1,1),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28</v>
      </c>
      <c r="H21">
        <f ca="1">COUNTIF(OFFSET('PE3_17.09.18_raw'!A2,0,0,D9-B9+1,1),"Crab")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COUNTIF(OFFSET('PE3_17.09.18_raw'!C2,0,0,D9-B9+1,1),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COUNTIF(OFFSET('PE3_17.09.18_raw'!A2,0,0,D9-B9+1,1),"M_sex")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COUNTIF(OFFSET('PE3_17.09.18_raw'!C2,0,0,D9-B9+1,1), "POR")</f>
        <v>5</v>
      </c>
      <c r="C23" s="3">
        <f ca="1">(B23/H142)*100</f>
        <v>5.0505050505050502</v>
      </c>
      <c r="D23" s="3">
        <f ca="1">SUM(J112:J119)</f>
        <v>1.3321790402101223</v>
      </c>
      <c r="E23" s="19">
        <f ca="1">1-SUM(K112:K119)</f>
        <v>0.72</v>
      </c>
      <c r="G23" s="14" t="s">
        <v>30</v>
      </c>
      <c r="H23">
        <f ca="1">COUNTIF(OFFSET('PE3_17.09.18_raw'!A2,0,0,D9-B9+1,1),"P_scul")</f>
        <v>1</v>
      </c>
      <c r="I23" s="3">
        <f ca="1">(H23/H142)*100</f>
        <v>1.0101010101010102</v>
      </c>
      <c r="J23" s="3">
        <f ca="1">IF(H23=0,0,-1*((H23/B16)*(LN(H23/B16))))</f>
        <v>0.34657359027997264</v>
      </c>
      <c r="K23" s="19">
        <f ca="1">IF(H23=0,0,((H23/B16)^2))</f>
        <v>0.25</v>
      </c>
    </row>
    <row r="24" spans="1:14" x14ac:dyDescent="0.25">
      <c r="A24" s="13" t="s">
        <v>193</v>
      </c>
      <c r="B24" s="6">
        <f ca="1">COUNTIF(OFFSET('PE3_17.09.18_raw'!C2,0,0,D9-B9+1,1),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COUNTIF(OFFSET('PE3_17.09.18_raw'!A2,0,0,D9-B9+1,1),"Prawn")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COUNTIF(OFFSET('PE3_17.09.18_raw'!C2,0,0,D9-B9+1,1),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COUNTIF(OFFSET('PE3_17.09.18_raw'!A2,0,0,D9-B9+1,1),"S_walk")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COUNTIF(OFFSET('PE3_17.09.18_raw'!C2,0,0,D9-B9+1,1),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COUNTIF(OFFSET('PE3_17.09.18_raw'!A2,0,0,D9-B9+1,1),"Tanai")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COUNTIF(OFFSET('PE3_17.09.18_raw'!C2,0,0,D9-B9+1,1), "SPR")</f>
        <v>0</v>
      </c>
      <c r="C27" s="3">
        <f ca="1">(B27/H142)*100</f>
        <v>0</v>
      </c>
      <c r="D27" s="3">
        <f ca="1">SUM(J134:J134)</f>
        <v>0</v>
      </c>
      <c r="E27" s="19">
        <f ca="1">1-SUM(K134:K134)</f>
        <v>1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COUNTIF(OFFSET('PE3_17.09.18_raw'!C2,0,0,D9-B9+1,1), "U")</f>
        <v>6</v>
      </c>
      <c r="C28" s="7">
        <f ca="1">(B28/H142)*100</f>
        <v>6.0606060606060606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COUNTIF(OFFSET('PE3_17.09.18_raw'!A2,0,0,D9-B9+1,1),"Bival")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COUNTIF(OFFSET('PE3_17.09.18_raw'!C2,0,0,D9-B9+1,1),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COUNTIF(OFFSET('PE3_17.09.18_raw'!A2,0,0,D9-B9+1,1),"Gastr")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100.00000000000001</v>
      </c>
      <c r="E30" s="20"/>
      <c r="G30" s="14" t="s">
        <v>37</v>
      </c>
      <c r="H30">
        <f ca="1">COUNTIF(OFFSET('PE3_17.09.18_raw'!A2,0,0,D9-B9+1,1),"Limpe")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COUNTIF(OFFSET('PE3_17.09.18_raw'!A2,0,0,D9-B9+1,1),"Moll")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COUNTIF(OFFSET('PE3_17.09.18_raw'!A2,0,0,D9-B9+1,1),"Nudi")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SUM((OFFSET('PE3_17.09.18_raw'!B2,0,0,D9-B9+1,1)="ASP") * (OFFSET('PE3_17.09.18_raw'!C2,0,0,D9-B9+1,1)&lt;&gt;"TWS"))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COUNTIF(OFFSET('PE3_17.09.18_raw'!A2,0,0,D9-B9+1,1),"Stram")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SUM((OFFSET('PE3_17.09.18_raw'!B2,0,0,D9-B9+1,1)="BBD") * (OFFSET('PE3_17.09.18_raw'!C2,0,0,D9-B9+1,1)&lt;&gt;"TWS"))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COUNTIF(OFFSET('PE3_17.09.18_raw'!A2,0,0,D9-B9+1,1),"Verme")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SUM((OFFSET('PE3_17.09.18_raw'!B2,0,0,D9-B9+1,1)="BL") * (OFFSET('PE3_17.09.18_raw'!C2,0,0,D9-B9+1,1)&lt;&gt;"TWS"))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SUM((OFFSET('PE3_17.09.18_raw'!B2,0,0,D9-B9+1,1)="OD") * (OFFSET('PE3_17.09.18_raw'!C2,0,0,D9-B9+1,1)&lt;&gt;"TWS"))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COUNTIF(OFFSET('PE3_17.09.18_raw'!A2,0,0,D9-B9+1,1),"Ascid")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SUM((OFFSET('PE3_17.09.18_raw'!B2,0,0,D9-B9+1,1)="PLA") * (OFFSET('PE3_17.09.18_raw'!C2,0,0,D9-B9+1,1)&lt;&gt;"TWS"))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COUNTIF(OFFSET('PE3_17.09.18_raw'!A2,0,0,D9-B9+1,1),"B_lea")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SUM((OFFSET('PE3_17.09.18_raw'!B2,0,0,D9-B9+1,1)="WBD") * (OFFSET('PE3_17.09.18_raw'!C2,0,0,D9-B9+1,1)&lt;&gt;"TWS"))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COUNTIF(OFFSET('PE3_17.09.18_raw'!A2,0,0,D9-B9+1,1),"B_nig")</f>
        <v>2</v>
      </c>
      <c r="I38" s="3">
        <f ca="1">(H38/H142)*100</f>
        <v>2.0202020202020203</v>
      </c>
      <c r="J38" s="3">
        <f ca="1">IF(H38=0,0,-1*((H38/B18)*(LN(H38/B18))))</f>
        <v>0.35793227671296229</v>
      </c>
      <c r="K38" s="19">
        <f ca="1">IF(H38=0,0,((H38/B18)^2))</f>
        <v>8.1632653061224483E-2</v>
      </c>
    </row>
    <row r="39" spans="1:11" x14ac:dyDescent="0.25">
      <c r="A39" s="13" t="s">
        <v>207</v>
      </c>
      <c r="B39" s="6">
        <f t="array" aca="1" ref="B39" ca="1">SUM((OFFSET('PE3_17.09.18_raw'!B2,0,0,D9-B9+1,1)="YBD") * (OFFSET('PE3_17.09.18_raw'!C2,0,0,D9-B9+1,1)&lt;&gt;"TWS"))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COUNTIF(OFFSET('PE3_17.09.18_raw'!A2,0,0,D9-B9+1,1),"B_sch")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COUNTIF(OFFSET('PE3_17.09.18_raw'!A2,0,0,D9-B9+1,1),"C_int")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(OFFSET('PE3_17.09.18_raw'!B2,0,0,D9-B9+1,1)="ASP")*( OFFSET('PE3_17.09.18_raw'!C2,0,0,D9-B9+1,1)="C"))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COUNTIF(OFFSET('PE3_17.09.18_raw'!A2,0,0,D9-B9+1,1),"C_lep")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(OFFSET('PE3_17.09.18_raw'!B2,0,0,D9-B9+1,1)="BBD")*( OFFSET('PE3_17.09.18_raw'!C2,0,0,D9-B9+1,1)="C"))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COUNTIF(OFFSET('PE3_17.09.18_raw'!A2,0,0,D9-B9+1,1),"Dp_lis")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(OFFSET('PE3_17.09.18_raw'!B2,0,0,D9-B9+1,1)="BL")*( OFFSET('PE3_17.09.18_raw'!C2,0,0,D9-B9+1,1)="C"))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COUNTIF(OFFSET('PE3_17.09.18_raw'!A2,0,0,D9-B9+1,1),"D_cor")</f>
        <v>2</v>
      </c>
      <c r="I43" s="3">
        <f ca="1">(H43/H142)*100</f>
        <v>2.0202020202020203</v>
      </c>
      <c r="J43" s="3">
        <f ca="1">IF(H43=0,0,-1*((H43/B18)*(LN(H43/B18))))</f>
        <v>0.35793227671296229</v>
      </c>
      <c r="K43" s="19">
        <f ca="1">IF(H43=0,0,((H43/B18)^2))</f>
        <v>8.1632653061224483E-2</v>
      </c>
    </row>
    <row r="44" spans="1:11" x14ac:dyDescent="0.25">
      <c r="A44" s="14" t="s">
        <v>204</v>
      </c>
      <c r="B44">
        <f ca="1">SUMPRODUCT( (OFFSET('PE3_17.09.18_raw'!B2,0,0,D9-B9+1,1)="OD")*( OFFSET('PE3_17.09.18_raw'!C2,0,0,D9-B9+1,1)="C"))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COUNTIF(OFFSET('PE3_17.09.18_raw'!A2,0,0,D9-B9+1,1),"D_mag")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(OFFSET('PE3_17.09.18_raw'!B2,0,0,D9-B9+1,1)="PLA")*( OFFSET('PE3_17.09.18_raw'!C2,0,0,D9-B9+1,1)="C"))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COUNTIF(OFFSET('PE3_17.09.18_raw'!A2,0,0,D9-B9+1,1),"Ecte")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(OFFSET('PE3_17.09.18_raw'!B2,0,0,D9-B9+1,1)="WBD")*( OFFSET('PE3_17.09.18_raw'!C2,0,0,D9-B9+1,1)="C"))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COUNTIF(OFFSET('PE3_17.09.18_raw'!A2,0,0,D9-B9+1,1),"M_squ")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(OFFSET('PE3_17.09.18_raw'!B2,0,0,D9-B9+1,1)="YBD")*( OFFSET('PE3_17.09.18_raw'!C2,0,0,D9-B9+1,1)="C"))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COUNTIF(OFFSET('PE3_17.09.18_raw'!A2,0,0,D9-B9+1,1),"P_lis")</f>
        <v>3</v>
      </c>
      <c r="I47" s="3">
        <f ca="1">(H47/H142)*100</f>
        <v>3.0303030303030303</v>
      </c>
      <c r="J47" s="3">
        <f ca="1">IF(H47=0,0,-1*((H47/B18)*(LN(H47/B18))))</f>
        <v>0.36312765445165868</v>
      </c>
      <c r="K47" s="19">
        <f ca="1">IF(H47=0,0,((H47/B18)^2))</f>
        <v>0.18367346938775508</v>
      </c>
    </row>
    <row r="48" spans="1:11" ht="15.75" thickTop="1" x14ac:dyDescent="0.25">
      <c r="G48" s="14" t="s">
        <v>55</v>
      </c>
      <c r="H48">
        <f ca="1">COUNTIF(OFFSET('PE3_17.09.18_raw'!A2,0,0,D9-B9+1,1),"S_can")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COUNTIF(OFFSET('PE3_17.09.18_raw'!A2,0,0,D9-B9+1,1),"Styel")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COUNTIF(OFFSET('PE3_17.09.18_raw'!A2,0,0,D9-B9+1,1),"S_bra")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COUNTIF(OFFSET('PE3_17.09.18_raw'!A2,0,0,D9-B9+1,1),"S_rub")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COUNTIF(OFFSET('PE3_17.09.18_raw'!A2,0,0,D9-B9+1,1),"T_cer")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COUNTIF(OFFSET('PE3_17.09.18_raw'!A2,0,0,D9-B9+1,1),"A_ver")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COUNTIF(OFFSET('PE3_17.09.18_raw'!A2,0,0,D9-B9+1,1),"Bryoz")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COUNTIF(OFFSET('PE3_17.09.18_raw'!A2,0,0,D9-B9+1,1),"B_ner")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COUNTIF(OFFSET('PE3_17.09.18_raw'!A2,0,0,D9-B9+1,1),"Bugu")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COUNTIF(OFFSET('PE3_17.09.18_raw'!A2,0,0,D9-B9+1,1),"B_sto")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COUNTIF(OFFSET('PE3_17.09.18_raw'!A2,0,0,D9-B9+1,1),"B_fla")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COUNTIF(OFFSET('PE3_17.09.18_raw'!A2,0,0,D9-B9+1,1),"B_ful")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COUNTIF(OFFSET('PE3_17.09.18_raw'!A2,0,0,D9-B9+1,1),"B_sim")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COUNTIF(OFFSET('PE3_17.09.18_raw'!A2,0,0,D9-B9+1,1),"C_ina")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COUNTIF(OFFSET('PE3_17.09.18_raw'!A2,0,0,D9-B9+1,1),"C_bert")</f>
        <v>25</v>
      </c>
      <c r="I63" s="3">
        <f ca="1">(H63/H142)*100</f>
        <v>25.252525252525253</v>
      </c>
      <c r="J63" s="3">
        <f ca="1">IF(H63=0,0,-1*((H63/B19)*(LN(H63/B19))))</f>
        <v>0.36477864056412496</v>
      </c>
      <c r="K63" s="19">
        <f ca="1">IF(H63=0,0,((H63/B19)^2))</f>
        <v>0.17361111111111113</v>
      </c>
    </row>
    <row r="64" spans="7:11" x14ac:dyDescent="0.25">
      <c r="G64" s="14" t="s">
        <v>71</v>
      </c>
      <c r="H64">
        <f ca="1">COUNTIF(OFFSET('PE3_17.09.18_raw'!A2,0,0,D9-B9+1,1),"C_den")</f>
        <v>1</v>
      </c>
      <c r="I64" s="3">
        <f ca="1">(H64/H142)*100</f>
        <v>1.0101010101010102</v>
      </c>
      <c r="J64" s="3">
        <f ca="1">IF(H64=0,0,-1*((H64/B19)*(LN(H64/B19))))</f>
        <v>6.823907603703501E-2</v>
      </c>
      <c r="K64" s="19">
        <f ca="1">IF(H64=0,0,((H64/B19)^2))</f>
        <v>2.7777777777777778E-4</v>
      </c>
    </row>
    <row r="65" spans="7:11" x14ac:dyDescent="0.25">
      <c r="G65" s="14" t="s">
        <v>72</v>
      </c>
      <c r="H65">
        <f ca="1">COUNTIF(OFFSET('PE3_17.09.18_raw'!A2,0,0,D9-B9+1,1),"C_ebu")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COUNTIF(OFFSET('PE3_17.09.18_raw'!A2,0,0,D9-B9+1,1),"C_elo")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COUNTIF(OFFSET('PE3_17.09.18_raw'!A2,0,0,D9-B9+1,1),"Crisi")</f>
        <v>12</v>
      </c>
      <c r="I67" s="3">
        <f ca="1">(H67/H142)*100</f>
        <v>12.121212121212121</v>
      </c>
      <c r="J67" s="3">
        <f ca="1">IF(H67=0,0,-1*((H67/B19)*(LN(H67/B19))))</f>
        <v>0.32188758248682009</v>
      </c>
      <c r="K67" s="19">
        <f ca="1">IF(H67=0,0,((H67/B19)^2))</f>
        <v>4.0000000000000008E-2</v>
      </c>
    </row>
    <row r="68" spans="7:11" x14ac:dyDescent="0.25">
      <c r="G68" s="14" t="s">
        <v>75</v>
      </c>
      <c r="H68">
        <f ca="1">COUNTIF(OFFSET('PE3_17.09.18_raw'!A2,0,0,D9-B9+1,1),"C_plu")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COUNTIF(OFFSET('PE3_17.09.18_raw'!A2,0,0,D9-B9+1,1),"F_pur")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COUNTIF(OFFSET('PE3_17.09.18_raw'!A2,0,0,D9-B9+1,1),"N_gig")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COUNTIF(OFFSET('PE3_17.09.18_raw'!A2,0,0,D9-B9+1,1),"P_alb")</f>
        <v>22</v>
      </c>
      <c r="I71" s="3">
        <f ca="1">(H71/H142)*100</f>
        <v>22.222222222222221</v>
      </c>
      <c r="J71" s="3">
        <f ca="1">IF(H71=0,0,-1*((H71/B19)*(LN(H71/B19))))</f>
        <v>0.36787743991672106</v>
      </c>
      <c r="K71" s="19">
        <f ca="1">IF(H71=0,0,((H71/B19)^2))</f>
        <v>0.13444444444444442</v>
      </c>
    </row>
    <row r="72" spans="7:11" x14ac:dyDescent="0.25">
      <c r="G72" s="14" t="s">
        <v>79</v>
      </c>
      <c r="H72">
        <f ca="1">COUNTIF(OFFSET('PE3_17.09.18_raw'!A2,0,0,D9-B9+1,1),"S_laf")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COUNTIF(OFFSET('PE3_17.09.18_raw'!A2,0,0,D9-B9+1,1),"S_err")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COUNTIF(OFFSET('PE3_17.09.18_raw'!A2,0,0,D9-B9+1,1),"S_pun")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COUNTIF(OFFSET('PE3_17.09.18_raw'!A2,0,0,D9-B9+1,1),"Schiz")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COUNTIF(OFFSET('PE3_17.09.18_raw'!A2,0,0,D9-B9+1,1),"S_mad")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COUNTIF(OFFSET('PE3_17.09.18_raw'!A2,0,0,D9-B9+1,1),"Scrup")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COUNTIF(OFFSET('PE3_17.09.18_raw'!A2,0,0,D9-B9+1,1),"T_ino")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COUNTIF(OFFSET('PE3_17.09.18_raw'!A2,0,0,D9-B9+1,1),"Tubo")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COUNTIF(OFFSET('PE3_17.09.18_raw'!A2,0,0,D9-B9+1,1),"V_dent")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COUNTIF(OFFSET('PE3_17.09.18_raw'!A2,0,0,D9-B9+1,1),"W_sub")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COUNTIF(OFFSET('PE3_17.09.18_raw'!A2,0,0,D9-B9+1,1),"B_bai")</f>
        <v>2</v>
      </c>
      <c r="I83" s="3">
        <f ca="1">(H83/H142)*100</f>
        <v>2.0202020202020203</v>
      </c>
      <c r="J83" s="3">
        <f ca="1">IF(H83=0,0,-1*((H83/B20)*(LN(H83/B20))))</f>
        <v>0.24413606414846883</v>
      </c>
      <c r="K83" s="19">
        <f ca="1">IF(H83=0,0,((H83/B20)^2))</f>
        <v>1.2345679012345678E-2</v>
      </c>
    </row>
    <row r="84" spans="7:11" x14ac:dyDescent="0.25">
      <c r="G84" s="14" t="s">
        <v>91</v>
      </c>
      <c r="H84">
        <f ca="1">COUNTIF(OFFSET('PE3_17.09.18_raw'!A2,0,0,D9-B9+1,1),"L_cla")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COUNTIF(OFFSET('PE3_17.09.18_raw'!A2,0,0,D9-B9+1,1),"Nerei")</f>
        <v>1</v>
      </c>
      <c r="I85" s="3">
        <f ca="1">(H85/H142)*100</f>
        <v>1.0101010101010102</v>
      </c>
      <c r="J85" s="3">
        <f ca="1">IF(H85=0,0,-1*((H85/B20)*(LN(H85/B20))))</f>
        <v>0.16057620877200915</v>
      </c>
      <c r="K85" s="19">
        <f ca="1">IF(H85=0,0,((H85/B20)^2))</f>
        <v>3.0864197530864196E-3</v>
      </c>
    </row>
    <row r="86" spans="7:11" x14ac:dyDescent="0.25">
      <c r="G86" s="14" t="s">
        <v>93</v>
      </c>
      <c r="H86">
        <f ca="1">COUNTIF(OFFSET('PE3_17.09.18_raw'!A2,0,0,D9-B9+1,1),"N_venu")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COUNTIF(OFFSET('PE3_17.09.18_raw'!A2,0,0,D9-B9+1,1),"Poly")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COUNTIF(OFFSET('PE3_17.09.18_raw'!A2,0,0,D9-B9+1,1),"P_tri")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COUNTIF(OFFSET('PE3_17.09.18_raw'!A2,0,0,D9-B9+1,1),"P_tub")</f>
        <v>7</v>
      </c>
      <c r="I89" s="3">
        <f ca="1">(H89/H142)*100</f>
        <v>7.0707070707070701</v>
      </c>
      <c r="J89" s="3">
        <f ca="1">IF(H89=0,0,-1*((H89/B20)*(LN(H89/B20))))</f>
        <v>0.3672906256603311</v>
      </c>
      <c r="K89" s="19">
        <f ca="1">IF(H89=0,0,((H89/B20)^2))</f>
        <v>0.15123456790123457</v>
      </c>
    </row>
    <row r="90" spans="7:11" x14ac:dyDescent="0.25">
      <c r="G90" s="14" t="s">
        <v>97</v>
      </c>
      <c r="H90">
        <f ca="1">COUNTIF(OFFSET('PE3_17.09.18_raw'!A2,0,0,D9-B9+1,1),"Sabel")</f>
        <v>1</v>
      </c>
      <c r="I90" s="3">
        <f ca="1">(H90/H142)*100</f>
        <v>1.0101010101010102</v>
      </c>
      <c r="J90" s="3">
        <f ca="1">IF(H90=0,0,-1*((H90/B20)*(LN(H90/B20))))</f>
        <v>0.16057620877200915</v>
      </c>
      <c r="K90" s="19">
        <f ca="1">IF(H90=0,0,((H90/B20)^2))</f>
        <v>3.0864197530864196E-3</v>
      </c>
    </row>
    <row r="91" spans="7:11" x14ac:dyDescent="0.25">
      <c r="G91" s="14" t="s">
        <v>98</v>
      </c>
      <c r="H91">
        <f ca="1">COUNTIF(OFFSET('PE3_17.09.18_raw'!A2,0,0,D9-B9+1,1),"S_dys")</f>
        <v>1</v>
      </c>
      <c r="I91" s="3">
        <f ca="1">(H91/H142)*100</f>
        <v>1.0101010101010102</v>
      </c>
      <c r="J91" s="3">
        <f ca="1">IF(H91=0,0,-1*((H91/B20)*(LN(H91/B20))))</f>
        <v>0.16057620877200915</v>
      </c>
      <c r="K91" s="19">
        <f ca="1">IF(H91=0,0,((H91/B20)^2))</f>
        <v>3.0864197530864196E-3</v>
      </c>
    </row>
    <row r="92" spans="7:11" x14ac:dyDescent="0.25">
      <c r="G92" s="14" t="s">
        <v>99</v>
      </c>
      <c r="H92">
        <f ca="1">COUNTIF(OFFSET('PE3_17.09.18_raw'!A2,0,0,D9-B9+1,1),"Scale")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COUNTIF(OFFSET('PE3_17.09.18_raw'!A2,0,0,D9-B9+1,1),"S_ver")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COUNTIF(OFFSET('PE3_17.09.18_raw'!A2,0,0,D9-B9+1,1),"S_tri")</f>
        <v>1</v>
      </c>
      <c r="I94" s="3">
        <f ca="1">(H94/H142)*100</f>
        <v>1.0101010101010102</v>
      </c>
      <c r="J94" s="3">
        <f ca="1">IF(H94=0,0,-1*((H94/B20)*(LN(H94/B20))))</f>
        <v>0.16057620877200915</v>
      </c>
      <c r="K94" s="19">
        <f ca="1">IF(H94=0,0,((H94/B20)^2))</f>
        <v>3.0864197530864196E-3</v>
      </c>
    </row>
    <row r="95" spans="7:11" x14ac:dyDescent="0.25">
      <c r="G95" s="14" t="s">
        <v>102</v>
      </c>
      <c r="H95">
        <f ca="1">COUNTIF(OFFSET('PE3_17.09.18_raw'!A2,0,0,D9-B9+1,1),"Spir")</f>
        <v>5</v>
      </c>
      <c r="I95" s="3">
        <f ca="1">(H95/H142)*100</f>
        <v>5.0505050505050502</v>
      </c>
      <c r="J95" s="3">
        <f ca="1">IF(H95=0,0,-1*((H95/B20)*(LN(H95/B20))))</f>
        <v>0.35581495707279565</v>
      </c>
      <c r="K95" s="19">
        <f ca="1">IF(H95=0,0,((H95/B20)^2))</f>
        <v>7.7160493827160503E-2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COUNTIF(OFFSET('PE3_17.09.18_raw'!A2,0,0,D9-B9+1,1),"A_plu")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COUNTIF(OFFSET('PE3_17.09.18_raw'!A2,0,0,D9-B9+1,1),"A_dia")</f>
        <v>1</v>
      </c>
      <c r="I98" s="3">
        <f ca="1">(H98/H142)*100</f>
        <v>1.0101010101010102</v>
      </c>
      <c r="J98" s="3">
        <f ca="1">IF(H98=0,0,-1*((H98/B21)*(LN(H98/B21))))</f>
        <v>0</v>
      </c>
      <c r="K98" s="19">
        <f ca="1">IF(H98=0,0,((H98/B21)^2))</f>
        <v>1</v>
      </c>
    </row>
    <row r="99" spans="7:11" x14ac:dyDescent="0.25">
      <c r="G99" s="14" t="s">
        <v>106</v>
      </c>
      <c r="H99">
        <f ca="1">COUNTIF(OFFSET('PE3_17.09.18_raw'!A2,0,0,D9-B9+1,1),"E_cro")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COUNTIF(OFFSET('PE3_17.09.18_raw'!A2,0,0,D9-B9+1,1),"K_hal")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COUNTIF(OFFSET('PE3_17.09.18_raw'!A2,0,0,D9-B9+1,1),"O_hya")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COUNTIF(OFFSET('PE3_17.09.18_raw'!A2,0,0,D9-B9+1,1),"Obel")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COUNTIF(OFFSET('PE3_17.09.18_raw'!A2,0,0,D9-B9+1,1),"P_dis")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COUNTIF(OFFSET('PE3_17.09.18_raw'!A2,0,0,D9-B9+1,1),"S_gau")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COUNTIF(OFFSET('PE3_17.09.18_raw'!A2,0,0,D9-B9+1,1),"S_gayi")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COUNTIF(OFFSET('PE3_17.09.18_raw'!A2,0,0,D9-B9+1,1),"Keep")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COUNTIF(OFFSET('PE3_17.09.18_raw'!A2,0,0,D9-B9+1,1),"Pat")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COUNTIF(OFFSET('PE3_17.09.18_raw'!A2,0,0,D9-B9+1,1),"Up")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COUNTIF(OFFSET('PE3_17.09.18_raw'!A2,0,0,D9-B9+1,1),"Work")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COUNTIF(OFFSET('PE3_17.09.18_raw'!A2,0,0,D9-B9+1,1),"C_cla")</f>
        <v>1</v>
      </c>
      <c r="I112" s="3">
        <f ca="1">(H112/H142)*100</f>
        <v>1.0101010101010102</v>
      </c>
      <c r="J112" s="3">
        <f ca="1">IF(H112=0,0,-1*((H112/B23)*(LN(H112/B23))))</f>
        <v>0.32188758248682009</v>
      </c>
      <c r="K112" s="19">
        <f ca="1">IF(H112=0,0,((H112/B23)^2))</f>
        <v>4.0000000000000008E-2</v>
      </c>
    </row>
    <row r="113" spans="7:11" x14ac:dyDescent="0.25">
      <c r="G113" s="14" t="s">
        <v>120</v>
      </c>
      <c r="H113">
        <f ca="1">COUNTIF(OFFSET('PE3_17.09.18_raw'!A2,0,0,D9-B9+1,1),"M_sen")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0.32188758248682009</v>
      </c>
      <c r="K113" s="19">
        <f ca="1">IF(H113=0,0,((H113/B23)^2))</f>
        <v>4.0000000000000008E-2</v>
      </c>
    </row>
    <row r="114" spans="7:11" x14ac:dyDescent="0.25">
      <c r="G114" s="14" t="s">
        <v>121</v>
      </c>
      <c r="H114">
        <f ca="1">COUNTIF(OFFSET('PE3_17.09.18_raw'!A2,0,0,D9-B9+1,1),"Myca")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COUNTIF(OFFSET('PE3_17.09.18_raw'!A2,0,0,D9-B9+1,1),"P_mag")</f>
        <v>1</v>
      </c>
      <c r="I115" s="3">
        <f ca="1">(H115/H142)*100</f>
        <v>1.0101010101010102</v>
      </c>
      <c r="J115" s="3">
        <f ca="1">IF(H115=0,0,-1*((H115/B23)*(LN(H115/B23))))</f>
        <v>0.32188758248682009</v>
      </c>
      <c r="K115" s="19">
        <f ca="1">IF(H115=0,0,((H115/B23)^2))</f>
        <v>4.0000000000000008E-2</v>
      </c>
    </row>
    <row r="116" spans="7:11" x14ac:dyDescent="0.25">
      <c r="G116" s="14" t="s">
        <v>123</v>
      </c>
      <c r="H116">
        <f ca="1">COUNTIF(OFFSET('PE3_17.09.18_raw'!A2,0,0,D9-B9+1,1),"P_long")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COUNTIF(OFFSET('PE3_17.09.18_raw'!A2,0,0,D9-B9+1,1),"Spong")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COUNTIF(OFFSET('PE3_17.09.18_raw'!A2,0,0,D9-B9+1,1),"S_cil")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COUNTIF(OFFSET('PE3_17.09.18_raw'!A2,0,0,D9-B9+1,1),"Sycon")</f>
        <v>2</v>
      </c>
      <c r="I119" s="3">
        <f ca="1">(H119/H142)*100</f>
        <v>2.0202020202020203</v>
      </c>
      <c r="J119" s="3">
        <f ca="1">IF(H119=0,0,-1*((H119/B23)*(LN(H119/B23))))</f>
        <v>0.36651629274966202</v>
      </c>
      <c r="K119" s="19">
        <f ca="1">IF(H119=0,0,((H119/B23)^2))</f>
        <v>0.16000000000000003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COUNTIF(OFFSET('PE3_17.09.18_raw'!A2,0,0,D9-B9+1,1),"Alg")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COUNTIF(OFFSET('PE3_17.09.18_raw'!A2,0,0,D9-B9+1,1),"Cora")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COUNTIF(OFFSET('PE3_17.09.18_raw'!A2,0,0,D9-B9+1,1),"D_dic")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COUNTIF(OFFSET('PE3_17.09.18_raw'!A2,0,0,D9-B9+1,1),"L_inc")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COUNTIF(OFFSET('PE3_17.09.18_raw'!A2,0,0,D9-B9+1,1),"P_pav")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COUNTIF(OFFSET('PE3_17.09.18_raw'!A2,0,0,D9-B9+1,1),"P_ser")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COUNTIF(OFFSET('PE3_17.09.18_raw'!A2,0,0,D9-B9+1,1),"Ulva")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COUNTIF(OFFSET('PE3_17.09.18_raw'!A2,0,0,D9-B9+1,1),"V_utr")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COUNTIF(OFFSET('PE3_17.09.18_raw'!A2,0,0,D9-B9+1,1),"B_dis")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COUNTIF(OFFSET('PE3_17.09.18_raw'!A2,0,0,D9-B9+1,1),"A_lix")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COUNTIF(OFFSET('PE3_17.09.18_raw'!A2,0,0,D9-B9+1,1),"Bare")</f>
        <v>0</v>
      </c>
      <c r="I134" s="3">
        <f ca="1">(H134/H142)*100</f>
        <v>0</v>
      </c>
      <c r="J134" s="3">
        <f ca="1">IF(H134=0,0,-1*((H134/B27)*(LN(H134/B27))))</f>
        <v>0</v>
      </c>
      <c r="K134" s="19">
        <f ca="1">IF(H134=0,0,((H134/B27)^2))</f>
        <v>0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COUNTIF(OFFSET('PE3_17.09.18_raw'!A2,0,0,D9-B9+1,1),"Biof")</f>
        <v>6</v>
      </c>
      <c r="I136" s="3">
        <f ca="1">(H136/H142)*100</f>
        <v>6.0606060606060606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COUNTIF(OFFSET('PE3_17.09.18_raw'!A2,0,0,D9-B9+1,1),"UNK")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COUNTIF(OFFSET('PE3_17.09.18_raw'!A2,0,0,D9-B9+1,1),"SHAD")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COUNTIF(OFFSET('PE3_17.09.18_raw'!A2,0,0,D9-B9+1,1),"TAPE")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COUNTIF(OFFSET('PE3_17.09.18_raw'!A2,0,0,D9-B9+1,1),"WAND")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1794-70C5-45D9-A3BB-2CF75BF987C9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COUNTA(OFFSET('PE3_17.09.18_pred_raw'!A2,0,0,D9-B9+1,1))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COUNTIF(OFFSET('PE3_17.09.18_pred_raw'!C2,0,0,D9-B9+1,1),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COUNTIF(OFFSET('PE3_17.09.18_pred_raw'!C2,0,0,D9-B9+1,1),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COUNTIF(OFFSET('PE3_17.09.18_pred_raw'!A2,0,0,D9-B9+1,1),"Amphi")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187</v>
      </c>
      <c r="B18" s="6">
        <f ca="1">COUNTIF(OFFSET('PE3_17.09.18_pred_raw'!C2,0,0,D9-B9+1,1), "TUN")</f>
        <v>7</v>
      </c>
      <c r="C18" s="7">
        <f ca="1">(B18/H142)*100</f>
        <v>7.1428571428571423</v>
      </c>
      <c r="D18" s="7">
        <f ca="1">SUM(J36:J52)</f>
        <v>0.410116318288409</v>
      </c>
      <c r="E18" s="18">
        <f ca="1">1-SUM(K36:K52)</f>
        <v>0.24489795918367352</v>
      </c>
      <c r="G18" s="14" t="s">
        <v>25</v>
      </c>
      <c r="H18">
        <f ca="1">COUNTIF(OFFSET('PE3_17.09.18_pred_raw'!A2,0,0,D9-B9+1,1),"B_tri")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COUNTIF(OFFSET('PE3_17.09.18_pred_raw'!C2,0,0,D9-B9+1,1), "BRY")</f>
        <v>18</v>
      </c>
      <c r="C19" s="3">
        <f ca="1">(B19/H142)*100</f>
        <v>18.367346938775512</v>
      </c>
      <c r="D19" s="3">
        <f ca="1">SUM(J54:J81)</f>
        <v>0.84868555772641718</v>
      </c>
      <c r="E19" s="19">
        <f ca="1">1-SUM(K54:K81)</f>
        <v>0.49382716049382713</v>
      </c>
      <c r="G19" s="14" t="s">
        <v>26</v>
      </c>
      <c r="H19">
        <f ca="1">COUNTIF(OFFSET('PE3_17.09.18_pred_raw'!A2,0,0,D9-B9+1,1),"Capre")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COUNTIF(OFFSET('PE3_17.09.18_pred_raw'!C2,0,0,D9-B9+1,1), "ANN")</f>
        <v>11</v>
      </c>
      <c r="C20" s="7">
        <f ca="1">(B20/H142)*100</f>
        <v>11.224489795918368</v>
      </c>
      <c r="D20" s="7">
        <f ca="1">SUM(J83:J95)</f>
        <v>0.7595473914748635</v>
      </c>
      <c r="E20" s="18">
        <f ca="1">1-SUM(K83:K95)</f>
        <v>0.42975206611570249</v>
      </c>
      <c r="G20" s="14" t="s">
        <v>27</v>
      </c>
      <c r="H20">
        <f ca="1">COUNTIF(OFFSET('PE3_17.09.18_pred_raw'!A2,0,0,D9-B9+1,1),"Chtha")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COUNTIF(OFFSET('PE3_17.09.18_pred_raw'!C2,0,0,D9-B9+1,1),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COUNTIF(OFFSET('PE3_17.09.18_pred_raw'!A2,0,0,D9-B9+1,1),"Crab")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COUNTIF(OFFSET('PE3_17.09.18_pred_raw'!C2,0,0,D9-B9+1,1), "C")</f>
        <v>45</v>
      </c>
      <c r="C22" s="7">
        <f ca="1">(B22/H142)*100</f>
        <v>45.91836734693878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COUNTIF(OFFSET('PE3_17.09.18_pred_raw'!A2,0,0,D9-B9+1,1),"M_sex")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COUNTIF(OFFSET('PE3_17.09.18_pred_raw'!C2,0,0,D9-B9+1,1), "POR")</f>
        <v>0</v>
      </c>
      <c r="C23" s="3">
        <f ca="1">(B23/H142)*100</f>
        <v>0</v>
      </c>
      <c r="D23" s="3">
        <f ca="1">SUM(J112:J119)</f>
        <v>0</v>
      </c>
      <c r="E23" s="19">
        <f ca="1">1-SUM(K112:K119)</f>
        <v>1</v>
      </c>
      <c r="G23" s="14" t="s">
        <v>30</v>
      </c>
      <c r="H23">
        <f ca="1">COUNTIF(OFFSET('PE3_17.09.18_pred_raw'!A2,0,0,D9-B9+1,1),"P_scul")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COUNTIF(OFFSET('PE3_17.09.18_pred_raw'!C2,0,0,D9-B9+1,1),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COUNTIF(OFFSET('PE3_17.09.18_pred_raw'!A2,0,0,D9-B9+1,1),"Prawn")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COUNTIF(OFFSET('PE3_17.09.18_pred_raw'!C2,0,0,D9-B9+1,1),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COUNTIF(OFFSET('PE3_17.09.18_pred_raw'!A2,0,0,D9-B9+1,1),"S_walk")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COUNTIF(OFFSET('PE3_17.09.18_pred_raw'!C2,0,0,D9-B9+1,1),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COUNTIF(OFFSET('PE3_17.09.18_pred_raw'!A2,0,0,D9-B9+1,1),"Tanai")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COUNTIF(OFFSET('PE3_17.09.18_pred_raw'!C2,0,0,D9-B9+1,1), "SPR")</f>
        <v>10</v>
      </c>
      <c r="C27" s="3">
        <f ca="1">(B27/H142)*100</f>
        <v>10.204081632653061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COUNTIF(OFFSET('PE3_17.09.18_pred_raw'!C2,0,0,D9-B9+1,1), "U")</f>
        <v>7</v>
      </c>
      <c r="C28" s="7">
        <f ca="1">(B28/H142)*100</f>
        <v>7.1428571428571423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COUNTIF(OFFSET('PE3_17.09.18_pred_raw'!A2,0,0,D9-B9+1,1),"Bival")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COUNTIF(OFFSET('PE3_17.09.18_pred_raw'!C2,0,0,D9-B9+1,1), "TWS")</f>
        <v>1</v>
      </c>
      <c r="C29" s="3">
        <f ca="1">(B29/B30)*100</f>
        <v>1.0101010101010102</v>
      </c>
      <c r="E29" s="20"/>
      <c r="G29" s="14" t="s">
        <v>36</v>
      </c>
      <c r="H29">
        <f ca="1">COUNTIF(OFFSET('PE3_17.09.18_pred_raw'!A2,0,0,D9-B9+1,1),"Gastr")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COUNTIF(OFFSET('PE3_17.09.18_pred_raw'!A2,0,0,D9-B9+1,1),"Limpe")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COUNTIF(OFFSET('PE3_17.09.18_pred_raw'!A2,0,0,D9-B9+1,1),"Moll")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COUNTIF(OFFSET('PE3_17.09.18_pred_raw'!A2,0,0,D9-B9+1,1),"Nudi")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SUM((OFFSET('PE3_17.09.18_pred_raw'!B2,0,0,D9-B9+1,1)="ASP") * (OFFSET('PE3_17.09.18_pred_raw'!C2,0,0,D9-B9+1,1)&lt;&gt;"TWS"))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COUNTIF(OFFSET('PE3_17.09.18_pred_raw'!A2,0,0,D9-B9+1,1),"Stram")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SUM((OFFSET('PE3_17.09.18_pred_raw'!B2,0,0,D9-B9+1,1)="BBD") * (OFFSET('PE3_17.09.18_pred_raw'!C2,0,0,D9-B9+1,1)&lt;&gt;"TWS"))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COUNTIF(OFFSET('PE3_17.09.18_pred_raw'!A2,0,0,D9-B9+1,1),"Verme")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SUM((OFFSET('PE3_17.09.18_pred_raw'!B2,0,0,D9-B9+1,1)="BL") * (OFFSET('PE3_17.09.18_pred_raw'!C2,0,0,D9-B9+1,1)&lt;&gt;"TWS"))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SUM((OFFSET('PE3_17.09.18_pred_raw'!B2,0,0,D9-B9+1,1)="OD") * (OFFSET('PE3_17.09.18_pred_raw'!C2,0,0,D9-B9+1,1)&lt;&gt;"TWS"))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COUNTIF(OFFSET('PE3_17.09.18_pred_raw'!A2,0,0,D9-B9+1,1),"Ascid")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SUM((OFFSET('PE3_17.09.18_pred_raw'!B2,0,0,D9-B9+1,1)="PLA") * (OFFSET('PE3_17.09.18_pred_raw'!C2,0,0,D9-B9+1,1)&lt;&gt;"TWS"))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COUNTIF(OFFSET('PE3_17.09.18_pred_raw'!A2,0,0,D9-B9+1,1),"B_lea")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SUM((OFFSET('PE3_17.09.18_pred_raw'!B2,0,0,D9-B9+1,1)="WBD") * (OFFSET('PE3_17.09.18_pred_raw'!C2,0,0,D9-B9+1,1)&lt;&gt;"TWS"))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COUNTIF(OFFSET('PE3_17.09.18_pred_raw'!A2,0,0,D9-B9+1,1),"B_nig")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SUM((OFFSET('PE3_17.09.18_pred_raw'!B2,0,0,D9-B9+1,1)="YBD") * (OFFSET('PE3_17.09.18_pred_raw'!C2,0,0,D9-B9+1,1)&lt;&gt;"TWS"))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COUNTIF(OFFSET('PE3_17.09.18_pred_raw'!A2,0,0,D9-B9+1,1),"B_sch")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COUNTIF(OFFSET('PE3_17.09.18_pred_raw'!A2,0,0,D9-B9+1,1),"C_int")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(OFFSET('PE3_17.09.18_pred_raw'!B2,0,0,D9-B9+1,1)="ASP")*( OFFSET('PE3_17.09.18_pred_raw'!C2,0,0,D9-B9+1,1)="C"))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COUNTIF(OFFSET('PE3_17.09.18_pred_raw'!A2,0,0,D9-B9+1,1),"C_lep")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(OFFSET('PE3_17.09.18_pred_raw'!B2,0,0,D9-B9+1,1)="BBD")*( OFFSET('PE3_17.09.18_pred_raw'!C2,0,0,D9-B9+1,1)="C"))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COUNTIF(OFFSET('PE3_17.09.18_pred_raw'!A2,0,0,D9-B9+1,1),"Dp_lis")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(OFFSET('PE3_17.09.18_pred_raw'!B2,0,0,D9-B9+1,1)="BL")*( OFFSET('PE3_17.09.18_pred_raw'!C2,0,0,D9-B9+1,1)="C"))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COUNTIF(OFFSET('PE3_17.09.18_pred_raw'!A2,0,0,D9-B9+1,1),"D_cor")</f>
        <v>6</v>
      </c>
      <c r="I43" s="3">
        <f ca="1">(H43/H142)*100</f>
        <v>6.1224489795918364</v>
      </c>
      <c r="J43" s="3">
        <f ca="1">IF(H43=0,0,-1*((H43/B18)*(LN(H43/B18))))</f>
        <v>0.13212915413765</v>
      </c>
      <c r="K43" s="19">
        <f ca="1">IF(H43=0,0,((H43/B18)^2))</f>
        <v>0.73469387755102034</v>
      </c>
    </row>
    <row r="44" spans="1:11" x14ac:dyDescent="0.25">
      <c r="A44" s="14" t="s">
        <v>204</v>
      </c>
      <c r="B44">
        <f ca="1">SUMPRODUCT( (OFFSET('PE3_17.09.18_pred_raw'!B2,0,0,D9-B9+1,1)="OD")*( OFFSET('PE3_17.09.18_pred_raw'!C2,0,0,D9-B9+1,1)="C"))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COUNTIF(OFFSET('PE3_17.09.18_pred_raw'!A2,0,0,D9-B9+1,1),"D_mag")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(OFFSET('PE3_17.09.18_pred_raw'!B2,0,0,D9-B9+1,1)="PLA")*( OFFSET('PE3_17.09.18_pred_raw'!C2,0,0,D9-B9+1,1)="C"))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COUNTIF(OFFSET('PE3_17.09.18_pred_raw'!A2,0,0,D9-B9+1,1),"Ecte")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(OFFSET('PE3_17.09.18_pred_raw'!B2,0,0,D9-B9+1,1)="WBD")*( OFFSET('PE3_17.09.18_pred_raw'!C2,0,0,D9-B9+1,1)="C"))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COUNTIF(OFFSET('PE3_17.09.18_pred_raw'!A2,0,0,D9-B9+1,1),"M_squ")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(OFFSET('PE3_17.09.18_pred_raw'!B2,0,0,D9-B9+1,1)="YBD")*( OFFSET('PE3_17.09.18_pred_raw'!C2,0,0,D9-B9+1,1)="C"))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COUNTIF(OFFSET('PE3_17.09.18_pred_raw'!A2,0,0,D9-B9+1,1),"P_lis")</f>
        <v>1</v>
      </c>
      <c r="I47" s="3">
        <f ca="1">(H47/H142)*100</f>
        <v>1.0204081632653061</v>
      </c>
      <c r="J47" s="3">
        <f ca="1">IF(H47=0,0,-1*((H47/B18)*(LN(H47/B18))))</f>
        <v>0.27798716415075903</v>
      </c>
      <c r="K47" s="19">
        <f ca="1">IF(H47=0,0,((H47/B18)^2))</f>
        <v>2.0408163265306121E-2</v>
      </c>
    </row>
    <row r="48" spans="1:11" ht="15.75" thickTop="1" x14ac:dyDescent="0.25">
      <c r="G48" s="14" t="s">
        <v>55</v>
      </c>
      <c r="H48">
        <f ca="1">COUNTIF(OFFSET('PE3_17.09.18_pred_raw'!A2,0,0,D9-B9+1,1),"S_can")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COUNTIF(OFFSET('PE3_17.09.18_pred_raw'!A2,0,0,D9-B9+1,1),"Styel")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COUNTIF(OFFSET('PE3_17.09.18_pred_raw'!A2,0,0,D9-B9+1,1),"S_bra")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COUNTIF(OFFSET('PE3_17.09.18_pred_raw'!A2,0,0,D9-B9+1,1),"S_rub")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COUNTIF(OFFSET('PE3_17.09.18_pred_raw'!A2,0,0,D9-B9+1,1),"T_cer")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COUNTIF(OFFSET('PE3_17.09.18_pred_raw'!A2,0,0,D9-B9+1,1),"A_ver")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COUNTIF(OFFSET('PE3_17.09.18_pred_raw'!A2,0,0,D9-B9+1,1),"Bryoz")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COUNTIF(OFFSET('PE3_17.09.18_pred_raw'!A2,0,0,D9-B9+1,1),"B_ner")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COUNTIF(OFFSET('PE3_17.09.18_pred_raw'!A2,0,0,D9-B9+1,1),"Bugu")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COUNTIF(OFFSET('PE3_17.09.18_pred_raw'!A2,0,0,D9-B9+1,1),"B_sto")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COUNTIF(OFFSET('PE3_17.09.18_pred_raw'!A2,0,0,D9-B9+1,1),"B_fla")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COUNTIF(OFFSET('PE3_17.09.18_pred_raw'!A2,0,0,D9-B9+1,1),"B_ful")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COUNTIF(OFFSET('PE3_17.09.18_pred_raw'!A2,0,0,D9-B9+1,1),"B_sim")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COUNTIF(OFFSET('PE3_17.09.18_pred_raw'!A2,0,0,D9-B9+1,1),"C_ina")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COUNTIF(OFFSET('PE3_17.09.18_pred_raw'!A2,0,0,D9-B9+1,1),"C_bert")</f>
        <v>4</v>
      </c>
      <c r="I63" s="3">
        <f ca="1">(H63/H142)*100</f>
        <v>4.0816326530612246</v>
      </c>
      <c r="J63" s="3">
        <f ca="1">IF(H63=0,0,-1*((H63/B19)*(LN(H63/B19))))</f>
        <v>0.33423942150583869</v>
      </c>
      <c r="K63" s="19">
        <f ca="1">IF(H63=0,0,((H63/B19)^2))</f>
        <v>4.9382716049382713E-2</v>
      </c>
    </row>
    <row r="64" spans="7:11" x14ac:dyDescent="0.25">
      <c r="G64" s="14" t="s">
        <v>71</v>
      </c>
      <c r="H64">
        <f ca="1">COUNTIF(OFFSET('PE3_17.09.18_pred_raw'!A2,0,0,D9-B9+1,1),"C_den")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COUNTIF(OFFSET('PE3_17.09.18_pred_raw'!A2,0,0,D9-B9+1,1),"C_ebu")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COUNTIF(OFFSET('PE3_17.09.18_pred_raw'!A2,0,0,D9-B9+1,1),"C_elo")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COUNTIF(OFFSET('PE3_17.09.18_pred_raw'!A2,0,0,D9-B9+1,1),"Crisi")</f>
        <v>2</v>
      </c>
      <c r="I67" s="3">
        <f ca="1">(H67/H142)*100</f>
        <v>2.0408163265306123</v>
      </c>
      <c r="J67" s="3">
        <f ca="1">IF(H67=0,0,-1*((H67/B19)*(LN(H67/B19))))</f>
        <v>0.24413606414846883</v>
      </c>
      <c r="K67" s="19">
        <f ca="1">IF(H67=0,0,((H67/B19)^2))</f>
        <v>1.2345679012345678E-2</v>
      </c>
    </row>
    <row r="68" spans="7:11" x14ac:dyDescent="0.25">
      <c r="G68" s="14" t="s">
        <v>75</v>
      </c>
      <c r="H68">
        <f ca="1">COUNTIF(OFFSET('PE3_17.09.18_pred_raw'!A2,0,0,D9-B9+1,1),"C_plu")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COUNTIF(OFFSET('PE3_17.09.18_pred_raw'!A2,0,0,D9-B9+1,1),"F_pur")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COUNTIF(OFFSET('PE3_17.09.18_pred_raw'!A2,0,0,D9-B9+1,1),"N_gig")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COUNTIF(OFFSET('PE3_17.09.18_pred_raw'!A2,0,0,D9-B9+1,1),"P_alb")</f>
        <v>12</v>
      </c>
      <c r="I71" s="3">
        <f ca="1">(H71/H142)*100</f>
        <v>12.244897959183673</v>
      </c>
      <c r="J71" s="3">
        <f ca="1">IF(H71=0,0,-1*((H71/B19)*(LN(H71/B19))))</f>
        <v>0.27031007207210961</v>
      </c>
      <c r="K71" s="19">
        <f ca="1">IF(H71=0,0,((H71/B19)^2))</f>
        <v>0.44444444444444442</v>
      </c>
    </row>
    <row r="72" spans="7:11" x14ac:dyDescent="0.25">
      <c r="G72" s="14" t="s">
        <v>79</v>
      </c>
      <c r="H72">
        <f ca="1">COUNTIF(OFFSET('PE3_17.09.18_pred_raw'!A2,0,0,D9-B9+1,1),"S_laf")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COUNTIF(OFFSET('PE3_17.09.18_pred_raw'!A2,0,0,D9-B9+1,1),"S_err")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COUNTIF(OFFSET('PE3_17.09.18_pred_raw'!A2,0,0,D9-B9+1,1),"S_pun")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COUNTIF(OFFSET('PE3_17.09.18_pred_raw'!A2,0,0,D9-B9+1,1),"Schiz")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COUNTIF(OFFSET('PE3_17.09.18_pred_raw'!A2,0,0,D9-B9+1,1),"S_mad")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COUNTIF(OFFSET('PE3_17.09.18_pred_raw'!A2,0,0,D9-B9+1,1),"Scrup")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COUNTIF(OFFSET('PE3_17.09.18_pred_raw'!A2,0,0,D9-B9+1,1),"T_ino")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COUNTIF(OFFSET('PE3_17.09.18_pred_raw'!A2,0,0,D9-B9+1,1),"Tubo")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COUNTIF(OFFSET('PE3_17.09.18_pred_raw'!A2,0,0,D9-B9+1,1),"V_dent")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COUNTIF(OFFSET('PE3_17.09.18_pred_raw'!A2,0,0,D9-B9+1,1),"W_sub")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COUNTIF(OFFSET('PE3_17.09.18_pred_raw'!A2,0,0,D9-B9+1,1),"B_bai")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COUNTIF(OFFSET('PE3_17.09.18_pred_raw'!A2,0,0,D9-B9+1,1),"L_cla")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COUNTIF(OFFSET('PE3_17.09.18_pred_raw'!A2,0,0,D9-B9+1,1),"Nerei")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COUNTIF(OFFSET('PE3_17.09.18_pred_raw'!A2,0,0,D9-B9+1,1),"N_venu")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COUNTIF(OFFSET('PE3_17.09.18_pred_raw'!A2,0,0,D9-B9+1,1),"Poly")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COUNTIF(OFFSET('PE3_17.09.18_pred_raw'!A2,0,0,D9-B9+1,1),"P_tri")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COUNTIF(OFFSET('PE3_17.09.18_pred_raw'!A2,0,0,D9-B9+1,1),"P_tub")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COUNTIF(OFFSET('PE3_17.09.18_pred_raw'!A2,0,0,D9-B9+1,1),"Sabel")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COUNTIF(OFFSET('PE3_17.09.18_pred_raw'!A2,0,0,D9-B9+1,1),"S_dys")</f>
        <v>1</v>
      </c>
      <c r="I91" s="3">
        <f ca="1">(H91/H142)*100</f>
        <v>1.0204081632653061</v>
      </c>
      <c r="J91" s="3">
        <f ca="1">IF(H91=0,0,-1*((H91/B20)*(LN(H91/B20))))</f>
        <v>0.21799047934530644</v>
      </c>
      <c r="K91" s="19">
        <f ca="1">IF(H91=0,0,((H91/B20)^2))</f>
        <v>8.2644628099173556E-3</v>
      </c>
    </row>
    <row r="92" spans="7:11" x14ac:dyDescent="0.25">
      <c r="G92" s="14" t="s">
        <v>99</v>
      </c>
      <c r="H92">
        <f ca="1">COUNTIF(OFFSET('PE3_17.09.18_pred_raw'!A2,0,0,D9-B9+1,1),"Scale")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COUNTIF(OFFSET('PE3_17.09.18_pred_raw'!A2,0,0,D9-B9+1,1),"S_ver")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COUNTIF(OFFSET('PE3_17.09.18_pred_raw'!A2,0,0,D9-B9+1,1),"S_tri")</f>
        <v>2</v>
      </c>
      <c r="I94" s="3">
        <f ca="1">(H94/H142)*100</f>
        <v>2.0408163265306123</v>
      </c>
      <c r="J94" s="3">
        <f ca="1">IF(H94=0,0,-1*((H94/B20)*(LN(H94/B20))))</f>
        <v>0.30995419858880463</v>
      </c>
      <c r="K94" s="19">
        <f ca="1">IF(H94=0,0,((H94/B20)^2))</f>
        <v>3.3057851239669422E-2</v>
      </c>
    </row>
    <row r="95" spans="7:11" x14ac:dyDescent="0.25">
      <c r="G95" s="14" t="s">
        <v>102</v>
      </c>
      <c r="H95">
        <f ca="1">COUNTIF(OFFSET('PE3_17.09.18_pred_raw'!A2,0,0,D9-B9+1,1),"Spir")</f>
        <v>8</v>
      </c>
      <c r="I95" s="3">
        <f ca="1">(H95/H142)*100</f>
        <v>8.1632653061224492</v>
      </c>
      <c r="J95" s="3">
        <f ca="1">IF(H95=0,0,-1*((H95/B20)*(LN(H95/B20))))</f>
        <v>0.23160271354075243</v>
      </c>
      <c r="K95" s="19">
        <f ca="1">IF(H95=0,0,((H95/B20)^2))</f>
        <v>0.52892561983471076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COUNTIF(OFFSET('PE3_17.09.18_pred_raw'!A2,0,0,D9-B9+1,1),"A_plu")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COUNTIF(OFFSET('PE3_17.09.18_pred_raw'!A2,0,0,D9-B9+1,1),"A_dia")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COUNTIF(OFFSET('PE3_17.09.18_pred_raw'!A2,0,0,D9-B9+1,1),"E_cro")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COUNTIF(OFFSET('PE3_17.09.18_pred_raw'!A2,0,0,D9-B9+1,1),"K_hal")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COUNTIF(OFFSET('PE3_17.09.18_pred_raw'!A2,0,0,D9-B9+1,1),"O_hya")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COUNTIF(OFFSET('PE3_17.09.18_pred_raw'!A2,0,0,D9-B9+1,1),"Obel")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COUNTIF(OFFSET('PE3_17.09.18_pred_raw'!A2,0,0,D9-B9+1,1),"P_dis")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COUNTIF(OFFSET('PE3_17.09.18_pred_raw'!A2,0,0,D9-B9+1,1),"S_gau")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COUNTIF(OFFSET('PE3_17.09.18_pred_raw'!A2,0,0,D9-B9+1,1),"S_gayi")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COUNTIF(OFFSET('PE3_17.09.18_pred_raw'!A2,0,0,D9-B9+1,1),"Keep")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COUNTIF(OFFSET('PE3_17.09.18_pred_raw'!A2,0,0,D9-B9+1,1),"Pat")</f>
        <v>45</v>
      </c>
      <c r="I108" s="3">
        <f ca="1">(H108/H142)*100</f>
        <v>45.91836734693878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COUNTIF(OFFSET('PE3_17.09.18_pred_raw'!A2,0,0,D9-B9+1,1),"Up")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COUNTIF(OFFSET('PE3_17.09.18_pred_raw'!A2,0,0,D9-B9+1,1),"Work")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COUNTIF(OFFSET('PE3_17.09.18_pred_raw'!A2,0,0,D9-B9+1,1),"C_cla")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COUNTIF(OFFSET('PE3_17.09.18_pred_raw'!A2,0,0,D9-B9+1,1),"M_sen")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COUNTIF(OFFSET('PE3_17.09.18_pred_raw'!A2,0,0,D9-B9+1,1),"Myca")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COUNTIF(OFFSET('PE3_17.09.18_pred_raw'!A2,0,0,D9-B9+1,1),"P_mag")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COUNTIF(OFFSET('PE3_17.09.18_pred_raw'!A2,0,0,D9-B9+1,1),"P_long")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COUNTIF(OFFSET('PE3_17.09.18_pred_raw'!A2,0,0,D9-B9+1,1),"Spong")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COUNTIF(OFFSET('PE3_17.09.18_pred_raw'!A2,0,0,D9-B9+1,1),"S_cil")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COUNTIF(OFFSET('PE3_17.09.18_pred_raw'!A2,0,0,D9-B9+1,1),"Sycon")</f>
        <v>0</v>
      </c>
      <c r="I119" s="3">
        <f ca="1">(H119/H142)*100</f>
        <v>0</v>
      </c>
      <c r="J119" s="3">
        <f ca="1">IF(H119=0,0,-1*((H119/B23)*(LN(H119/B23))))</f>
        <v>0</v>
      </c>
      <c r="K119" s="19">
        <f ca="1">IF(H119=0,0,((H119/B23)^2))</f>
        <v>0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COUNTIF(OFFSET('PE3_17.09.18_pred_raw'!A2,0,0,D9-B9+1,1),"Alg")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COUNTIF(OFFSET('PE3_17.09.18_pred_raw'!A2,0,0,D9-B9+1,1),"Cora")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COUNTIF(OFFSET('PE3_17.09.18_pred_raw'!A2,0,0,D9-B9+1,1),"D_dic")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COUNTIF(OFFSET('PE3_17.09.18_pred_raw'!A2,0,0,D9-B9+1,1),"L_inc")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COUNTIF(OFFSET('PE3_17.09.18_pred_raw'!A2,0,0,D9-B9+1,1),"P_pav")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COUNTIF(OFFSET('PE3_17.09.18_pred_raw'!A2,0,0,D9-B9+1,1),"P_ser")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COUNTIF(OFFSET('PE3_17.09.18_pred_raw'!A2,0,0,D9-B9+1,1),"Ulva")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COUNTIF(OFFSET('PE3_17.09.18_pred_raw'!A2,0,0,D9-B9+1,1),"V_utr")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COUNTIF(OFFSET('PE3_17.09.18_pred_raw'!A2,0,0,D9-B9+1,1),"B_dis")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COUNTIF(OFFSET('PE3_17.09.18_pred_raw'!A2,0,0,D9-B9+1,1),"A_lix")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COUNTIF(OFFSET('PE3_17.09.18_pred_raw'!A2,0,0,D9-B9+1,1),"Bare")</f>
        <v>10</v>
      </c>
      <c r="I134" s="3">
        <f ca="1">(H134/H142)*100</f>
        <v>10.204081632653061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COUNTIF(OFFSET('PE3_17.09.18_pred_raw'!A2,0,0,D9-B9+1,1),"Biof")</f>
        <v>7</v>
      </c>
      <c r="I136" s="3">
        <f ca="1">(H136/H142)*100</f>
        <v>7.1428571428571423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COUNTIF(OFFSET('PE3_17.09.18_pred_raw'!A2,0,0,D9-B9+1,1),"UNK")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COUNTIF(OFFSET('PE3_17.09.18_pred_raw'!A2,0,0,D9-B9+1,1),"SHAD")</f>
        <v>1</v>
      </c>
      <c r="I139" s="3">
        <f ca="1">(H139/SUM(H15:H141))*100</f>
        <v>1.0101010101010102</v>
      </c>
      <c r="J139" s="3"/>
      <c r="K139" s="19">
        <f ca="1">IF(H139=0,0,((H139/B29)^2))</f>
        <v>1</v>
      </c>
    </row>
    <row r="140" spans="7:11" x14ac:dyDescent="0.25">
      <c r="G140" s="14" t="s">
        <v>147</v>
      </c>
      <c r="H140">
        <f ca="1">COUNTIF(OFFSET('PE3_17.09.18_pred_raw'!A2,0,0,D9-B9+1,1),"TAPE")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COUNTIF(OFFSET('PE3_17.09.18_pred_raw'!A2,0,0,D9-B9+1,1),"WAND")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98</v>
      </c>
      <c r="I142" s="24">
        <f ca="1">SUM(I16:I137)</f>
        <v>99.999999999999986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6D39-3E64-42E7-AD35-96DB4286A5AB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COUNTA(OFFSET('PE4_18.09.18_raw'!A2,0,0,D9-B9+1,1))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COUNTIF(OFFSET('PE4_18.09.18_raw'!C2,0,0,D9-B9+1,1), "ART")</f>
        <v>5</v>
      </c>
      <c r="C16" s="7">
        <f ca="1">(B16/H142)*100</f>
        <v>5.0505050505050502</v>
      </c>
      <c r="D16" s="7">
        <f ca="1">SUM(J17:J26)</f>
        <v>0.95027053923323468</v>
      </c>
      <c r="E16" s="18">
        <f ca="1">1-SUM(K17:K26)</f>
        <v>0.55999999999999994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COUNTIF(OFFSET('PE4_18.09.18_raw'!C2,0,0,D9-B9+1,1),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COUNTIF(OFFSET('PE4_18.09.18_raw'!A2,0,0,D9-B9+1,1),"Amphi")</f>
        <v>3</v>
      </c>
      <c r="I17" s="3">
        <f ca="1">(H17/H142)*100</f>
        <v>3.0303030303030303</v>
      </c>
      <c r="J17" s="3">
        <f ca="1">IF(H17=0,0,-1*((H17/B16)*(LN(H17/B16))))</f>
        <v>0.30649537425959444</v>
      </c>
      <c r="K17" s="19">
        <f ca="1">IF(H17=0,0,((H17/B16)^2))</f>
        <v>0.36</v>
      </c>
      <c r="N17">
        <v>7</v>
      </c>
    </row>
    <row r="18" spans="1:14" x14ac:dyDescent="0.25">
      <c r="A18" s="13" t="s">
        <v>187</v>
      </c>
      <c r="B18" s="6">
        <f ca="1">COUNTIF(OFFSET('PE4_18.09.18_raw'!C2,0,0,D9-B9+1,1), "TUN")</f>
        <v>9</v>
      </c>
      <c r="C18" s="7">
        <f ca="1">(B18/H142)*100</f>
        <v>9.0909090909090917</v>
      </c>
      <c r="D18" s="7">
        <f ca="1">SUM(J36:J52)</f>
        <v>0</v>
      </c>
      <c r="E18" s="18">
        <f ca="1">1-SUM(K36:K52)</f>
        <v>0</v>
      </c>
      <c r="G18" s="14" t="s">
        <v>25</v>
      </c>
      <c r="H18">
        <f ca="1">COUNTIF(OFFSET('PE4_18.09.18_raw'!A2,0,0,D9-B9+1,1),"B_tri")</f>
        <v>1</v>
      </c>
      <c r="I18" s="3">
        <f ca="1">(H18/H142)*100</f>
        <v>1.0101010101010102</v>
      </c>
      <c r="J18" s="3">
        <f ca="1">IF(H18=0,0,-1*((H18/B16)*(LN(H18/B16))))</f>
        <v>0.32188758248682009</v>
      </c>
      <c r="K18" s="19">
        <f ca="1">IF(H18=0,0,((H18/B16)^2))</f>
        <v>4.0000000000000008E-2</v>
      </c>
    </row>
    <row r="19" spans="1:14" x14ac:dyDescent="0.25">
      <c r="A19" s="14" t="s">
        <v>188</v>
      </c>
      <c r="B19">
        <f ca="1">COUNTIF(OFFSET('PE4_18.09.18_raw'!C2,0,0,D9-B9+1,1), "BRY")</f>
        <v>49</v>
      </c>
      <c r="C19" s="3">
        <f ca="1">(B19/H142)*100</f>
        <v>49.494949494949495</v>
      </c>
      <c r="D19" s="3">
        <f ca="1">SUM(J54:J81)</f>
        <v>0.75844617632941591</v>
      </c>
      <c r="E19" s="19">
        <f ca="1">1-SUM(K54:K81)</f>
        <v>0.3990004164931279</v>
      </c>
      <c r="G19" s="14" t="s">
        <v>26</v>
      </c>
      <c r="H19">
        <f ca="1">COUNTIF(OFFSET('PE4_18.09.18_raw'!A2,0,0,D9-B9+1,1),"Capre")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COUNTIF(OFFSET('PE4_18.09.18_raw'!C2,0,0,D9-B9+1,1), "ANN")</f>
        <v>20</v>
      </c>
      <c r="C20" s="7">
        <f ca="1">(B20/H142)*100</f>
        <v>20.202020202020201</v>
      </c>
      <c r="D20" s="7">
        <f ca="1">SUM(J83:J95)</f>
        <v>1.3303162832349147</v>
      </c>
      <c r="E20" s="18">
        <f ca="1">1-SUM(K83:K95)</f>
        <v>0.6399999999999999</v>
      </c>
      <c r="G20" s="14" t="s">
        <v>27</v>
      </c>
      <c r="H20">
        <f ca="1">COUNTIF(OFFSET('PE4_18.09.18_raw'!A2,0,0,D9-B9+1,1),"Chtha")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COUNTIF(OFFSET('PE4_18.09.18_raw'!C2,0,0,D9-B9+1,1),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COUNTIF(OFFSET('PE4_18.09.18_raw'!A2,0,0,D9-B9+1,1),"Crab")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COUNTIF(OFFSET('PE4_18.09.18_raw'!C2,0,0,D9-B9+1,1), "C")</f>
        <v>1</v>
      </c>
      <c r="C22" s="7">
        <f ca="1">(B22/H142)*100</f>
        <v>1.0101010101010102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COUNTIF(OFFSET('PE4_18.09.18_raw'!A2,0,0,D9-B9+1,1),"M_sex")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COUNTIF(OFFSET('PE4_18.09.18_raw'!C2,0,0,D9-B9+1,1), "POR")</f>
        <v>2</v>
      </c>
      <c r="C23" s="3">
        <f ca="1">(B23/H142)*100</f>
        <v>2.0202020202020203</v>
      </c>
      <c r="D23" s="3">
        <f ca="1">SUM(J112:J119)</f>
        <v>0.69314718055994529</v>
      </c>
      <c r="E23" s="19">
        <f ca="1">1-SUM(K112:K119)</f>
        <v>0.5</v>
      </c>
      <c r="G23" s="14" t="s">
        <v>30</v>
      </c>
      <c r="H23">
        <f ca="1">COUNTIF(OFFSET('PE4_18.09.18_raw'!A2,0,0,D9-B9+1,1),"P_scul")</f>
        <v>1</v>
      </c>
      <c r="I23" s="3">
        <f ca="1">(H23/H142)*100</f>
        <v>1.0101010101010102</v>
      </c>
      <c r="J23" s="3">
        <f ca="1">IF(H23=0,0,-1*((H23/B16)*(LN(H23/B16))))</f>
        <v>0.32188758248682009</v>
      </c>
      <c r="K23" s="19">
        <f ca="1">IF(H23=0,0,((H23/B16)^2))</f>
        <v>4.0000000000000008E-2</v>
      </c>
    </row>
    <row r="24" spans="1:14" x14ac:dyDescent="0.25">
      <c r="A24" s="13" t="s">
        <v>193</v>
      </c>
      <c r="B24" s="6">
        <f ca="1">COUNTIF(OFFSET('PE4_18.09.18_raw'!C2,0,0,D9-B9+1,1), "MA")</f>
        <v>4</v>
      </c>
      <c r="C24" s="7">
        <f ca="1">(B24/H142)*100</f>
        <v>4.0404040404040407</v>
      </c>
      <c r="D24" s="7">
        <f ca="1">SUM(J121:J128)</f>
        <v>0.69314718055994529</v>
      </c>
      <c r="E24" s="18">
        <f ca="1">1-SUM(K121:K128)</f>
        <v>0.5</v>
      </c>
      <c r="G24" s="14" t="s">
        <v>31</v>
      </c>
      <c r="H24">
        <f ca="1">COUNTIF(OFFSET('PE4_18.09.18_raw'!A2,0,0,D9-B9+1,1),"Prawn")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COUNTIF(OFFSET('PE4_18.09.18_raw'!C2,0,0,D9-B9+1,1),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COUNTIF(OFFSET('PE4_18.09.18_raw'!A2,0,0,D9-B9+1,1),"S_walk")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COUNTIF(OFFSET('PE4_18.09.18_raw'!C2,0,0,D9-B9+1,1),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COUNTIF(OFFSET('PE4_18.09.18_raw'!A2,0,0,D9-B9+1,1),"Tanai")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COUNTIF(OFFSET('PE4_18.09.18_raw'!C2,0,0,D9-B9+1,1), "SPR")</f>
        <v>5</v>
      </c>
      <c r="C27" s="3">
        <f ca="1">(B27/H142)*100</f>
        <v>5.0505050505050502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COUNTIF(OFFSET('PE4_18.09.18_raw'!C2,0,0,D9-B9+1,1), "U")</f>
        <v>4</v>
      </c>
      <c r="C28" s="7">
        <f ca="1">(B28/H142)*100</f>
        <v>4.0404040404040407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COUNTIF(OFFSET('PE4_18.09.18_raw'!A2,0,0,D9-B9+1,1),"Bival")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COUNTIF(OFFSET('PE4_18.09.18_raw'!C2,0,0,D9-B9+1,1),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COUNTIF(OFFSET('PE4_18.09.18_raw'!A2,0,0,D9-B9+1,1),"Gastr")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COUNTIF(OFFSET('PE4_18.09.18_raw'!A2,0,0,D9-B9+1,1),"Limpe")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COUNTIF(OFFSET('PE4_18.09.18_raw'!A2,0,0,D9-B9+1,1),"Moll")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COUNTIF(OFFSET('PE4_18.09.18_raw'!A2,0,0,D9-B9+1,1),"Nudi")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SUM((OFFSET('PE4_18.09.18_raw'!B2,0,0,D9-B9+1,1)="ASP") * (OFFSET('PE4_18.09.18_raw'!C2,0,0,D9-B9+1,1)&lt;&gt;"TWS"))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COUNTIF(OFFSET('PE4_18.09.18_raw'!A2,0,0,D9-B9+1,1),"Stram")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SUM((OFFSET('PE4_18.09.18_raw'!B2,0,0,D9-B9+1,1)="BBD") * (OFFSET('PE4_18.09.18_raw'!C2,0,0,D9-B9+1,1)&lt;&gt;"TWS"))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COUNTIF(OFFSET('PE4_18.09.18_raw'!A2,0,0,D9-B9+1,1),"Verme")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SUM((OFFSET('PE4_18.09.18_raw'!B2,0,0,D9-B9+1,1)="BL") * (OFFSET('PE4_18.09.18_raw'!C2,0,0,D9-B9+1,1)&lt;&gt;"TWS"))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SUM((OFFSET('PE4_18.09.18_raw'!B2,0,0,D9-B9+1,1)="OD") * (OFFSET('PE4_18.09.18_raw'!C2,0,0,D9-B9+1,1)&lt;&gt;"TWS"))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COUNTIF(OFFSET('PE4_18.09.18_raw'!A2,0,0,D9-B9+1,1),"Ascid")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SUM((OFFSET('PE4_18.09.18_raw'!B2,0,0,D9-B9+1,1)="PLA") * (OFFSET('PE4_18.09.18_raw'!C2,0,0,D9-B9+1,1)&lt;&gt;"TWS"))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COUNTIF(OFFSET('PE4_18.09.18_raw'!A2,0,0,D9-B9+1,1),"B_lea")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SUM((OFFSET('PE4_18.09.18_raw'!B2,0,0,D9-B9+1,1)="WBD") * (OFFSET('PE4_18.09.18_raw'!C2,0,0,D9-B9+1,1)&lt;&gt;"TWS"))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COUNTIF(OFFSET('PE4_18.09.18_raw'!A2,0,0,D9-B9+1,1),"B_nig")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SUM((OFFSET('PE4_18.09.18_raw'!B2,0,0,D9-B9+1,1)="YBD") * (OFFSET('PE4_18.09.18_raw'!C2,0,0,D9-B9+1,1)&lt;&gt;"TWS"))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COUNTIF(OFFSET('PE4_18.09.18_raw'!A2,0,0,D9-B9+1,1),"B_sch")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COUNTIF(OFFSET('PE4_18.09.18_raw'!A2,0,0,D9-B9+1,1),"C_int")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(OFFSET('PE4_18.09.18_raw'!B2,0,0,D9-B9+1,1)="ASP")*( OFFSET('PE4_18.09.18_raw'!C2,0,0,D9-B9+1,1)="C"))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COUNTIF(OFFSET('PE4_18.09.18_raw'!A2,0,0,D9-B9+1,1),"C_lep")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(OFFSET('PE4_18.09.18_raw'!B2,0,0,D9-B9+1,1)="BBD")*( OFFSET('PE4_18.09.18_raw'!C2,0,0,D9-B9+1,1)="C"))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COUNTIF(OFFSET('PE4_18.09.18_raw'!A2,0,0,D9-B9+1,1),"Dp_lis")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(OFFSET('PE4_18.09.18_raw'!B2,0,0,D9-B9+1,1)="BL")*( OFFSET('PE4_18.09.18_raw'!C2,0,0,D9-B9+1,1)="C"))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COUNTIF(OFFSET('PE4_18.09.18_raw'!A2,0,0,D9-B9+1,1),"D_cor")</f>
        <v>9</v>
      </c>
      <c r="I43" s="3">
        <f ca="1">(H43/H142)*100</f>
        <v>9.0909090909090917</v>
      </c>
      <c r="J43" s="3">
        <f ca="1">IF(H43=0,0,-1*((H43/B18)*(LN(H43/B18))))</f>
        <v>0</v>
      </c>
      <c r="K43" s="19">
        <f ca="1">IF(H43=0,0,((H43/B18)^2))</f>
        <v>1</v>
      </c>
    </row>
    <row r="44" spans="1:11" x14ac:dyDescent="0.25">
      <c r="A44" s="14" t="s">
        <v>204</v>
      </c>
      <c r="B44">
        <f ca="1">SUMPRODUCT( (OFFSET('PE4_18.09.18_raw'!B2,0,0,D9-B9+1,1)="OD")*( OFFSET('PE4_18.09.18_raw'!C2,0,0,D9-B9+1,1)="C"))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COUNTIF(OFFSET('PE4_18.09.18_raw'!A2,0,0,D9-B9+1,1),"D_mag")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(OFFSET('PE4_18.09.18_raw'!B2,0,0,D9-B9+1,1)="PLA")*( OFFSET('PE4_18.09.18_raw'!C2,0,0,D9-B9+1,1)="C"))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COUNTIF(OFFSET('PE4_18.09.18_raw'!A2,0,0,D9-B9+1,1),"Ecte")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(OFFSET('PE4_18.09.18_raw'!B2,0,0,D9-B9+1,1)="WBD")*( OFFSET('PE4_18.09.18_raw'!C2,0,0,D9-B9+1,1)="C"))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COUNTIF(OFFSET('PE4_18.09.18_raw'!A2,0,0,D9-B9+1,1),"M_squ")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(OFFSET('PE4_18.09.18_raw'!B2,0,0,D9-B9+1,1)="YBD")*( OFFSET('PE4_18.09.18_raw'!C2,0,0,D9-B9+1,1)="C"))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COUNTIF(OFFSET('PE4_18.09.18_raw'!A2,0,0,D9-B9+1,1),"P_lis")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COUNTIF(OFFSET('PE4_18.09.18_raw'!A2,0,0,D9-B9+1,1),"S_can")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COUNTIF(OFFSET('PE4_18.09.18_raw'!A2,0,0,D9-B9+1,1),"Styel")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COUNTIF(OFFSET('PE4_18.09.18_raw'!A2,0,0,D9-B9+1,1),"S_bra")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COUNTIF(OFFSET('PE4_18.09.18_raw'!A2,0,0,D9-B9+1,1),"S_rub")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COUNTIF(OFFSET('PE4_18.09.18_raw'!A2,0,0,D9-B9+1,1),"T_cer")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COUNTIF(OFFSET('PE4_18.09.18_raw'!A2,0,0,D9-B9+1,1),"A_ver")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COUNTIF(OFFSET('PE4_18.09.18_raw'!A2,0,0,D9-B9+1,1),"Bryoz")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COUNTIF(OFFSET('PE4_18.09.18_raw'!A2,0,0,D9-B9+1,1),"B_ner")</f>
        <v>1</v>
      </c>
      <c r="I56" s="3">
        <f ca="1">(H56/H142)*100</f>
        <v>1.0101010101010102</v>
      </c>
      <c r="J56" s="3">
        <f ca="1">IF(H56=0,0,-1*((H56/B19)*(LN(H56/B19))))</f>
        <v>7.9424904043074007E-2</v>
      </c>
      <c r="K56" s="19">
        <f ca="1">IF(H56=0,0,((H56/B19)^2))</f>
        <v>4.1649312786339016E-4</v>
      </c>
    </row>
    <row r="57" spans="7:11" x14ac:dyDescent="0.25">
      <c r="G57" s="14" t="s">
        <v>64</v>
      </c>
      <c r="H57">
        <f ca="1">COUNTIF(OFFSET('PE4_18.09.18_raw'!A2,0,0,D9-B9+1,1),"Bugu")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COUNTIF(OFFSET('PE4_18.09.18_raw'!A2,0,0,D9-B9+1,1),"B_sto")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COUNTIF(OFFSET('PE4_18.09.18_raw'!A2,0,0,D9-B9+1,1),"B_fla")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COUNTIF(OFFSET('PE4_18.09.18_raw'!A2,0,0,D9-B9+1,1),"B_ful")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COUNTIF(OFFSET('PE4_18.09.18_raw'!A2,0,0,D9-B9+1,1),"B_sim")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COUNTIF(OFFSET('PE4_18.09.18_raw'!A2,0,0,D9-B9+1,1),"C_ina")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COUNTIF(OFFSET('PE4_18.09.18_raw'!A2,0,0,D9-B9+1,1),"C_bert")</f>
        <v>37</v>
      </c>
      <c r="I63" s="3">
        <f ca="1">(H63/H142)*100</f>
        <v>37.373737373737377</v>
      </c>
      <c r="J63" s="3">
        <f ca="1">IF(H63=0,0,-1*((H63/B19)*(LN(H63/B19))))</f>
        <v>0.21210996453585473</v>
      </c>
      <c r="K63" s="19">
        <f ca="1">IF(H63=0,0,((H63/B19)^2))</f>
        <v>0.57017909204498118</v>
      </c>
    </row>
    <row r="64" spans="7:11" x14ac:dyDescent="0.25">
      <c r="G64" s="14" t="s">
        <v>71</v>
      </c>
      <c r="H64">
        <f ca="1">COUNTIF(OFFSET('PE4_18.09.18_raw'!A2,0,0,D9-B9+1,1),"C_den")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COUNTIF(OFFSET('PE4_18.09.18_raw'!A2,0,0,D9-B9+1,1),"C_ebu")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COUNTIF(OFFSET('PE4_18.09.18_raw'!A2,0,0,D9-B9+1,1),"C_elo")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COUNTIF(OFFSET('PE4_18.09.18_raw'!A2,0,0,D9-B9+1,1),"Crisi")</f>
        <v>3</v>
      </c>
      <c r="I67" s="3">
        <f ca="1">(H67/H142)*100</f>
        <v>3.0303030303030303</v>
      </c>
      <c r="J67" s="3">
        <f ca="1">IF(H67=0,0,-1*((H67/B19)*(LN(H67/B19))))</f>
        <v>0.17101273527199082</v>
      </c>
      <c r="K67" s="19">
        <f ca="1">IF(H67=0,0,((H67/B19)^2))</f>
        <v>3.7484381507705122E-3</v>
      </c>
    </row>
    <row r="68" spans="7:11" x14ac:dyDescent="0.25">
      <c r="G68" s="14" t="s">
        <v>75</v>
      </c>
      <c r="H68">
        <f ca="1">COUNTIF(OFFSET('PE4_18.09.18_raw'!A2,0,0,D9-B9+1,1),"C_plu")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COUNTIF(OFFSET('PE4_18.09.18_raw'!A2,0,0,D9-B9+1,1),"F_pur")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COUNTIF(OFFSET('PE4_18.09.18_raw'!A2,0,0,D9-B9+1,1),"N_gig")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COUNTIF(OFFSET('PE4_18.09.18_raw'!A2,0,0,D9-B9+1,1),"P_alb")</f>
        <v>8</v>
      </c>
      <c r="I71" s="3">
        <f ca="1">(H71/H142)*100</f>
        <v>8.0808080808080813</v>
      </c>
      <c r="J71" s="3">
        <f ca="1">IF(H71=0,0,-1*((H71/B19)*(LN(H71/B19))))</f>
        <v>0.29589857247849644</v>
      </c>
      <c r="K71" s="19">
        <f ca="1">IF(H71=0,0,((H71/B19)^2))</f>
        <v>2.665556018325697E-2</v>
      </c>
    </row>
    <row r="72" spans="7:11" x14ac:dyDescent="0.25">
      <c r="G72" s="14" t="s">
        <v>79</v>
      </c>
      <c r="H72">
        <f ca="1">COUNTIF(OFFSET('PE4_18.09.18_raw'!A2,0,0,D9-B9+1,1),"S_laf")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COUNTIF(OFFSET('PE4_18.09.18_raw'!A2,0,0,D9-B9+1,1),"S_err")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COUNTIF(OFFSET('PE4_18.09.18_raw'!A2,0,0,D9-B9+1,1),"S_pun")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COUNTIF(OFFSET('PE4_18.09.18_raw'!A2,0,0,D9-B9+1,1),"Schiz")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COUNTIF(OFFSET('PE4_18.09.18_raw'!A2,0,0,D9-B9+1,1),"S_mad")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COUNTIF(OFFSET('PE4_18.09.18_raw'!A2,0,0,D9-B9+1,1),"Scrup")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COUNTIF(OFFSET('PE4_18.09.18_raw'!A2,0,0,D9-B9+1,1),"T_ino")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COUNTIF(OFFSET('PE4_18.09.18_raw'!A2,0,0,D9-B9+1,1),"Tubo")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COUNTIF(OFFSET('PE4_18.09.18_raw'!A2,0,0,D9-B9+1,1),"V_dent")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COUNTIF(OFFSET('PE4_18.09.18_raw'!A2,0,0,D9-B9+1,1),"W_sub")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COUNTIF(OFFSET('PE4_18.09.18_raw'!A2,0,0,D9-B9+1,1),"B_bai")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COUNTIF(OFFSET('PE4_18.09.18_raw'!A2,0,0,D9-B9+1,1),"L_cla")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COUNTIF(OFFSET('PE4_18.09.18_raw'!A2,0,0,D9-B9+1,1),"Nerei")</f>
        <v>1</v>
      </c>
      <c r="I85" s="3">
        <f ca="1">(H85/H142)*100</f>
        <v>1.0101010101010102</v>
      </c>
      <c r="J85" s="3">
        <f ca="1">IF(H85=0,0,-1*((H85/B20)*(LN(H85/B20))))</f>
        <v>0.14978661367769955</v>
      </c>
      <c r="K85" s="19">
        <f ca="1">IF(H85=0,0,((H85/B20)^2))</f>
        <v>2.5000000000000005E-3</v>
      </c>
    </row>
    <row r="86" spans="7:11" x14ac:dyDescent="0.25">
      <c r="G86" s="14" t="s">
        <v>93</v>
      </c>
      <c r="H86">
        <f ca="1">COUNTIF(OFFSET('PE4_18.09.18_raw'!A2,0,0,D9-B9+1,1),"N_venu")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COUNTIF(OFFSET('PE4_18.09.18_raw'!A2,0,0,D9-B9+1,1),"Poly")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COUNTIF(OFFSET('PE4_18.09.18_raw'!A2,0,0,D9-B9+1,1),"P_tri")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COUNTIF(OFFSET('PE4_18.09.18_raw'!A2,0,0,D9-B9+1,1),"P_tub")</f>
        <v>1</v>
      </c>
      <c r="I89" s="3">
        <f ca="1">(H89/H142)*100</f>
        <v>1.0101010101010102</v>
      </c>
      <c r="J89" s="3">
        <f ca="1">IF(H89=0,0,-1*((H89/B20)*(LN(H89/B20))))</f>
        <v>0.14978661367769955</v>
      </c>
      <c r="K89" s="19">
        <f ca="1">IF(H89=0,0,((H89/B20)^2))</f>
        <v>2.5000000000000005E-3</v>
      </c>
    </row>
    <row r="90" spans="7:11" x14ac:dyDescent="0.25">
      <c r="G90" s="14" t="s">
        <v>97</v>
      </c>
      <c r="H90">
        <f ca="1">COUNTIF(OFFSET('PE4_18.09.18_raw'!A2,0,0,D9-B9+1,1),"Sabel")</f>
        <v>2</v>
      </c>
      <c r="I90" s="3">
        <f ca="1">(H90/H142)*100</f>
        <v>2.0202020202020203</v>
      </c>
      <c r="J90" s="3">
        <f ca="1">IF(H90=0,0,-1*((H90/B20)*(LN(H90/B20))))</f>
        <v>0.23025850929940456</v>
      </c>
      <c r="K90" s="19">
        <f ca="1">IF(H90=0,0,((H90/B20)^2))</f>
        <v>1.0000000000000002E-2</v>
      </c>
    </row>
    <row r="91" spans="7:11" x14ac:dyDescent="0.25">
      <c r="G91" s="14" t="s">
        <v>98</v>
      </c>
      <c r="H91">
        <f ca="1">COUNTIF(OFFSET('PE4_18.09.18_raw'!A2,0,0,D9-B9+1,1),"S_dys")</f>
        <v>1</v>
      </c>
      <c r="I91" s="3">
        <f ca="1">(H91/H142)*100</f>
        <v>1.0101010101010102</v>
      </c>
      <c r="J91" s="3">
        <f ca="1">IF(H91=0,0,-1*((H91/B20)*(LN(H91/B20))))</f>
        <v>0.14978661367769955</v>
      </c>
      <c r="K91" s="19">
        <f ca="1">IF(H91=0,0,((H91/B20)^2))</f>
        <v>2.5000000000000005E-3</v>
      </c>
    </row>
    <row r="92" spans="7:11" x14ac:dyDescent="0.25">
      <c r="G92" s="14" t="s">
        <v>99</v>
      </c>
      <c r="H92">
        <f ca="1">COUNTIF(OFFSET('PE4_18.09.18_raw'!A2,0,0,D9-B9+1,1),"Scale")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COUNTIF(OFFSET('PE4_18.09.18_raw'!A2,0,0,D9-B9+1,1),"S_ver")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COUNTIF(OFFSET('PE4_18.09.18_raw'!A2,0,0,D9-B9+1,1),"S_tri")</f>
        <v>11</v>
      </c>
      <c r="I94" s="3">
        <f ca="1">(H94/H142)*100</f>
        <v>11.111111111111111</v>
      </c>
      <c r="J94" s="3">
        <f ca="1">IF(H94=0,0,-1*((H94/B20)*(LN(H94/B20))))</f>
        <v>0.32881035041559126</v>
      </c>
      <c r="K94" s="19">
        <f ca="1">IF(H94=0,0,((H94/B20)^2))</f>
        <v>0.30250000000000005</v>
      </c>
    </row>
    <row r="95" spans="7:11" x14ac:dyDescent="0.25">
      <c r="G95" s="14" t="s">
        <v>102</v>
      </c>
      <c r="H95">
        <f ca="1">COUNTIF(OFFSET('PE4_18.09.18_raw'!A2,0,0,D9-B9+1,1),"Spir")</f>
        <v>4</v>
      </c>
      <c r="I95" s="3">
        <f ca="1">(H95/H142)*100</f>
        <v>4.0404040404040407</v>
      </c>
      <c r="J95" s="3">
        <f ca="1">IF(H95=0,0,-1*((H95/B20)*(LN(H95/B20))))</f>
        <v>0.32188758248682009</v>
      </c>
      <c r="K95" s="19">
        <f ca="1">IF(H95=0,0,((H95/B20)^2))</f>
        <v>4.0000000000000008E-2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COUNTIF(OFFSET('PE4_18.09.18_raw'!A2,0,0,D9-B9+1,1),"A_plu")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COUNTIF(OFFSET('PE4_18.09.18_raw'!A2,0,0,D9-B9+1,1),"A_dia")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COUNTIF(OFFSET('PE4_18.09.18_raw'!A2,0,0,D9-B9+1,1),"E_cro")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COUNTIF(OFFSET('PE4_18.09.18_raw'!A2,0,0,D9-B9+1,1),"K_hal")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COUNTIF(OFFSET('PE4_18.09.18_raw'!A2,0,0,D9-B9+1,1),"O_hya")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COUNTIF(OFFSET('PE4_18.09.18_raw'!A2,0,0,D9-B9+1,1),"Obel")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COUNTIF(OFFSET('PE4_18.09.18_raw'!A2,0,0,D9-B9+1,1),"P_dis")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COUNTIF(OFFSET('PE4_18.09.18_raw'!A2,0,0,D9-B9+1,1),"S_gau")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COUNTIF(OFFSET('PE4_18.09.18_raw'!A2,0,0,D9-B9+1,1),"S_gayi")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COUNTIF(OFFSET('PE4_18.09.18_raw'!A2,0,0,D9-B9+1,1),"Keep")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COUNTIF(OFFSET('PE4_18.09.18_raw'!A2,0,0,D9-B9+1,1),"Pat")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COUNTIF(OFFSET('PE4_18.09.18_raw'!A2,0,0,D9-B9+1,1),"Up")</f>
        <v>1</v>
      </c>
      <c r="I109" s="3">
        <f ca="1">(H109/H142)*100</f>
        <v>1.0101010101010102</v>
      </c>
      <c r="J109" s="3">
        <f ca="1">IF(H109=0,0,-1*((H109/B22)*(LN(H109/B22))))</f>
        <v>0</v>
      </c>
      <c r="K109" s="19">
        <f ca="1">IF(H109=0,0,((H109/B22)^2))</f>
        <v>1</v>
      </c>
    </row>
    <row r="110" spans="7:11" x14ac:dyDescent="0.25">
      <c r="G110" s="14" t="s">
        <v>117</v>
      </c>
      <c r="H110">
        <f ca="1">COUNTIF(OFFSET('PE4_18.09.18_raw'!A2,0,0,D9-B9+1,1),"Work")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COUNTIF(OFFSET('PE4_18.09.18_raw'!A2,0,0,D9-B9+1,1),"C_cla")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COUNTIF(OFFSET('PE4_18.09.18_raw'!A2,0,0,D9-B9+1,1),"M_sen")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0.34657359027997264</v>
      </c>
      <c r="K113" s="19">
        <f ca="1">IF(H113=0,0,((H113/B23)^2))</f>
        <v>0.25</v>
      </c>
    </row>
    <row r="114" spans="7:11" x14ac:dyDescent="0.25">
      <c r="G114" s="14" t="s">
        <v>121</v>
      </c>
      <c r="H114">
        <f ca="1">COUNTIF(OFFSET('PE4_18.09.18_raw'!A2,0,0,D9-B9+1,1),"Myca")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COUNTIF(OFFSET('PE4_18.09.18_raw'!A2,0,0,D9-B9+1,1),"P_mag")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COUNTIF(OFFSET('PE4_18.09.18_raw'!A2,0,0,D9-B9+1,1),"P_long")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COUNTIF(OFFSET('PE4_18.09.18_raw'!A2,0,0,D9-B9+1,1),"Spong")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COUNTIF(OFFSET('PE4_18.09.18_raw'!A2,0,0,D9-B9+1,1),"S_cil")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COUNTIF(OFFSET('PE4_18.09.18_raw'!A2,0,0,D9-B9+1,1),"Sycon")</f>
        <v>1</v>
      </c>
      <c r="I119" s="3">
        <f ca="1">(H119/H142)*100</f>
        <v>1.0101010101010102</v>
      </c>
      <c r="J119" s="3">
        <f ca="1">IF(H119=0,0,-1*((H119/B23)*(LN(H119/B23))))</f>
        <v>0.34657359027997264</v>
      </c>
      <c r="K119" s="19">
        <f ca="1">IF(H119=0,0,((H119/B23)^2))</f>
        <v>0.25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COUNTIF(OFFSET('PE4_18.09.18_raw'!A2,0,0,D9-B9+1,1),"Alg")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COUNTIF(OFFSET('PE4_18.09.18_raw'!A2,0,0,D9-B9+1,1),"Cora")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COUNTIF(OFFSET('PE4_18.09.18_raw'!A2,0,0,D9-B9+1,1),"D_dic")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COUNTIF(OFFSET('PE4_18.09.18_raw'!A2,0,0,D9-B9+1,1),"L_inc")</f>
        <v>2</v>
      </c>
      <c r="I124" s="3">
        <f ca="1">(H124/H142)*100</f>
        <v>2.0202020202020203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132</v>
      </c>
      <c r="H125">
        <f ca="1">COUNTIF(OFFSET('PE4_18.09.18_raw'!A2,0,0,D9-B9+1,1),"P_pav")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COUNTIF(OFFSET('PE4_18.09.18_raw'!A2,0,0,D9-B9+1,1),"P_ser")</f>
        <v>2</v>
      </c>
      <c r="I126" s="3">
        <f ca="1">(H126/H142)*100</f>
        <v>2.0202020202020203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134</v>
      </c>
      <c r="H127">
        <f ca="1">COUNTIF(OFFSET('PE4_18.09.18_raw'!A2,0,0,D9-B9+1,1),"Ulva")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COUNTIF(OFFSET('PE4_18.09.18_raw'!A2,0,0,D9-B9+1,1),"V_utr")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COUNTIF(OFFSET('PE4_18.09.18_raw'!A2,0,0,D9-B9+1,1),"B_dis")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COUNTIF(OFFSET('PE4_18.09.18_raw'!A2,0,0,D9-B9+1,1),"A_lix")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COUNTIF(OFFSET('PE4_18.09.18_raw'!A2,0,0,D9-B9+1,1),"Bare")</f>
        <v>5</v>
      </c>
      <c r="I134" s="3">
        <f ca="1">(H134/H142)*100</f>
        <v>5.0505050505050502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COUNTIF(OFFSET('PE4_18.09.18_raw'!A2,0,0,D9-B9+1,1),"Biof")</f>
        <v>4</v>
      </c>
      <c r="I136" s="3">
        <f ca="1">(H136/H142)*100</f>
        <v>4.0404040404040407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COUNTIF(OFFSET('PE4_18.09.18_raw'!A2,0,0,D9-B9+1,1),"UNK")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COUNTIF(OFFSET('PE4_18.09.18_raw'!A2,0,0,D9-B9+1,1),"SHAD")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COUNTIF(OFFSET('PE4_18.09.18_raw'!A2,0,0,D9-B9+1,1),"TAPE")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COUNTIF(OFFSET('PE4_18.09.18_raw'!A2,0,0,D9-B9+1,1),"WAND")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A400-F6C9-4F08-873E-D0E7A01196DB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COUNTA(OFFSET('PE4_18.09.18_pred_raw'!A2,0,0,D9-B9+1,1))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COUNTIF(OFFSET('PE4_18.09.18_pred_raw'!C2,0,0,D9-B9+1,1),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COUNTIF(OFFSET('PE4_18.09.18_pred_raw'!C2,0,0,D9-B9+1,1),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COUNTIF(OFFSET('PE4_18.09.18_pred_raw'!A2,0,0,D9-B9+1,1),"Amphi")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187</v>
      </c>
      <c r="B18" s="6">
        <f ca="1">COUNTIF(OFFSET('PE4_18.09.18_pred_raw'!C2,0,0,D9-B9+1,1), "TUN")</f>
        <v>6</v>
      </c>
      <c r="C18" s="7">
        <f ca="1">(B18/H142)*100</f>
        <v>6.0606060606060606</v>
      </c>
      <c r="D18" s="7">
        <f ca="1">SUM(J36:J52)</f>
        <v>0</v>
      </c>
      <c r="E18" s="18">
        <f ca="1">1-SUM(K36:K52)</f>
        <v>0</v>
      </c>
      <c r="G18" s="14" t="s">
        <v>25</v>
      </c>
      <c r="H18">
        <f ca="1">COUNTIF(OFFSET('PE4_18.09.18_pred_raw'!A2,0,0,D9-B9+1,1),"B_tri")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COUNTIF(OFFSET('PE4_18.09.18_pred_raw'!C2,0,0,D9-B9+1,1), "BRY")</f>
        <v>22</v>
      </c>
      <c r="C19" s="3">
        <f ca="1">(B19/H142)*100</f>
        <v>22.222222222222221</v>
      </c>
      <c r="D19" s="3">
        <f ca="1">SUM(J54:J81)</f>
        <v>1.0825348857634829</v>
      </c>
      <c r="E19" s="19">
        <f ca="1">1-SUM(K54:K81)</f>
        <v>0.61570247933884303</v>
      </c>
      <c r="G19" s="14" t="s">
        <v>26</v>
      </c>
      <c r="H19">
        <f ca="1">COUNTIF(OFFSET('PE4_18.09.18_pred_raw'!A2,0,0,D9-B9+1,1),"Capre")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COUNTIF(OFFSET('PE4_18.09.18_pred_raw'!C2,0,0,D9-B9+1,1), "ANN")</f>
        <v>14</v>
      </c>
      <c r="C20" s="7">
        <f ca="1">(B20/H142)*100</f>
        <v>14.14141414141414</v>
      </c>
      <c r="D20" s="7">
        <f ca="1">SUM(J83:J95)</f>
        <v>1.0285137640248474</v>
      </c>
      <c r="E20" s="18">
        <f ca="1">1-SUM(K83:K95)</f>
        <v>0.54081632653061218</v>
      </c>
      <c r="G20" s="14" t="s">
        <v>27</v>
      </c>
      <c r="H20">
        <f ca="1">COUNTIF(OFFSET('PE4_18.09.18_pred_raw'!A2,0,0,D9-B9+1,1),"Chtha")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COUNTIF(OFFSET('PE4_18.09.18_pred_raw'!C2,0,0,D9-B9+1,1),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COUNTIF(OFFSET('PE4_18.09.18_pred_raw'!A2,0,0,D9-B9+1,1),"Crab")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COUNTIF(OFFSET('PE4_18.09.18_pred_raw'!C2,0,0,D9-B9+1,1), "C")</f>
        <v>31</v>
      </c>
      <c r="C22" s="7">
        <f ca="1">(B22/H142)*100</f>
        <v>31.313131313131315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COUNTIF(OFFSET('PE4_18.09.18_pred_raw'!A2,0,0,D9-B9+1,1),"M_sex")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COUNTIF(OFFSET('PE4_18.09.18_pred_raw'!C2,0,0,D9-B9+1,1), "POR")</f>
        <v>1</v>
      </c>
      <c r="C23" s="3">
        <f ca="1">(B23/H142)*100</f>
        <v>1.0101010101010102</v>
      </c>
      <c r="D23" s="3">
        <f ca="1">SUM(J112:J119)</f>
        <v>0</v>
      </c>
      <c r="E23" s="19">
        <f ca="1">1-SUM(K112:K119)</f>
        <v>0</v>
      </c>
      <c r="G23" s="14" t="s">
        <v>30</v>
      </c>
      <c r="H23">
        <f ca="1">COUNTIF(OFFSET('PE4_18.09.18_pred_raw'!A2,0,0,D9-B9+1,1),"P_scul")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COUNTIF(OFFSET('PE4_18.09.18_pred_raw'!C2,0,0,D9-B9+1,1), "MA")</f>
        <v>2</v>
      </c>
      <c r="C24" s="7">
        <f ca="1">(B24/H142)*100</f>
        <v>2.0202020202020203</v>
      </c>
      <c r="D24" s="7">
        <f ca="1">SUM(J121:J128)</f>
        <v>0.69314718055994529</v>
      </c>
      <c r="E24" s="18">
        <f ca="1">1-SUM(K121:K128)</f>
        <v>0.5</v>
      </c>
      <c r="G24" s="14" t="s">
        <v>31</v>
      </c>
      <c r="H24">
        <f ca="1">COUNTIF(OFFSET('PE4_18.09.18_pred_raw'!A2,0,0,D9-B9+1,1),"Prawn")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COUNTIF(OFFSET('PE4_18.09.18_pred_raw'!C2,0,0,D9-B9+1,1),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COUNTIF(OFFSET('PE4_18.09.18_pred_raw'!A2,0,0,D9-B9+1,1),"S_walk")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COUNTIF(OFFSET('PE4_18.09.18_pred_raw'!C2,0,0,D9-B9+1,1),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COUNTIF(OFFSET('PE4_18.09.18_pred_raw'!A2,0,0,D9-B9+1,1),"Tanai")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COUNTIF(OFFSET('PE4_18.09.18_pred_raw'!C2,0,0,D9-B9+1,1), "SPR")</f>
        <v>15</v>
      </c>
      <c r="C27" s="3">
        <f ca="1">(B27/H142)*100</f>
        <v>15.151515151515152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COUNTIF(OFFSET('PE4_18.09.18_pred_raw'!C2,0,0,D9-B9+1,1), "U")</f>
        <v>8</v>
      </c>
      <c r="C28" s="7">
        <f ca="1">(B28/H142)*100</f>
        <v>8.0808080808080813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COUNTIF(OFFSET('PE4_18.09.18_pred_raw'!A2,0,0,D9-B9+1,1),"Bival")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COUNTIF(OFFSET('PE4_18.09.18_pred_raw'!C2,0,0,D9-B9+1,1),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COUNTIF(OFFSET('PE4_18.09.18_pred_raw'!A2,0,0,D9-B9+1,1),"Gastr")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COUNTIF(OFFSET('PE4_18.09.18_pred_raw'!A2,0,0,D9-B9+1,1),"Limpe")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COUNTIF(OFFSET('PE4_18.09.18_pred_raw'!A2,0,0,D9-B9+1,1),"Moll")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COUNTIF(OFFSET('PE4_18.09.18_pred_raw'!A2,0,0,D9-B9+1,1),"Nudi")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SUM((OFFSET('PE4_18.09.18_pred_raw'!B2,0,0,D9-B9+1,1)="ASP") * (OFFSET('PE4_18.09.18_pred_raw'!C2,0,0,D9-B9+1,1)&lt;&gt;"TWS"))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COUNTIF(OFFSET('PE4_18.09.18_pred_raw'!A2,0,0,D9-B9+1,1),"Stram")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SUM((OFFSET('PE4_18.09.18_pred_raw'!B2,0,0,D9-B9+1,1)="BBD") * (OFFSET('PE4_18.09.18_pred_raw'!C2,0,0,D9-B9+1,1)&lt;&gt;"TWS"))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COUNTIF(OFFSET('PE4_18.09.18_pred_raw'!A2,0,0,D9-B9+1,1),"Verme")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SUM((OFFSET('PE4_18.09.18_pred_raw'!B2,0,0,D9-B9+1,1)="BL") * (OFFSET('PE4_18.09.18_pred_raw'!C2,0,0,D9-B9+1,1)&lt;&gt;"TWS"))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SUM((OFFSET('PE4_18.09.18_pred_raw'!B2,0,0,D9-B9+1,1)="OD") * (OFFSET('PE4_18.09.18_pred_raw'!C2,0,0,D9-B9+1,1)&lt;&gt;"TWS"))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COUNTIF(OFFSET('PE4_18.09.18_pred_raw'!A2,0,0,D9-B9+1,1),"Ascid")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SUM((OFFSET('PE4_18.09.18_pred_raw'!B2,0,0,D9-B9+1,1)="PLA") * (OFFSET('PE4_18.09.18_pred_raw'!C2,0,0,D9-B9+1,1)&lt;&gt;"TWS"))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COUNTIF(OFFSET('PE4_18.09.18_pred_raw'!A2,0,0,D9-B9+1,1),"B_lea")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SUM((OFFSET('PE4_18.09.18_pred_raw'!B2,0,0,D9-B9+1,1)="WBD") * (OFFSET('PE4_18.09.18_pred_raw'!C2,0,0,D9-B9+1,1)&lt;&gt;"TWS"))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COUNTIF(OFFSET('PE4_18.09.18_pred_raw'!A2,0,0,D9-B9+1,1),"B_nig")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SUM((OFFSET('PE4_18.09.18_pred_raw'!B2,0,0,D9-B9+1,1)="YBD") * (OFFSET('PE4_18.09.18_pred_raw'!C2,0,0,D9-B9+1,1)&lt;&gt;"TWS"))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COUNTIF(OFFSET('PE4_18.09.18_pred_raw'!A2,0,0,D9-B9+1,1),"B_sch")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COUNTIF(OFFSET('PE4_18.09.18_pred_raw'!A2,0,0,D9-B9+1,1),"C_int")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(OFFSET('PE4_18.09.18_pred_raw'!B2,0,0,D9-B9+1,1)="ASP")*( OFFSET('PE4_18.09.18_pred_raw'!C2,0,0,D9-B9+1,1)="C"))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COUNTIF(OFFSET('PE4_18.09.18_pred_raw'!A2,0,0,D9-B9+1,1),"C_lep")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(OFFSET('PE4_18.09.18_pred_raw'!B2,0,0,D9-B9+1,1)="BBD")*( OFFSET('PE4_18.09.18_pred_raw'!C2,0,0,D9-B9+1,1)="C"))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COUNTIF(OFFSET('PE4_18.09.18_pred_raw'!A2,0,0,D9-B9+1,1),"Dp_lis")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(OFFSET('PE4_18.09.18_pred_raw'!B2,0,0,D9-B9+1,1)="BL")*( OFFSET('PE4_18.09.18_pred_raw'!C2,0,0,D9-B9+1,1)="C"))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COUNTIF(OFFSET('PE4_18.09.18_pred_raw'!A2,0,0,D9-B9+1,1),"D_cor")</f>
        <v>6</v>
      </c>
      <c r="I43" s="3">
        <f ca="1">(H43/H142)*100</f>
        <v>6.0606060606060606</v>
      </c>
      <c r="J43" s="3">
        <f ca="1">IF(H43=0,0,-1*((H43/B18)*(LN(H43/B18))))</f>
        <v>0</v>
      </c>
      <c r="K43" s="19">
        <f ca="1">IF(H43=0,0,((H43/B18)^2))</f>
        <v>1</v>
      </c>
    </row>
    <row r="44" spans="1:11" x14ac:dyDescent="0.25">
      <c r="A44" s="14" t="s">
        <v>204</v>
      </c>
      <c r="B44">
        <f ca="1">SUMPRODUCT( (OFFSET('PE4_18.09.18_pred_raw'!B2,0,0,D9-B9+1,1)="OD")*( OFFSET('PE4_18.09.18_pred_raw'!C2,0,0,D9-B9+1,1)="C"))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COUNTIF(OFFSET('PE4_18.09.18_pred_raw'!A2,0,0,D9-B9+1,1),"D_mag")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(OFFSET('PE4_18.09.18_pred_raw'!B2,0,0,D9-B9+1,1)="PLA")*( OFFSET('PE4_18.09.18_pred_raw'!C2,0,0,D9-B9+1,1)="C"))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COUNTIF(OFFSET('PE4_18.09.18_pred_raw'!A2,0,0,D9-B9+1,1),"Ecte")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(OFFSET('PE4_18.09.18_pred_raw'!B2,0,0,D9-B9+1,1)="WBD")*( OFFSET('PE4_18.09.18_pred_raw'!C2,0,0,D9-B9+1,1)="C"))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COUNTIF(OFFSET('PE4_18.09.18_pred_raw'!A2,0,0,D9-B9+1,1),"M_squ")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(OFFSET('PE4_18.09.18_pred_raw'!B2,0,0,D9-B9+1,1)="YBD")*( OFFSET('PE4_18.09.18_pred_raw'!C2,0,0,D9-B9+1,1)="C"))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COUNTIF(OFFSET('PE4_18.09.18_pred_raw'!A2,0,0,D9-B9+1,1),"P_lis")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COUNTIF(OFFSET('PE4_18.09.18_pred_raw'!A2,0,0,D9-B9+1,1),"S_can")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COUNTIF(OFFSET('PE4_18.09.18_pred_raw'!A2,0,0,D9-B9+1,1),"Styel")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COUNTIF(OFFSET('PE4_18.09.18_pred_raw'!A2,0,0,D9-B9+1,1),"S_bra")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COUNTIF(OFFSET('PE4_18.09.18_pred_raw'!A2,0,0,D9-B9+1,1),"S_rub")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COUNTIF(OFFSET('PE4_18.09.18_pred_raw'!A2,0,0,D9-B9+1,1),"T_cer")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COUNTIF(OFFSET('PE4_18.09.18_pred_raw'!A2,0,0,D9-B9+1,1),"A_ver")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COUNTIF(OFFSET('PE4_18.09.18_pred_raw'!A2,0,0,D9-B9+1,1),"Bryoz")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COUNTIF(OFFSET('PE4_18.09.18_pred_raw'!A2,0,0,D9-B9+1,1),"B_ner")</f>
        <v>1</v>
      </c>
      <c r="I56" s="3">
        <f ca="1">(H56/H142)*100</f>
        <v>1.0101010101010102</v>
      </c>
      <c r="J56" s="3">
        <f ca="1">IF(H56=0,0,-1*((H56/B19)*(LN(H56/B19))))</f>
        <v>0.14050192969810527</v>
      </c>
      <c r="K56" s="19">
        <f ca="1">IF(H56=0,0,((H56/B19)^2))</f>
        <v>2.0661157024793389E-3</v>
      </c>
    </row>
    <row r="57" spans="7:11" x14ac:dyDescent="0.25">
      <c r="G57" s="14" t="s">
        <v>64</v>
      </c>
      <c r="H57">
        <f ca="1">COUNTIF(OFFSET('PE4_18.09.18_pred_raw'!A2,0,0,D9-B9+1,1),"Bugu")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COUNTIF(OFFSET('PE4_18.09.18_pred_raw'!A2,0,0,D9-B9+1,1),"B_sto")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COUNTIF(OFFSET('PE4_18.09.18_pred_raw'!A2,0,0,D9-B9+1,1),"B_fla")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COUNTIF(OFFSET('PE4_18.09.18_pred_raw'!A2,0,0,D9-B9+1,1),"B_ful")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COUNTIF(OFFSET('PE4_18.09.18_pred_raw'!A2,0,0,D9-B9+1,1),"B_sim")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COUNTIF(OFFSET('PE4_18.09.18_pred_raw'!A2,0,0,D9-B9+1,1),"C_ina")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COUNTIF(OFFSET('PE4_18.09.18_pred_raw'!A2,0,0,D9-B9+1,1),"C_bert")</f>
        <v>10</v>
      </c>
      <c r="I63" s="3">
        <f ca="1">(H63/H142)*100</f>
        <v>10.1010101010101</v>
      </c>
      <c r="J63" s="3">
        <f ca="1">IF(H63=0,0,-1*((H63/B19)*(LN(H63/B19))))</f>
        <v>0.35838970925648644</v>
      </c>
      <c r="K63" s="19">
        <f ca="1">IF(H63=0,0,((H63/B19)^2))</f>
        <v>0.20661157024793386</v>
      </c>
    </row>
    <row r="64" spans="7:11" x14ac:dyDescent="0.25">
      <c r="G64" s="14" t="s">
        <v>71</v>
      </c>
      <c r="H64">
        <f ca="1">COUNTIF(OFFSET('PE4_18.09.18_pred_raw'!A2,0,0,D9-B9+1,1),"C_den")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COUNTIF(OFFSET('PE4_18.09.18_pred_raw'!A2,0,0,D9-B9+1,1),"C_ebu")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COUNTIF(OFFSET('PE4_18.09.18_pred_raw'!A2,0,0,D9-B9+1,1),"C_elo")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COUNTIF(OFFSET('PE4_18.09.18_pred_raw'!A2,0,0,D9-B9+1,1),"Crisi")</f>
        <v>2</v>
      </c>
      <c r="I67" s="3">
        <f ca="1">(H67/H142)*100</f>
        <v>2.0202020202020203</v>
      </c>
      <c r="J67" s="3">
        <f ca="1">IF(H67=0,0,-1*((H67/B19)*(LN(H67/B19))))</f>
        <v>0.21799047934530644</v>
      </c>
      <c r="K67" s="19">
        <f ca="1">IF(H67=0,0,((H67/B19)^2))</f>
        <v>8.2644628099173556E-3</v>
      </c>
    </row>
    <row r="68" spans="7:11" x14ac:dyDescent="0.25">
      <c r="G68" s="14" t="s">
        <v>75</v>
      </c>
      <c r="H68">
        <f ca="1">COUNTIF(OFFSET('PE4_18.09.18_pred_raw'!A2,0,0,D9-B9+1,1),"C_plu")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COUNTIF(OFFSET('PE4_18.09.18_pred_raw'!A2,0,0,D9-B9+1,1),"F_pur")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COUNTIF(OFFSET('PE4_18.09.18_pred_raw'!A2,0,0,D9-B9+1,1),"N_gig")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COUNTIF(OFFSET('PE4_18.09.18_pred_raw'!A2,0,0,D9-B9+1,1),"P_alb")</f>
        <v>9</v>
      </c>
      <c r="I71" s="3">
        <f ca="1">(H71/H142)*100</f>
        <v>9.0909090909090917</v>
      </c>
      <c r="J71" s="3">
        <f ca="1">IF(H71=0,0,-1*((H71/B19)*(LN(H71/B19))))</f>
        <v>0.36565276746358488</v>
      </c>
      <c r="K71" s="19">
        <f ca="1">IF(H71=0,0,((H71/B19)^2))</f>
        <v>0.16735537190082647</v>
      </c>
    </row>
    <row r="72" spans="7:11" x14ac:dyDescent="0.25">
      <c r="G72" s="14" t="s">
        <v>79</v>
      </c>
      <c r="H72">
        <f ca="1">COUNTIF(OFFSET('PE4_18.09.18_pred_raw'!A2,0,0,D9-B9+1,1),"S_laf")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COUNTIF(OFFSET('PE4_18.09.18_pred_raw'!A2,0,0,D9-B9+1,1),"S_err")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COUNTIF(OFFSET('PE4_18.09.18_pred_raw'!A2,0,0,D9-B9+1,1),"S_pun")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COUNTIF(OFFSET('PE4_18.09.18_pred_raw'!A2,0,0,D9-B9+1,1),"Schiz")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COUNTIF(OFFSET('PE4_18.09.18_pred_raw'!A2,0,0,D9-B9+1,1),"S_mad")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COUNTIF(OFFSET('PE4_18.09.18_pred_raw'!A2,0,0,D9-B9+1,1),"Scrup")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COUNTIF(OFFSET('PE4_18.09.18_pred_raw'!A2,0,0,D9-B9+1,1),"T_ino")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COUNTIF(OFFSET('PE4_18.09.18_pred_raw'!A2,0,0,D9-B9+1,1),"Tubo")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COUNTIF(OFFSET('PE4_18.09.18_pred_raw'!A2,0,0,D9-B9+1,1),"V_dent")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COUNTIF(OFFSET('PE4_18.09.18_pred_raw'!A2,0,0,D9-B9+1,1),"W_sub")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COUNTIF(OFFSET('PE4_18.09.18_pred_raw'!A2,0,0,D9-B9+1,1),"B_bai")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COUNTIF(OFFSET('PE4_18.09.18_pred_raw'!A2,0,0,D9-B9+1,1),"L_cla")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COUNTIF(OFFSET('PE4_18.09.18_pred_raw'!A2,0,0,D9-B9+1,1),"Nerei")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COUNTIF(OFFSET('PE4_18.09.18_pred_raw'!A2,0,0,D9-B9+1,1),"N_venu")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COUNTIF(OFFSET('PE4_18.09.18_pred_raw'!A2,0,0,D9-B9+1,1),"Poly")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COUNTIF(OFFSET('PE4_18.09.18_pred_raw'!A2,0,0,D9-B9+1,1),"P_tri")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COUNTIF(OFFSET('PE4_18.09.18_pred_raw'!A2,0,0,D9-B9+1,1),"P_tub")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COUNTIF(OFFSET('PE4_18.09.18_pred_raw'!A2,0,0,D9-B9+1,1),"Sabel")</f>
        <v>2</v>
      </c>
      <c r="I90" s="3">
        <f ca="1">(H90/H142)*100</f>
        <v>2.0202020202020203</v>
      </c>
      <c r="J90" s="3">
        <f ca="1">IF(H90=0,0,-1*((H90/B20)*(LN(H90/B20))))</f>
        <v>0.27798716415075903</v>
      </c>
      <c r="K90" s="19">
        <f ca="1">IF(H90=0,0,((H90/B20)^2))</f>
        <v>2.0408163265306121E-2</v>
      </c>
    </row>
    <row r="91" spans="7:11" x14ac:dyDescent="0.25">
      <c r="G91" s="14" t="s">
        <v>98</v>
      </c>
      <c r="H91">
        <f ca="1">COUNTIF(OFFSET('PE4_18.09.18_pred_raw'!A2,0,0,D9-B9+1,1),"S_dys")</f>
        <v>1</v>
      </c>
      <c r="I91" s="3">
        <f ca="1">(H91/H142)*100</f>
        <v>1.0101010101010102</v>
      </c>
      <c r="J91" s="3">
        <f ca="1">IF(H91=0,0,-1*((H91/B20)*(LN(H91/B20))))</f>
        <v>0.18850409497251847</v>
      </c>
      <c r="K91" s="19">
        <f ca="1">IF(H91=0,0,((H91/B20)^2))</f>
        <v>5.1020408163265302E-3</v>
      </c>
    </row>
    <row r="92" spans="7:11" x14ac:dyDescent="0.25">
      <c r="G92" s="14" t="s">
        <v>99</v>
      </c>
      <c r="H92">
        <f ca="1">COUNTIF(OFFSET('PE4_18.09.18_pred_raw'!A2,0,0,D9-B9+1,1),"Scale")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COUNTIF(OFFSET('PE4_18.09.18_pred_raw'!A2,0,0,D9-B9+1,1),"S_ver")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COUNTIF(OFFSET('PE4_18.09.18_pred_raw'!A2,0,0,D9-B9+1,1),"S_tri")</f>
        <v>9</v>
      </c>
      <c r="I94" s="3">
        <f ca="1">(H94/H142)*100</f>
        <v>9.0909090909090917</v>
      </c>
      <c r="J94" s="3">
        <f ca="1">IF(H94=0,0,-1*((H94/B20)*(LN(H94/B20))))</f>
        <v>0.28403534075081094</v>
      </c>
      <c r="K94" s="19">
        <f ca="1">IF(H94=0,0,((H94/B20)^2))</f>
        <v>0.41326530612244905</v>
      </c>
    </row>
    <row r="95" spans="7:11" x14ac:dyDescent="0.25">
      <c r="G95" s="14" t="s">
        <v>102</v>
      </c>
      <c r="H95">
        <f ca="1">COUNTIF(OFFSET('PE4_18.09.18_pred_raw'!A2,0,0,D9-B9+1,1),"Spir")</f>
        <v>2</v>
      </c>
      <c r="I95" s="3">
        <f ca="1">(H95/H142)*100</f>
        <v>2.0202020202020203</v>
      </c>
      <c r="J95" s="3">
        <f ca="1">IF(H95=0,0,-1*((H95/B20)*(LN(H95/B20))))</f>
        <v>0.27798716415075903</v>
      </c>
      <c r="K95" s="19">
        <f ca="1">IF(H95=0,0,((H95/B20)^2))</f>
        <v>2.0408163265306121E-2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COUNTIF(OFFSET('PE4_18.09.18_pred_raw'!A2,0,0,D9-B9+1,1),"A_plu")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COUNTIF(OFFSET('PE4_18.09.18_pred_raw'!A2,0,0,D9-B9+1,1),"A_dia")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COUNTIF(OFFSET('PE4_18.09.18_pred_raw'!A2,0,0,D9-B9+1,1),"E_cro")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COUNTIF(OFFSET('PE4_18.09.18_pred_raw'!A2,0,0,D9-B9+1,1),"K_hal")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COUNTIF(OFFSET('PE4_18.09.18_pred_raw'!A2,0,0,D9-B9+1,1),"O_hya")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COUNTIF(OFFSET('PE4_18.09.18_pred_raw'!A2,0,0,D9-B9+1,1),"Obel")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COUNTIF(OFFSET('PE4_18.09.18_pred_raw'!A2,0,0,D9-B9+1,1),"P_dis")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COUNTIF(OFFSET('PE4_18.09.18_pred_raw'!A2,0,0,D9-B9+1,1),"S_gau")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COUNTIF(OFFSET('PE4_18.09.18_pred_raw'!A2,0,0,D9-B9+1,1),"S_gayi")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COUNTIF(OFFSET('PE4_18.09.18_pred_raw'!A2,0,0,D9-B9+1,1),"Keep")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COUNTIF(OFFSET('PE4_18.09.18_pred_raw'!A2,0,0,D9-B9+1,1),"Pat")</f>
        <v>31</v>
      </c>
      <c r="I108" s="3">
        <f ca="1">(H108/H142)*100</f>
        <v>31.313131313131315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COUNTIF(OFFSET('PE4_18.09.18_pred_raw'!A2,0,0,D9-B9+1,1),"Up")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COUNTIF(OFFSET('PE4_18.09.18_pred_raw'!A2,0,0,D9-B9+1,1),"Work")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COUNTIF(OFFSET('PE4_18.09.18_pred_raw'!A2,0,0,D9-B9+1,1),"C_cla")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COUNTIF(OFFSET('PE4_18.09.18_pred_raw'!A2,0,0,D9-B9+1,1),"M_sen")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</v>
      </c>
      <c r="K113" s="19">
        <f ca="1">IF(H113=0,0,((H113/B23)^2))</f>
        <v>1</v>
      </c>
    </row>
    <row r="114" spans="7:11" x14ac:dyDescent="0.25">
      <c r="G114" s="14" t="s">
        <v>121</v>
      </c>
      <c r="H114">
        <f ca="1">COUNTIF(OFFSET('PE4_18.09.18_pred_raw'!A2,0,0,D9-B9+1,1),"Myca")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COUNTIF(OFFSET('PE4_18.09.18_pred_raw'!A2,0,0,D9-B9+1,1),"P_mag")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COUNTIF(OFFSET('PE4_18.09.18_pred_raw'!A2,0,0,D9-B9+1,1),"P_long")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COUNTIF(OFFSET('PE4_18.09.18_pred_raw'!A2,0,0,D9-B9+1,1),"Spong")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COUNTIF(OFFSET('PE4_18.09.18_pred_raw'!A2,0,0,D9-B9+1,1),"S_cil")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COUNTIF(OFFSET('PE4_18.09.18_pred_raw'!A2,0,0,D9-B9+1,1),"Sycon")</f>
        <v>0</v>
      </c>
      <c r="I119" s="3">
        <f ca="1">(H119/H142)*100</f>
        <v>0</v>
      </c>
      <c r="J119" s="3">
        <f ca="1">IF(H119=0,0,-1*((H119/B23)*(LN(H119/B23))))</f>
        <v>0</v>
      </c>
      <c r="K119" s="19">
        <f ca="1">IF(H119=0,0,((H119/B23)^2))</f>
        <v>0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COUNTIF(OFFSET('PE4_18.09.18_pred_raw'!A2,0,0,D9-B9+1,1),"Alg")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COUNTIF(OFFSET('PE4_18.09.18_pred_raw'!A2,0,0,D9-B9+1,1),"Cora")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COUNTIF(OFFSET('PE4_18.09.18_pred_raw'!A2,0,0,D9-B9+1,1),"D_dic")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COUNTIF(OFFSET('PE4_18.09.18_pred_raw'!A2,0,0,D9-B9+1,1),"L_inc")</f>
        <v>1</v>
      </c>
      <c r="I124" s="3">
        <f ca="1">(H124/H142)*100</f>
        <v>1.0101010101010102</v>
      </c>
      <c r="J124" s="3">
        <f ca="1">IF(H124=0,0,-1*((H124/B24)*(LN(H124/B24))))</f>
        <v>0.34657359027997264</v>
      </c>
      <c r="K124" s="19">
        <f ca="1">IF(H124=0,0,((H124/B24)^2))</f>
        <v>0.25</v>
      </c>
    </row>
    <row r="125" spans="7:11" x14ac:dyDescent="0.25">
      <c r="G125" s="14" t="s">
        <v>132</v>
      </c>
      <c r="H125">
        <f ca="1">COUNTIF(OFFSET('PE4_18.09.18_pred_raw'!A2,0,0,D9-B9+1,1),"P_pav")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COUNTIF(OFFSET('PE4_18.09.18_pred_raw'!A2,0,0,D9-B9+1,1),"P_ser")</f>
        <v>1</v>
      </c>
      <c r="I126" s="3">
        <f ca="1">(H126/H142)*100</f>
        <v>1.0101010101010102</v>
      </c>
      <c r="J126" s="3">
        <f ca="1">IF(H126=0,0,-1*((H126/B24)*(LN(H126/B24))))</f>
        <v>0.34657359027997264</v>
      </c>
      <c r="K126" s="19">
        <f ca="1">IF(H126=0,0,((H126/B24)^2))</f>
        <v>0.25</v>
      </c>
    </row>
    <row r="127" spans="7:11" x14ac:dyDescent="0.25">
      <c r="G127" s="14" t="s">
        <v>134</v>
      </c>
      <c r="H127">
        <f ca="1">COUNTIF(OFFSET('PE4_18.09.18_pred_raw'!A2,0,0,D9-B9+1,1),"Ulva")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COUNTIF(OFFSET('PE4_18.09.18_pred_raw'!A2,0,0,D9-B9+1,1),"V_utr")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COUNTIF(OFFSET('PE4_18.09.18_pred_raw'!A2,0,0,D9-B9+1,1),"B_dis")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COUNTIF(OFFSET('PE4_18.09.18_pred_raw'!A2,0,0,D9-B9+1,1),"A_lix")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COUNTIF(OFFSET('PE4_18.09.18_pred_raw'!A2,0,0,D9-B9+1,1),"Bare")</f>
        <v>15</v>
      </c>
      <c r="I134" s="3">
        <f ca="1">(H134/H142)*100</f>
        <v>15.151515151515152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COUNTIF(OFFSET('PE4_18.09.18_pred_raw'!A2,0,0,D9-B9+1,1),"Biof")</f>
        <v>8</v>
      </c>
      <c r="I136" s="3">
        <f ca="1">(H136/H142)*100</f>
        <v>8.0808080808080813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COUNTIF(OFFSET('PE4_18.09.18_pred_raw'!A2,0,0,D9-B9+1,1),"UNK")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COUNTIF(OFFSET('PE4_18.09.18_pred_raw'!A2,0,0,D9-B9+1,1),"SHAD")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COUNTIF(OFFSET('PE4_18.09.18_pred_raw'!A2,0,0,D9-B9+1,1),"TAPE")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COUNTIF(OFFSET('PE4_18.09.18_pred_raw'!A2,0,0,D9-B9+1,1),"WAND")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6F76-45ED-4C99-806F-401610F4C1AD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COUNTA(OFFSET('PE5_19.09.18_raw'!A2,0,0,D9-B9+1,1))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COUNTIF(OFFSET('PE5_19.09.18_raw'!C2,0,0,D9-B9+1,1), "ART")</f>
        <v>3</v>
      </c>
      <c r="C16" s="7">
        <f ca="1">(B16/H142)*100</f>
        <v>3.0303030303030303</v>
      </c>
      <c r="D16" s="7">
        <f ca="1">SUM(J17:J26)</f>
        <v>0.63651416829481278</v>
      </c>
      <c r="E16" s="18">
        <f ca="1">1-SUM(K17:K26)</f>
        <v>0.44444444444444442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COUNTIF(OFFSET('PE5_19.09.18_raw'!C2,0,0,D9-B9+1,1),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COUNTIF(OFFSET('PE5_19.09.18_raw'!A2,0,0,D9-B9+1,1),"Amphi")</f>
        <v>2</v>
      </c>
      <c r="I17" s="3">
        <f ca="1">(H17/H142)*100</f>
        <v>2.0202020202020203</v>
      </c>
      <c r="J17" s="3">
        <f ca="1">IF(H17=0,0,-1*((H17/B16)*(LN(H17/B16))))</f>
        <v>0.27031007207210961</v>
      </c>
      <c r="K17" s="19">
        <f ca="1">IF(H17=0,0,((H17/B16)^2))</f>
        <v>0.44444444444444442</v>
      </c>
      <c r="N17">
        <v>7</v>
      </c>
    </row>
    <row r="18" spans="1:14" x14ac:dyDescent="0.25">
      <c r="A18" s="13" t="s">
        <v>187</v>
      </c>
      <c r="B18" s="6">
        <f ca="1">COUNTIF(OFFSET('PE5_19.09.18_raw'!C2,0,0,D9-B9+1,1), "TUN")</f>
        <v>19</v>
      </c>
      <c r="C18" s="7">
        <f ca="1">(B18/H142)*100</f>
        <v>19.19191919191919</v>
      </c>
      <c r="D18" s="7">
        <f ca="1">SUM(J36:J52)</f>
        <v>1.2968916284109153</v>
      </c>
      <c r="E18" s="18">
        <f ca="1">1-SUM(K36:K52)</f>
        <v>0.70914127423822715</v>
      </c>
      <c r="G18" s="14" t="s">
        <v>25</v>
      </c>
      <c r="H18">
        <f ca="1">COUNTIF(OFFSET('PE5_19.09.18_raw'!A2,0,0,D9-B9+1,1),"B_tri")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COUNTIF(OFFSET('PE5_19.09.18_raw'!C2,0,0,D9-B9+1,1), "BRY")</f>
        <v>46</v>
      </c>
      <c r="C19" s="3">
        <f ca="1">(B19/H142)*100</f>
        <v>46.464646464646464</v>
      </c>
      <c r="D19" s="3">
        <f ca="1">SUM(J54:J81)</f>
        <v>1.0520568242547625</v>
      </c>
      <c r="E19" s="19">
        <f ca="1">1-SUM(K54:K81)</f>
        <v>0.59262759924385633</v>
      </c>
      <c r="G19" s="14" t="s">
        <v>26</v>
      </c>
      <c r="H19">
        <f ca="1">COUNTIF(OFFSET('PE5_19.09.18_raw'!A2,0,0,D9-B9+1,1),"Capre")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COUNTIF(OFFSET('PE5_19.09.18_raw'!C2,0,0,D9-B9+1,1), "ANN")</f>
        <v>16</v>
      </c>
      <c r="C20" s="7">
        <f ca="1">(B20/H142)*100</f>
        <v>16.161616161616163</v>
      </c>
      <c r="D20" s="7">
        <f ca="1">SUM(J83:J95)</f>
        <v>1.2996509635498974</v>
      </c>
      <c r="E20" s="18">
        <f ca="1">1-SUM(K83:K95)</f>
        <v>0.6640625</v>
      </c>
      <c r="G20" s="14" t="s">
        <v>27</v>
      </c>
      <c r="H20">
        <f ca="1">COUNTIF(OFFSET('PE5_19.09.18_raw'!A2,0,0,D9-B9+1,1),"Chtha")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COUNTIF(OFFSET('PE5_19.09.18_raw'!C2,0,0,D9-B9+1,1),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COUNTIF(OFFSET('PE5_19.09.18_raw'!A2,0,0,D9-B9+1,1),"Crab")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COUNTIF(OFFSET('PE5_19.09.18_raw'!C2,0,0,D9-B9+1,1),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COUNTIF(OFFSET('PE5_19.09.18_raw'!A2,0,0,D9-B9+1,1),"M_sex")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COUNTIF(OFFSET('PE5_19.09.18_raw'!C2,0,0,D9-B9+1,1), "POR")</f>
        <v>11</v>
      </c>
      <c r="C23" s="3">
        <f ca="1">(B23/H142)*100</f>
        <v>11.111111111111111</v>
      </c>
      <c r="D23" s="3">
        <f ca="1">SUM(J112:J119)</f>
        <v>0.47413931305783735</v>
      </c>
      <c r="E23" s="19">
        <f ca="1">1-SUM(K112:K119)</f>
        <v>0.29752066115702469</v>
      </c>
      <c r="G23" s="14" t="s">
        <v>30</v>
      </c>
      <c r="H23">
        <f ca="1">COUNTIF(OFFSET('PE5_19.09.18_raw'!A2,0,0,D9-B9+1,1),"P_scul")</f>
        <v>1</v>
      </c>
      <c r="I23" s="3">
        <f ca="1">(H23/H142)*100</f>
        <v>1.0101010101010102</v>
      </c>
      <c r="J23" s="3">
        <f ca="1">IF(H23=0,0,-1*((H23/B16)*(LN(H23/B16))))</f>
        <v>0.36620409622270322</v>
      </c>
      <c r="K23" s="19">
        <f ca="1">IF(H23=0,0,((H23/B16)^2))</f>
        <v>0.1111111111111111</v>
      </c>
    </row>
    <row r="24" spans="1:14" x14ac:dyDescent="0.25">
      <c r="A24" s="13" t="s">
        <v>193</v>
      </c>
      <c r="B24" s="6">
        <f ca="1">COUNTIF(OFFSET('PE5_19.09.18_raw'!C2,0,0,D9-B9+1,1),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31</v>
      </c>
      <c r="H24">
        <f ca="1">COUNTIF(OFFSET('PE5_19.09.18_raw'!A2,0,0,D9-B9+1,1),"Prawn")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COUNTIF(OFFSET('PE5_19.09.18_raw'!C2,0,0,D9-B9+1,1),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COUNTIF(OFFSET('PE5_19.09.18_raw'!A2,0,0,D9-B9+1,1),"S_walk")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COUNTIF(OFFSET('PE5_19.09.18_raw'!C2,0,0,D9-B9+1,1), "ECH")</f>
        <v>1</v>
      </c>
      <c r="C26" s="7">
        <f ca="1">(B26/H142)*100</f>
        <v>1.0101010101010102</v>
      </c>
      <c r="D26" s="7">
        <f ca="1">SUM(J132:J132)</f>
        <v>0</v>
      </c>
      <c r="E26" s="18">
        <f ca="1">1-SUM(K132:K132)</f>
        <v>0</v>
      </c>
      <c r="G26" s="14" t="s">
        <v>33</v>
      </c>
      <c r="H26">
        <f ca="1">COUNTIF(OFFSET('PE5_19.09.18_raw'!A2,0,0,D9-B9+1,1),"Tanai")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COUNTIF(OFFSET('PE5_19.09.18_raw'!C2,0,0,D9-B9+1,1), "SPR")</f>
        <v>2</v>
      </c>
      <c r="C27" s="3">
        <f ca="1">(B27/H142)*100</f>
        <v>2.0202020202020203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COUNTIF(OFFSET('PE5_19.09.18_raw'!C2,0,0,D9-B9+1,1),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35</v>
      </c>
      <c r="H28">
        <f ca="1">COUNTIF(OFFSET('PE5_19.09.18_raw'!A2,0,0,D9-B9+1,1),"Bival")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COUNTIF(OFFSET('PE5_19.09.18_raw'!C2,0,0,D9-B9+1,1),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COUNTIF(OFFSET('PE5_19.09.18_raw'!A2,0,0,D9-B9+1,1),"Gastr")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COUNTIF(OFFSET('PE5_19.09.18_raw'!A2,0,0,D9-B9+1,1),"Limpe")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COUNTIF(OFFSET('PE5_19.09.18_raw'!A2,0,0,D9-B9+1,1),"Moll")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COUNTIF(OFFSET('PE5_19.09.18_raw'!A2,0,0,D9-B9+1,1),"Nudi")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SUM((OFFSET('PE5_19.09.18_raw'!B2,0,0,D9-B9+1,1)="ASP") * (OFFSET('PE5_19.09.18_raw'!C2,0,0,D9-B9+1,1)&lt;&gt;"TWS"))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COUNTIF(OFFSET('PE5_19.09.18_raw'!A2,0,0,D9-B9+1,1),"Stram")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SUM((OFFSET('PE5_19.09.18_raw'!B2,0,0,D9-B9+1,1)="BBD") * (OFFSET('PE5_19.09.18_raw'!C2,0,0,D9-B9+1,1)&lt;&gt;"TWS"))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COUNTIF(OFFSET('PE5_19.09.18_raw'!A2,0,0,D9-B9+1,1),"Verme")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SUM((OFFSET('PE5_19.09.18_raw'!B2,0,0,D9-B9+1,1)="BL") * (OFFSET('PE5_19.09.18_raw'!C2,0,0,D9-B9+1,1)&lt;&gt;"TWS"))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SUM((OFFSET('PE5_19.09.18_raw'!B2,0,0,D9-B9+1,1)="OD") * (OFFSET('PE5_19.09.18_raw'!C2,0,0,D9-B9+1,1)&lt;&gt;"TWS"))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COUNTIF(OFFSET('PE5_19.09.18_raw'!A2,0,0,D9-B9+1,1),"Ascid")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SUM((OFFSET('PE5_19.09.18_raw'!B2,0,0,D9-B9+1,1)="PLA") * (OFFSET('PE5_19.09.18_raw'!C2,0,0,D9-B9+1,1)&lt;&gt;"TWS"))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COUNTIF(OFFSET('PE5_19.09.18_raw'!A2,0,0,D9-B9+1,1),"B_lea")</f>
        <v>2</v>
      </c>
      <c r="I37" s="3">
        <f ca="1">(H37/H142)*100</f>
        <v>2.0202020202020203</v>
      </c>
      <c r="J37" s="3">
        <f ca="1">IF(H37=0,0,-1*((H37/B18)*(LN(H37/B18))))</f>
        <v>0.2369780840638416</v>
      </c>
      <c r="K37" s="19">
        <f ca="1">IF(H37=0,0,((H37/B18)^2))</f>
        <v>1.1080332409972297E-2</v>
      </c>
    </row>
    <row r="38" spans="1:11" x14ac:dyDescent="0.25">
      <c r="A38" s="14" t="s">
        <v>206</v>
      </c>
      <c r="B38">
        <f t="array" aca="1" ref="B38" ca="1">SUM((OFFSET('PE5_19.09.18_raw'!B2,0,0,D9-B9+1,1)="WBD") * (OFFSET('PE5_19.09.18_raw'!C2,0,0,D9-B9+1,1)&lt;&gt;"TWS"))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COUNTIF(OFFSET('PE5_19.09.18_raw'!A2,0,0,D9-B9+1,1),"B_nig")</f>
        <v>6</v>
      </c>
      <c r="I38" s="3">
        <f ca="1">(H38/H142)*100</f>
        <v>6.0606060606060606</v>
      </c>
      <c r="J38" s="3">
        <f ca="1">IF(H38=0,0,-1*((H38/B18)*(LN(H38/B18))))</f>
        <v>0.36400405577001649</v>
      </c>
      <c r="K38" s="19">
        <f ca="1">IF(H38=0,0,((H38/B18)^2))</f>
        <v>9.9722991689750684E-2</v>
      </c>
    </row>
    <row r="39" spans="1:11" x14ac:dyDescent="0.25">
      <c r="A39" s="13" t="s">
        <v>207</v>
      </c>
      <c r="B39" s="6">
        <f t="array" aca="1" ref="B39" ca="1">SUM((OFFSET('PE5_19.09.18_raw'!B2,0,0,D9-B9+1,1)="YBD") * (OFFSET('PE5_19.09.18_raw'!C2,0,0,D9-B9+1,1)&lt;&gt;"TWS"))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COUNTIF(OFFSET('PE5_19.09.18_raw'!A2,0,0,D9-B9+1,1),"B_sch")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COUNTIF(OFFSET('PE5_19.09.18_raw'!A2,0,0,D9-B9+1,1),"C_int")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(OFFSET('PE5_19.09.18_raw'!B2,0,0,D9-B9+1,1)="ASP")*( OFFSET('PE5_19.09.18_raw'!C2,0,0,D9-B9+1,1)="C"))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COUNTIF(OFFSET('PE5_19.09.18_raw'!A2,0,0,D9-B9+1,1),"C_lep")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(OFFSET('PE5_19.09.18_raw'!B2,0,0,D9-B9+1,1)="BBD")*( OFFSET('PE5_19.09.18_raw'!C2,0,0,D9-B9+1,1)="C"))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COUNTIF(OFFSET('PE5_19.09.18_raw'!A2,0,0,D9-B9+1,1),"Dp_lis")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(OFFSET('PE5_19.09.18_raw'!B2,0,0,D9-B9+1,1)="BL")*( OFFSET('PE5_19.09.18_raw'!C2,0,0,D9-B9+1,1)="C"))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COUNTIF(OFFSET('PE5_19.09.18_raw'!A2,0,0,D9-B9+1,1),"D_cor")</f>
        <v>7</v>
      </c>
      <c r="I43" s="3">
        <f ca="1">(H43/H142)*100</f>
        <v>7.0707070707070701</v>
      </c>
      <c r="J43" s="3">
        <f ca="1">IF(H43=0,0,-1*((H43/B18)*(LN(H43/B18))))</f>
        <v>0.36787904267252053</v>
      </c>
      <c r="K43" s="19">
        <f ca="1">IF(H43=0,0,((H43/B18)^2))</f>
        <v>0.13573407202216065</v>
      </c>
    </row>
    <row r="44" spans="1:11" x14ac:dyDescent="0.25">
      <c r="A44" s="14" t="s">
        <v>204</v>
      </c>
      <c r="B44">
        <f ca="1">SUMPRODUCT( (OFFSET('PE5_19.09.18_raw'!B2,0,0,D9-B9+1,1)="OD")*( OFFSET('PE5_19.09.18_raw'!C2,0,0,D9-B9+1,1)="C"))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COUNTIF(OFFSET('PE5_19.09.18_raw'!A2,0,0,D9-B9+1,1),"D_mag")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(OFFSET('PE5_19.09.18_raw'!B2,0,0,D9-B9+1,1)="PLA")*( OFFSET('PE5_19.09.18_raw'!C2,0,0,D9-B9+1,1)="C"))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COUNTIF(OFFSET('PE5_19.09.18_raw'!A2,0,0,D9-B9+1,1),"Ecte")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(OFFSET('PE5_19.09.18_raw'!B2,0,0,D9-B9+1,1)="WBD")*( OFFSET('PE5_19.09.18_raw'!C2,0,0,D9-B9+1,1)="C"))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COUNTIF(OFFSET('PE5_19.09.18_raw'!A2,0,0,D9-B9+1,1),"M_squ")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(OFFSET('PE5_19.09.18_raw'!B2,0,0,D9-B9+1,1)="YBD")*( OFFSET('PE5_19.09.18_raw'!C2,0,0,D9-B9+1,1)="C"))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COUNTIF(OFFSET('PE5_19.09.18_raw'!A2,0,0,D9-B9+1,1),"P_lis")</f>
        <v>4</v>
      </c>
      <c r="I47" s="3">
        <f ca="1">(H47/H142)*100</f>
        <v>4.0404040404040407</v>
      </c>
      <c r="J47" s="3">
        <f ca="1">IF(H47=0,0,-1*((H47/B18)*(LN(H47/B18))))</f>
        <v>0.32803044590453678</v>
      </c>
      <c r="K47" s="19">
        <f ca="1">IF(H47=0,0,((H47/B18)^2))</f>
        <v>4.432132963988919E-2</v>
      </c>
    </row>
    <row r="48" spans="1:11" ht="15.75" thickTop="1" x14ac:dyDescent="0.25">
      <c r="G48" s="14" t="s">
        <v>55</v>
      </c>
      <c r="H48">
        <f ca="1">COUNTIF(OFFSET('PE5_19.09.18_raw'!A2,0,0,D9-B9+1,1),"S_can")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COUNTIF(OFFSET('PE5_19.09.18_raw'!A2,0,0,D9-B9+1,1),"Styel")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COUNTIF(OFFSET('PE5_19.09.18_raw'!A2,0,0,D9-B9+1,1),"S_bra")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COUNTIF(OFFSET('PE5_19.09.18_raw'!A2,0,0,D9-B9+1,1),"S_rub")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COUNTIF(OFFSET('PE5_19.09.18_raw'!A2,0,0,D9-B9+1,1),"T_cer")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COUNTIF(OFFSET('PE5_19.09.18_raw'!A2,0,0,D9-B9+1,1),"A_ver")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COUNTIF(OFFSET('PE5_19.09.18_raw'!A2,0,0,D9-B9+1,1),"Bryoz")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COUNTIF(OFFSET('PE5_19.09.18_raw'!A2,0,0,D9-B9+1,1),"B_ner")</f>
        <v>1</v>
      </c>
      <c r="I56" s="3">
        <f ca="1">(H56/H142)*100</f>
        <v>1.0101010101010102</v>
      </c>
      <c r="J56" s="3">
        <f ca="1">IF(H56=0,0,-1*((H56/B19)*(LN(H56/B19))))</f>
        <v>8.3231334706284674E-2</v>
      </c>
      <c r="K56" s="19">
        <f ca="1">IF(H56=0,0,((H56/B19)^2))</f>
        <v>4.7258979206049145E-4</v>
      </c>
    </row>
    <row r="57" spans="7:11" x14ac:dyDescent="0.25">
      <c r="G57" s="14" t="s">
        <v>64</v>
      </c>
      <c r="H57">
        <f ca="1">COUNTIF(OFFSET('PE5_19.09.18_raw'!A2,0,0,D9-B9+1,1),"Bugu")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COUNTIF(OFFSET('PE5_19.09.18_raw'!A2,0,0,D9-B9+1,1),"B_sto")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COUNTIF(OFFSET('PE5_19.09.18_raw'!A2,0,0,D9-B9+1,1),"B_fla")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COUNTIF(OFFSET('PE5_19.09.18_raw'!A2,0,0,D9-B9+1,1),"B_ful")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COUNTIF(OFFSET('PE5_19.09.18_raw'!A2,0,0,D9-B9+1,1),"B_sim")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COUNTIF(OFFSET('PE5_19.09.18_raw'!A2,0,0,D9-B9+1,1),"C_ina")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COUNTIF(OFFSET('PE5_19.09.18_raw'!A2,0,0,D9-B9+1,1),"C_bert")</f>
        <v>26</v>
      </c>
      <c r="I63" s="3">
        <f ca="1">(H63/H142)*100</f>
        <v>26.262626262626267</v>
      </c>
      <c r="J63" s="3">
        <f ca="1">IF(H63=0,0,-1*((H63/B19)*(LN(H63/B19))))</f>
        <v>0.32248187652517257</v>
      </c>
      <c r="K63" s="19">
        <f ca="1">IF(H63=0,0,((H63/B19)^2))</f>
        <v>0.31947069943289219</v>
      </c>
    </row>
    <row r="64" spans="7:11" x14ac:dyDescent="0.25">
      <c r="G64" s="14" t="s">
        <v>71</v>
      </c>
      <c r="H64">
        <f ca="1">COUNTIF(OFFSET('PE5_19.09.18_raw'!A2,0,0,D9-B9+1,1),"C_den")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COUNTIF(OFFSET('PE5_19.09.18_raw'!A2,0,0,D9-B9+1,1),"C_ebu")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COUNTIF(OFFSET('PE5_19.09.18_raw'!A2,0,0,D9-B9+1,1),"C_elo")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COUNTIF(OFFSET('PE5_19.09.18_raw'!A2,0,0,D9-B9+1,1),"Crisi")</f>
        <v>8</v>
      </c>
      <c r="I67" s="3">
        <f ca="1">(H67/H142)*100</f>
        <v>8.0808080808080813</v>
      </c>
      <c r="J67" s="3">
        <f ca="1">IF(H67=0,0,-1*((H67/B19)*(LN(H67/B19))))</f>
        <v>0.30420867040161026</v>
      </c>
      <c r="K67" s="19">
        <f ca="1">IF(H67=0,0,((H67/B19)^2))</f>
        <v>3.0245746691871453E-2</v>
      </c>
    </row>
    <row r="68" spans="7:11" x14ac:dyDescent="0.25">
      <c r="G68" s="14" t="s">
        <v>75</v>
      </c>
      <c r="H68">
        <f ca="1">COUNTIF(OFFSET('PE5_19.09.18_raw'!A2,0,0,D9-B9+1,1),"C_plu")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COUNTIF(OFFSET('PE5_19.09.18_raw'!A2,0,0,D9-B9+1,1),"F_pur")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COUNTIF(OFFSET('PE5_19.09.18_raw'!A2,0,0,D9-B9+1,1),"N_gig")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COUNTIF(OFFSET('PE5_19.09.18_raw'!A2,0,0,D9-B9+1,1),"P_alb")</f>
        <v>11</v>
      </c>
      <c r="I71" s="3">
        <f ca="1">(H71/H142)*100</f>
        <v>11.111111111111111</v>
      </c>
      <c r="J71" s="3">
        <f ca="1">IF(H71=0,0,-1*((H71/B19)*(LN(H71/B19))))</f>
        <v>0.34213494262169497</v>
      </c>
      <c r="K71" s="19">
        <f ca="1">IF(H71=0,0,((H71/B19)^2))</f>
        <v>5.7183364839319475E-2</v>
      </c>
    </row>
    <row r="72" spans="7:11" x14ac:dyDescent="0.25">
      <c r="G72" s="14" t="s">
        <v>79</v>
      </c>
      <c r="H72">
        <f ca="1">COUNTIF(OFFSET('PE5_19.09.18_raw'!A2,0,0,D9-B9+1,1),"S_laf")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COUNTIF(OFFSET('PE5_19.09.18_raw'!A2,0,0,D9-B9+1,1),"S_err")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COUNTIF(OFFSET('PE5_19.09.18_raw'!A2,0,0,D9-B9+1,1),"S_pun")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COUNTIF(OFFSET('PE5_19.09.18_raw'!A2,0,0,D9-B9+1,1),"Schiz")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COUNTIF(OFFSET('PE5_19.09.18_raw'!A2,0,0,D9-B9+1,1),"S_mad")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COUNTIF(OFFSET('PE5_19.09.18_raw'!A2,0,0,D9-B9+1,1),"Scrup")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COUNTIF(OFFSET('PE5_19.09.18_raw'!A2,0,0,D9-B9+1,1),"T_ino")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COUNTIF(OFFSET('PE5_19.09.18_raw'!A2,0,0,D9-B9+1,1),"Tubo")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COUNTIF(OFFSET('PE5_19.09.18_raw'!A2,0,0,D9-B9+1,1),"V_dent")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COUNTIF(OFFSET('PE5_19.09.18_raw'!A2,0,0,D9-B9+1,1),"W_sub")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COUNTIF(OFFSET('PE5_19.09.18_raw'!A2,0,0,D9-B9+1,1),"B_bai")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COUNTIF(OFFSET('PE5_19.09.18_raw'!A2,0,0,D9-B9+1,1),"L_cla")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COUNTIF(OFFSET('PE5_19.09.18_raw'!A2,0,0,D9-B9+1,1),"Nerei")</f>
        <v>1</v>
      </c>
      <c r="I85" s="3">
        <f ca="1">(H85/H142)*100</f>
        <v>1.0101010101010102</v>
      </c>
      <c r="J85" s="3">
        <f ca="1">IF(H85=0,0,-1*((H85/B20)*(LN(H85/B20))))</f>
        <v>0.17328679513998632</v>
      </c>
      <c r="K85" s="19">
        <f ca="1">IF(H85=0,0,((H85/B20)^2))</f>
        <v>3.90625E-3</v>
      </c>
    </row>
    <row r="86" spans="7:11" x14ac:dyDescent="0.25">
      <c r="G86" s="14" t="s">
        <v>93</v>
      </c>
      <c r="H86">
        <f ca="1">COUNTIF(OFFSET('PE5_19.09.18_raw'!A2,0,0,D9-B9+1,1),"N_venu")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COUNTIF(OFFSET('PE5_19.09.18_raw'!A2,0,0,D9-B9+1,1),"Poly")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COUNTIF(OFFSET('PE5_19.09.18_raw'!A2,0,0,D9-B9+1,1),"P_tri")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COUNTIF(OFFSET('PE5_19.09.18_raw'!A2,0,0,D9-B9+1,1),"P_tub")</f>
        <v>2</v>
      </c>
      <c r="I89" s="3">
        <f ca="1">(H89/H142)*100</f>
        <v>2.0202020202020203</v>
      </c>
      <c r="J89" s="3">
        <f ca="1">IF(H89=0,0,-1*((H89/B20)*(LN(H89/B20))))</f>
        <v>0.25993019270997947</v>
      </c>
      <c r="K89" s="19">
        <f ca="1">IF(H89=0,0,((H89/B20)^2))</f>
        <v>1.5625E-2</v>
      </c>
    </row>
    <row r="90" spans="7:11" x14ac:dyDescent="0.25">
      <c r="G90" s="14" t="s">
        <v>97</v>
      </c>
      <c r="H90">
        <f ca="1">COUNTIF(OFFSET('PE5_19.09.18_raw'!A2,0,0,D9-B9+1,1),"Sabel")</f>
        <v>1</v>
      </c>
      <c r="I90" s="3">
        <f ca="1">(H90/H142)*100</f>
        <v>1.0101010101010102</v>
      </c>
      <c r="J90" s="3">
        <f ca="1">IF(H90=0,0,-1*((H90/B20)*(LN(H90/B20))))</f>
        <v>0.17328679513998632</v>
      </c>
      <c r="K90" s="19">
        <f ca="1">IF(H90=0,0,((H90/B20)^2))</f>
        <v>3.90625E-3</v>
      </c>
    </row>
    <row r="91" spans="7:11" x14ac:dyDescent="0.25">
      <c r="G91" s="14" t="s">
        <v>98</v>
      </c>
      <c r="H91">
        <f ca="1">COUNTIF(OFFSET('PE5_19.09.18_raw'!A2,0,0,D9-B9+1,1),"S_dys")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COUNTIF(OFFSET('PE5_19.09.18_raw'!A2,0,0,D9-B9+1,1),"Scale")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COUNTIF(OFFSET('PE5_19.09.18_raw'!A2,0,0,D9-B9+1,1),"S_ver")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COUNTIF(OFFSET('PE5_19.09.18_raw'!A2,0,0,D9-B9+1,1),"S_tri")</f>
        <v>8</v>
      </c>
      <c r="I94" s="3">
        <f ca="1">(H94/H142)*100</f>
        <v>8.0808080808080813</v>
      </c>
      <c r="J94" s="3">
        <f ca="1">IF(H94=0,0,-1*((H94/B20)*(LN(H94/B20))))</f>
        <v>0.34657359027997264</v>
      </c>
      <c r="K94" s="19">
        <f ca="1">IF(H94=0,0,((H94/B20)^2))</f>
        <v>0.25</v>
      </c>
    </row>
    <row r="95" spans="7:11" x14ac:dyDescent="0.25">
      <c r="G95" s="14" t="s">
        <v>102</v>
      </c>
      <c r="H95">
        <f ca="1">COUNTIF(OFFSET('PE5_19.09.18_raw'!A2,0,0,D9-B9+1,1),"Spir")</f>
        <v>4</v>
      </c>
      <c r="I95" s="3">
        <f ca="1">(H95/H142)*100</f>
        <v>4.0404040404040407</v>
      </c>
      <c r="J95" s="3">
        <f ca="1">IF(H95=0,0,-1*((H95/B20)*(LN(H95/B20))))</f>
        <v>0.34657359027997264</v>
      </c>
      <c r="K95" s="19">
        <f ca="1">IF(H95=0,0,((H95/B20)^2))</f>
        <v>6.25E-2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COUNTIF(OFFSET('PE5_19.09.18_raw'!A2,0,0,D9-B9+1,1),"A_plu")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COUNTIF(OFFSET('PE5_19.09.18_raw'!A2,0,0,D9-B9+1,1),"A_dia")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COUNTIF(OFFSET('PE5_19.09.18_raw'!A2,0,0,D9-B9+1,1),"E_cro")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COUNTIF(OFFSET('PE5_19.09.18_raw'!A2,0,0,D9-B9+1,1),"K_hal")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COUNTIF(OFFSET('PE5_19.09.18_raw'!A2,0,0,D9-B9+1,1),"O_hya")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COUNTIF(OFFSET('PE5_19.09.18_raw'!A2,0,0,D9-B9+1,1),"Obel")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COUNTIF(OFFSET('PE5_19.09.18_raw'!A2,0,0,D9-B9+1,1),"P_dis")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COUNTIF(OFFSET('PE5_19.09.18_raw'!A2,0,0,D9-B9+1,1),"S_gau")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COUNTIF(OFFSET('PE5_19.09.18_raw'!A2,0,0,D9-B9+1,1),"S_gayi")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COUNTIF(OFFSET('PE5_19.09.18_raw'!A2,0,0,D9-B9+1,1),"Keep")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COUNTIF(OFFSET('PE5_19.09.18_raw'!A2,0,0,D9-B9+1,1),"Pat")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COUNTIF(OFFSET('PE5_19.09.18_raw'!A2,0,0,D9-B9+1,1),"Up")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COUNTIF(OFFSET('PE5_19.09.18_raw'!A2,0,0,D9-B9+1,1),"Work")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COUNTIF(OFFSET('PE5_19.09.18_raw'!A2,0,0,D9-B9+1,1),"C_cla")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COUNTIF(OFFSET('PE5_19.09.18_raw'!A2,0,0,D9-B9+1,1),"M_sen")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COUNTIF(OFFSET('PE5_19.09.18_raw'!A2,0,0,D9-B9+1,1),"Myca")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COUNTIF(OFFSET('PE5_19.09.18_raw'!A2,0,0,D9-B9+1,1),"P_mag")</f>
        <v>9</v>
      </c>
      <c r="I115" s="3">
        <f ca="1">(H115/H142)*100</f>
        <v>9.0909090909090917</v>
      </c>
      <c r="J115" s="3">
        <f ca="1">IF(H115=0,0,-1*((H115/B23)*(LN(H115/B23))))</f>
        <v>0.16418511446903272</v>
      </c>
      <c r="K115" s="19">
        <f ca="1">IF(H115=0,0,((H115/B23)^2))</f>
        <v>0.66942148760330589</v>
      </c>
    </row>
    <row r="116" spans="7:11" x14ac:dyDescent="0.25">
      <c r="G116" s="14" t="s">
        <v>123</v>
      </c>
      <c r="H116">
        <f ca="1">COUNTIF(OFFSET('PE5_19.09.18_raw'!A2,0,0,D9-B9+1,1),"P_long")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COUNTIF(OFFSET('PE5_19.09.18_raw'!A2,0,0,D9-B9+1,1),"Spong")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COUNTIF(OFFSET('PE5_19.09.18_raw'!A2,0,0,D9-B9+1,1),"S_cil")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COUNTIF(OFFSET('PE5_19.09.18_raw'!A2,0,0,D9-B9+1,1),"Sycon")</f>
        <v>2</v>
      </c>
      <c r="I119" s="3">
        <f ca="1">(H119/H142)*100</f>
        <v>2.0202020202020203</v>
      </c>
      <c r="J119" s="3">
        <f ca="1">IF(H119=0,0,-1*((H119/B23)*(LN(H119/B23))))</f>
        <v>0.30995419858880463</v>
      </c>
      <c r="K119" s="19">
        <f ca="1">IF(H119=0,0,((H119/B23)^2))</f>
        <v>3.3057851239669422E-2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COUNTIF(OFFSET('PE5_19.09.18_raw'!A2,0,0,D9-B9+1,1),"Alg")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COUNTIF(OFFSET('PE5_19.09.18_raw'!A2,0,0,D9-B9+1,1),"Cora")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COUNTIF(OFFSET('PE5_19.09.18_raw'!A2,0,0,D9-B9+1,1),"D_dic")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COUNTIF(OFFSET('PE5_19.09.18_raw'!A2,0,0,D9-B9+1,1),"L_inc")</f>
        <v>1</v>
      </c>
      <c r="I124" s="3">
        <f ca="1">(H124/H142)*100</f>
        <v>1.0101010101010102</v>
      </c>
      <c r="J124" s="3">
        <f ca="1">IF(H124=0,0,-1*((H124/B24)*(LN(H124/B24))))</f>
        <v>0</v>
      </c>
      <c r="K124" s="19">
        <f ca="1">IF(H124=0,0,((H124/B24)^2))</f>
        <v>1</v>
      </c>
    </row>
    <row r="125" spans="7:11" x14ac:dyDescent="0.25">
      <c r="G125" s="14" t="s">
        <v>132</v>
      </c>
      <c r="H125">
        <f ca="1">COUNTIF(OFFSET('PE5_19.09.18_raw'!A2,0,0,D9-B9+1,1),"P_pav")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COUNTIF(OFFSET('PE5_19.09.18_raw'!A2,0,0,D9-B9+1,1),"P_ser")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COUNTIF(OFFSET('PE5_19.09.18_raw'!A2,0,0,D9-B9+1,1),"Ulva")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COUNTIF(OFFSET('PE5_19.09.18_raw'!A2,0,0,D9-B9+1,1),"V_utr")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COUNTIF(OFFSET('PE5_19.09.18_raw'!A2,0,0,D9-B9+1,1),"B_dis")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COUNTIF(OFFSET('PE5_19.09.18_raw'!A2,0,0,D9-B9+1,1),"A_lix")</f>
        <v>1</v>
      </c>
      <c r="I132" s="3">
        <f ca="1">(H132/H142)*100</f>
        <v>1.0101010101010102</v>
      </c>
      <c r="J132" s="3">
        <f ca="1">IF(H132=0,0,-1*((H132/B26)*(LN(H132/B26))))</f>
        <v>0</v>
      </c>
      <c r="K132" s="19">
        <f ca="1">IF(H132=0,0,((H132/B26)^2))</f>
        <v>1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COUNTIF(OFFSET('PE5_19.09.18_raw'!A2,0,0,D9-B9+1,1),"Bare")</f>
        <v>2</v>
      </c>
      <c r="I134" s="3">
        <f ca="1">(H134/H142)*100</f>
        <v>2.0202020202020203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COUNTIF(OFFSET('PE5_19.09.18_raw'!A2,0,0,D9-B9+1,1),"Biof")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144</v>
      </c>
      <c r="H137">
        <f ca="1">COUNTIF(OFFSET('PE5_19.09.18_raw'!A2,0,0,D9-B9+1,1),"UNK")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COUNTIF(OFFSET('PE5_19.09.18_raw'!A2,0,0,D9-B9+1,1),"SHAD")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COUNTIF(OFFSET('PE5_19.09.18_raw'!A2,0,0,D9-B9+1,1),"TAPE")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COUNTIF(OFFSET('PE5_19.09.18_raw'!A2,0,0,D9-B9+1,1),"WAND")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8ED7-3E07-4402-BBB5-58BBDE504AF4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COUNTA(OFFSET('PE5_19.09.18_pred_raw'!A2,0,0,D9-B9+1,1))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COUNTIF(OFFSET('PE5_19.09.18_pred_raw'!C2,0,0,D9-B9+1,1), "ART")</f>
        <v>1</v>
      </c>
      <c r="C16" s="7">
        <f ca="1">(B16/H142)*100</f>
        <v>1.0101010101010102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COUNTIF(OFFSET('PE5_19.09.18_pred_raw'!C2,0,0,D9-B9+1,1),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COUNTIF(OFFSET('PE5_19.09.18_pred_raw'!A2,0,0,D9-B9+1,1),"Amphi")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COUNTIF(OFFSET('PE5_19.09.18_pred_raw'!C2,0,0,D9-B9+1,1), "TUN")</f>
        <v>12</v>
      </c>
      <c r="C18" s="7">
        <f ca="1">(B18/H142)*100</f>
        <v>12.121212121212121</v>
      </c>
      <c r="D18" s="7">
        <f ca="1">SUM(J36:J52)</f>
        <v>0.83698821678583579</v>
      </c>
      <c r="E18" s="18">
        <f ca="1">1-SUM(K36:K52)</f>
        <v>0.41666666666666674</v>
      </c>
      <c r="G18" s="14" t="s">
        <v>25</v>
      </c>
      <c r="H18">
        <f ca="1">COUNTIF(OFFSET('PE5_19.09.18_pred_raw'!A2,0,0,D9-B9+1,1),"B_tri")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COUNTIF(OFFSET('PE5_19.09.18_pred_raw'!C2,0,0,D9-B9+1,1), "BRY")</f>
        <v>24</v>
      </c>
      <c r="C19" s="3">
        <f ca="1">(B19/H142)*100</f>
        <v>24.242424242424242</v>
      </c>
      <c r="D19" s="3">
        <f ca="1">SUM(J54:J81)</f>
        <v>0.80281878203796364</v>
      </c>
      <c r="E19" s="19">
        <f ca="1">1-SUM(K54:K81)</f>
        <v>0.45486111111111105</v>
      </c>
      <c r="G19" s="14" t="s">
        <v>26</v>
      </c>
      <c r="H19">
        <f ca="1">COUNTIF(OFFSET('PE5_19.09.18_pred_raw'!A2,0,0,D9-B9+1,1),"Capre")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COUNTIF(OFFSET('PE5_19.09.18_pred_raw'!C2,0,0,D9-B9+1,1), "ANN")</f>
        <v>5</v>
      </c>
      <c r="C20" s="7">
        <f ca="1">(B20/H142)*100</f>
        <v>5.0505050505050502</v>
      </c>
      <c r="D20" s="7">
        <f ca="1">SUM(J83:J95)</f>
        <v>0.67301166700925652</v>
      </c>
      <c r="E20" s="18">
        <f ca="1">1-SUM(K83:K95)</f>
        <v>0.48</v>
      </c>
      <c r="G20" s="14" t="s">
        <v>27</v>
      </c>
      <c r="H20">
        <f ca="1">COUNTIF(OFFSET('PE5_19.09.18_pred_raw'!A2,0,0,D9-B9+1,1),"Chtha")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COUNTIF(OFFSET('PE5_19.09.18_pred_raw'!C2,0,0,D9-B9+1,1),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COUNTIF(OFFSET('PE5_19.09.18_pred_raw'!A2,0,0,D9-B9+1,1),"Crab")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COUNTIF(OFFSET('PE5_19.09.18_pred_raw'!C2,0,0,D9-B9+1,1), "C")</f>
        <v>37</v>
      </c>
      <c r="C22" s="7">
        <f ca="1">(B22/H142)*100</f>
        <v>37.373737373737377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COUNTIF(OFFSET('PE5_19.09.18_pred_raw'!A2,0,0,D9-B9+1,1),"M_sex")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COUNTIF(OFFSET('PE5_19.09.18_pred_raw'!C2,0,0,D9-B9+1,1), "POR")</f>
        <v>1</v>
      </c>
      <c r="C23" s="3">
        <f ca="1">(B23/H142)*100</f>
        <v>1.0101010101010102</v>
      </c>
      <c r="D23" s="3">
        <f ca="1">SUM(J112:J119)</f>
        <v>0</v>
      </c>
      <c r="E23" s="19">
        <f ca="1">1-SUM(K112:K119)</f>
        <v>0</v>
      </c>
      <c r="G23" s="14" t="s">
        <v>30</v>
      </c>
      <c r="H23">
        <f ca="1">COUNTIF(OFFSET('PE5_19.09.18_pred_raw'!A2,0,0,D9-B9+1,1),"P_scul")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COUNTIF(OFFSET('PE5_19.09.18_pred_raw'!C2,0,0,D9-B9+1,1),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31</v>
      </c>
      <c r="H24">
        <f ca="1">COUNTIF(OFFSET('PE5_19.09.18_pred_raw'!A2,0,0,D9-B9+1,1),"Prawn")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COUNTIF(OFFSET('PE5_19.09.18_pred_raw'!C2,0,0,D9-B9+1,1),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COUNTIF(OFFSET('PE5_19.09.18_pred_raw'!A2,0,0,D9-B9+1,1),"S_walk")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COUNTIF(OFFSET('PE5_19.09.18_pred_raw'!C2,0,0,D9-B9+1,1),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COUNTIF(OFFSET('PE5_19.09.18_pred_raw'!A2,0,0,D9-B9+1,1),"Tanai")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COUNTIF(OFFSET('PE5_19.09.18_pred_raw'!C2,0,0,D9-B9+1,1), "SPR")</f>
        <v>14</v>
      </c>
      <c r="C27" s="3">
        <f ca="1">(B27/H142)*100</f>
        <v>14.14141414141414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COUNTIF(OFFSET('PE5_19.09.18_pred_raw'!C2,0,0,D9-B9+1,1), "U")</f>
        <v>4</v>
      </c>
      <c r="C28" s="7">
        <f ca="1">(B28/H142)*100</f>
        <v>4.0404040404040407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COUNTIF(OFFSET('PE5_19.09.18_pred_raw'!A2,0,0,D9-B9+1,1),"Bival")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COUNTIF(OFFSET('PE5_19.09.18_pred_raw'!C2,0,0,D9-B9+1,1),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COUNTIF(OFFSET('PE5_19.09.18_pred_raw'!A2,0,0,D9-B9+1,1),"Gastr")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COUNTIF(OFFSET('PE5_19.09.18_pred_raw'!A2,0,0,D9-B9+1,1),"Limpe")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COUNTIF(OFFSET('PE5_19.09.18_pred_raw'!A2,0,0,D9-B9+1,1),"Moll")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COUNTIF(OFFSET('PE5_19.09.18_pred_raw'!A2,0,0,D9-B9+1,1),"Nudi")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SUM((OFFSET('PE5_19.09.18_pred_raw'!B2,0,0,D9-B9+1,1)="ASP") * (OFFSET('PE5_19.09.18_pred_raw'!C2,0,0,D9-B9+1,1)&lt;&gt;"TWS"))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COUNTIF(OFFSET('PE5_19.09.18_pred_raw'!A2,0,0,D9-B9+1,1),"Stram")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SUM((OFFSET('PE5_19.09.18_pred_raw'!B2,0,0,D9-B9+1,1)="BBD") * (OFFSET('PE5_19.09.18_pred_raw'!C2,0,0,D9-B9+1,1)&lt;&gt;"TWS"))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COUNTIF(OFFSET('PE5_19.09.18_pred_raw'!A2,0,0,D9-B9+1,1),"Verme")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SUM((OFFSET('PE5_19.09.18_pred_raw'!B2,0,0,D9-B9+1,1)="BL") * (OFFSET('PE5_19.09.18_pred_raw'!C2,0,0,D9-B9+1,1)&lt;&gt;"TWS"))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SUM((OFFSET('PE5_19.09.18_pred_raw'!B2,0,0,D9-B9+1,1)="OD") * (OFFSET('PE5_19.09.18_pred_raw'!C2,0,0,D9-B9+1,1)&lt;&gt;"TWS"))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COUNTIF(OFFSET('PE5_19.09.18_pred_raw'!A2,0,0,D9-B9+1,1),"Ascid")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SUM((OFFSET('PE5_19.09.18_pred_raw'!B2,0,0,D9-B9+1,1)="PLA") * (OFFSET('PE5_19.09.18_pred_raw'!C2,0,0,D9-B9+1,1)&lt;&gt;"TWS"))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COUNTIF(OFFSET('PE5_19.09.18_pred_raw'!A2,0,0,D9-B9+1,1),"B_lea")</f>
        <v>1</v>
      </c>
      <c r="I37" s="3">
        <f ca="1">(H37/H142)*100</f>
        <v>1.0101010101010102</v>
      </c>
      <c r="J37" s="3">
        <f ca="1">IF(H37=0,0,-1*((H37/B18)*(LN(H37/B18))))</f>
        <v>0.20707555414900003</v>
      </c>
      <c r="K37" s="19">
        <f ca="1">IF(H37=0,0,((H37/B18)^2))</f>
        <v>6.9444444444444441E-3</v>
      </c>
    </row>
    <row r="38" spans="1:11" x14ac:dyDescent="0.25">
      <c r="A38" s="14" t="s">
        <v>206</v>
      </c>
      <c r="B38">
        <f t="array" aca="1" ref="B38" ca="1">SUM((OFFSET('PE5_19.09.18_pred_raw'!B2,0,0,D9-B9+1,1)="WBD") * (OFFSET('PE5_19.09.18_pred_raw'!C2,0,0,D9-B9+1,1)&lt;&gt;"TWS"))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COUNTIF(OFFSET('PE5_19.09.18_pred_raw'!A2,0,0,D9-B9+1,1),"B_nig")</f>
        <v>1</v>
      </c>
      <c r="I38" s="3">
        <f ca="1">(H38/H142)*100</f>
        <v>1.0101010101010102</v>
      </c>
      <c r="J38" s="3">
        <f ca="1">IF(H38=0,0,-1*((H38/B18)*(LN(H38/B18))))</f>
        <v>0.20707555414900003</v>
      </c>
      <c r="K38" s="19">
        <f ca="1">IF(H38=0,0,((H38/B18)^2))</f>
        <v>6.9444444444444441E-3</v>
      </c>
    </row>
    <row r="39" spans="1:11" x14ac:dyDescent="0.25">
      <c r="A39" s="13" t="s">
        <v>207</v>
      </c>
      <c r="B39" s="6">
        <f t="array" aca="1" ref="B39" ca="1">SUM((OFFSET('PE5_19.09.18_pred_raw'!B2,0,0,D9-B9+1,1)="YBD") * (OFFSET('PE5_19.09.18_pred_raw'!C2,0,0,D9-B9+1,1)&lt;&gt;"TWS"))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COUNTIF(OFFSET('PE5_19.09.18_pred_raw'!A2,0,0,D9-B9+1,1),"B_sch")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COUNTIF(OFFSET('PE5_19.09.18_pred_raw'!A2,0,0,D9-B9+1,1),"C_int")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(OFFSET('PE5_19.09.18_pred_raw'!B2,0,0,D9-B9+1,1)="ASP")*( OFFSET('PE5_19.09.18_pred_raw'!C2,0,0,D9-B9+1,1)="C"))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COUNTIF(OFFSET('PE5_19.09.18_pred_raw'!A2,0,0,D9-B9+1,1),"C_lep")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(OFFSET('PE5_19.09.18_pred_raw'!B2,0,0,D9-B9+1,1)="BBD")*( OFFSET('PE5_19.09.18_pred_raw'!C2,0,0,D9-B9+1,1)="C"))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COUNTIF(OFFSET('PE5_19.09.18_pred_raw'!A2,0,0,D9-B9+1,1),"Dp_lis")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(OFFSET('PE5_19.09.18_pred_raw'!B2,0,0,D9-B9+1,1)="BL")*( OFFSET('PE5_19.09.18_pred_raw'!C2,0,0,D9-B9+1,1)="C"))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COUNTIF(OFFSET('PE5_19.09.18_pred_raw'!A2,0,0,D9-B9+1,1),"D_cor")</f>
        <v>9</v>
      </c>
      <c r="I43" s="3">
        <f ca="1">(H43/H142)*100</f>
        <v>9.0909090909090917</v>
      </c>
      <c r="J43" s="3">
        <f ca="1">IF(H43=0,0,-1*((H43/B18)*(LN(H43/B18))))</f>
        <v>0.21576155433883568</v>
      </c>
      <c r="K43" s="19">
        <f ca="1">IF(H43=0,0,((H43/B18)^2))</f>
        <v>0.5625</v>
      </c>
    </row>
    <row r="44" spans="1:11" x14ac:dyDescent="0.25">
      <c r="A44" s="14" t="s">
        <v>204</v>
      </c>
      <c r="B44">
        <f ca="1">SUMPRODUCT( (OFFSET('PE5_19.09.18_pred_raw'!B2,0,0,D9-B9+1,1)="OD")*( OFFSET('PE5_19.09.18_pred_raw'!C2,0,0,D9-B9+1,1)="C"))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COUNTIF(OFFSET('PE5_19.09.18_pred_raw'!A2,0,0,D9-B9+1,1),"D_mag")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(OFFSET('PE5_19.09.18_pred_raw'!B2,0,0,D9-B9+1,1)="PLA")*( OFFSET('PE5_19.09.18_pred_raw'!C2,0,0,D9-B9+1,1)="C"))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COUNTIF(OFFSET('PE5_19.09.18_pred_raw'!A2,0,0,D9-B9+1,1),"Ecte")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(OFFSET('PE5_19.09.18_pred_raw'!B2,0,0,D9-B9+1,1)="WBD")*( OFFSET('PE5_19.09.18_pred_raw'!C2,0,0,D9-B9+1,1)="C"))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COUNTIF(OFFSET('PE5_19.09.18_pred_raw'!A2,0,0,D9-B9+1,1),"M_squ")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(OFFSET('PE5_19.09.18_pred_raw'!B2,0,0,D9-B9+1,1)="YBD")*( OFFSET('PE5_19.09.18_pred_raw'!C2,0,0,D9-B9+1,1)="C"))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COUNTIF(OFFSET('PE5_19.09.18_pred_raw'!A2,0,0,D9-B9+1,1),"P_lis")</f>
        <v>1</v>
      </c>
      <c r="I47" s="3">
        <f ca="1">(H47/H142)*100</f>
        <v>1.0101010101010102</v>
      </c>
      <c r="J47" s="3">
        <f ca="1">IF(H47=0,0,-1*((H47/B18)*(LN(H47/B18))))</f>
        <v>0.20707555414900003</v>
      </c>
      <c r="K47" s="19">
        <f ca="1">IF(H47=0,0,((H47/B18)^2))</f>
        <v>6.9444444444444441E-3</v>
      </c>
    </row>
    <row r="48" spans="1:11" ht="15.75" thickTop="1" x14ac:dyDescent="0.25">
      <c r="G48" s="14" t="s">
        <v>55</v>
      </c>
      <c r="H48">
        <f ca="1">COUNTIF(OFFSET('PE5_19.09.18_pred_raw'!A2,0,0,D9-B9+1,1),"S_can")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COUNTIF(OFFSET('PE5_19.09.18_pred_raw'!A2,0,0,D9-B9+1,1),"Styel")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COUNTIF(OFFSET('PE5_19.09.18_pred_raw'!A2,0,0,D9-B9+1,1),"S_bra")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COUNTIF(OFFSET('PE5_19.09.18_pred_raw'!A2,0,0,D9-B9+1,1),"S_rub")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COUNTIF(OFFSET('PE5_19.09.18_pred_raw'!A2,0,0,D9-B9+1,1),"T_cer")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COUNTIF(OFFSET('PE5_19.09.18_pred_raw'!A2,0,0,D9-B9+1,1),"A_ver")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COUNTIF(OFFSET('PE5_19.09.18_pred_raw'!A2,0,0,D9-B9+1,1),"Bryoz")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COUNTIF(OFFSET('PE5_19.09.18_pred_raw'!A2,0,0,D9-B9+1,1),"B_ner")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COUNTIF(OFFSET('PE5_19.09.18_pred_raw'!A2,0,0,D9-B9+1,1),"Bugu")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COUNTIF(OFFSET('PE5_19.09.18_pred_raw'!A2,0,0,D9-B9+1,1),"B_sto")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COUNTIF(OFFSET('PE5_19.09.18_pred_raw'!A2,0,0,D9-B9+1,1),"B_fla")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COUNTIF(OFFSET('PE5_19.09.18_pred_raw'!A2,0,0,D9-B9+1,1),"B_ful")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COUNTIF(OFFSET('PE5_19.09.18_pred_raw'!A2,0,0,D9-B9+1,1),"B_sim")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COUNTIF(OFFSET('PE5_19.09.18_pred_raw'!A2,0,0,D9-B9+1,1),"C_ina")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COUNTIF(OFFSET('PE5_19.09.18_pred_raw'!A2,0,0,D9-B9+1,1),"C_bert")</f>
        <v>4</v>
      </c>
      <c r="I63" s="3">
        <f ca="1">(H63/H142)*100</f>
        <v>4.0404040404040407</v>
      </c>
      <c r="J63" s="3">
        <f ca="1">IF(H63=0,0,-1*((H63/B19)*(LN(H63/B19))))</f>
        <v>0.29862657820467581</v>
      </c>
      <c r="K63" s="19">
        <f ca="1">IF(H63=0,0,((H63/B19)^2))</f>
        <v>2.7777777777777776E-2</v>
      </c>
    </row>
    <row r="64" spans="7:11" x14ac:dyDescent="0.25">
      <c r="G64" s="14" t="s">
        <v>71</v>
      </c>
      <c r="H64">
        <f ca="1">COUNTIF(OFFSET('PE5_19.09.18_pred_raw'!A2,0,0,D9-B9+1,1),"C_den")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COUNTIF(OFFSET('PE5_19.09.18_pred_raw'!A2,0,0,D9-B9+1,1),"C_ebu")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COUNTIF(OFFSET('PE5_19.09.18_pred_raw'!A2,0,0,D9-B9+1,1),"C_elo")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COUNTIF(OFFSET('PE5_19.09.18_pred_raw'!A2,0,0,D9-B9+1,1),"Crisi")</f>
        <v>3</v>
      </c>
      <c r="I67" s="3">
        <f ca="1">(H67/H142)*100</f>
        <v>3.0303030303030303</v>
      </c>
      <c r="J67" s="3">
        <f ca="1">IF(H67=0,0,-1*((H67/B19)*(LN(H67/B19))))</f>
        <v>0.25993019270997947</v>
      </c>
      <c r="K67" s="19">
        <f ca="1">IF(H67=0,0,((H67/B19)^2))</f>
        <v>1.5625E-2</v>
      </c>
    </row>
    <row r="68" spans="7:11" x14ac:dyDescent="0.25">
      <c r="G68" s="14" t="s">
        <v>75</v>
      </c>
      <c r="H68">
        <f ca="1">COUNTIF(OFFSET('PE5_19.09.18_pred_raw'!A2,0,0,D9-B9+1,1),"C_plu")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COUNTIF(OFFSET('PE5_19.09.18_pred_raw'!A2,0,0,D9-B9+1,1),"F_pur")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COUNTIF(OFFSET('PE5_19.09.18_pred_raw'!A2,0,0,D9-B9+1,1),"N_gig")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COUNTIF(OFFSET('PE5_19.09.18_pred_raw'!A2,0,0,D9-B9+1,1),"P_alb")</f>
        <v>17</v>
      </c>
      <c r="I71" s="3">
        <f ca="1">(H71/H142)*100</f>
        <v>17.171717171717169</v>
      </c>
      <c r="J71" s="3">
        <f ca="1">IF(H71=0,0,-1*((H71/B19)*(LN(H71/B19))))</f>
        <v>0.24426201112330839</v>
      </c>
      <c r="K71" s="19">
        <f ca="1">IF(H71=0,0,((H71/B19)^2))</f>
        <v>0.50173611111111116</v>
      </c>
    </row>
    <row r="72" spans="7:11" x14ac:dyDescent="0.25">
      <c r="G72" s="14" t="s">
        <v>79</v>
      </c>
      <c r="H72">
        <f ca="1">COUNTIF(OFFSET('PE5_19.09.18_pred_raw'!A2,0,0,D9-B9+1,1),"S_laf")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COUNTIF(OFFSET('PE5_19.09.18_pred_raw'!A2,0,0,D9-B9+1,1),"S_err")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COUNTIF(OFFSET('PE5_19.09.18_pred_raw'!A2,0,0,D9-B9+1,1),"S_pun")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COUNTIF(OFFSET('PE5_19.09.18_pred_raw'!A2,0,0,D9-B9+1,1),"Schiz")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COUNTIF(OFFSET('PE5_19.09.18_pred_raw'!A2,0,0,D9-B9+1,1),"S_mad")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COUNTIF(OFFSET('PE5_19.09.18_pred_raw'!A2,0,0,D9-B9+1,1),"Scrup")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COUNTIF(OFFSET('PE5_19.09.18_pred_raw'!A2,0,0,D9-B9+1,1),"T_ino")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COUNTIF(OFFSET('PE5_19.09.18_pred_raw'!A2,0,0,D9-B9+1,1),"Tubo")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COUNTIF(OFFSET('PE5_19.09.18_pred_raw'!A2,0,0,D9-B9+1,1),"V_dent")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COUNTIF(OFFSET('PE5_19.09.18_pred_raw'!A2,0,0,D9-B9+1,1),"W_sub")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COUNTIF(OFFSET('PE5_19.09.18_pred_raw'!A2,0,0,D9-B9+1,1),"B_bai")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COUNTIF(OFFSET('PE5_19.09.18_pred_raw'!A2,0,0,D9-B9+1,1),"L_cla")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COUNTIF(OFFSET('PE5_19.09.18_pred_raw'!A2,0,0,D9-B9+1,1),"Nerei")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COUNTIF(OFFSET('PE5_19.09.18_pred_raw'!A2,0,0,D9-B9+1,1),"N_venu")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COUNTIF(OFFSET('PE5_19.09.18_pred_raw'!A2,0,0,D9-B9+1,1),"Poly")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COUNTIF(OFFSET('PE5_19.09.18_pred_raw'!A2,0,0,D9-B9+1,1),"P_tri")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COUNTIF(OFFSET('PE5_19.09.18_pred_raw'!A2,0,0,D9-B9+1,1),"P_tub")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COUNTIF(OFFSET('PE5_19.09.18_pred_raw'!A2,0,0,D9-B9+1,1),"Sabel")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COUNTIF(OFFSET('PE5_19.09.18_pred_raw'!A2,0,0,D9-B9+1,1),"S_dys")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COUNTIF(OFFSET('PE5_19.09.18_pred_raw'!A2,0,0,D9-B9+1,1),"Scale")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COUNTIF(OFFSET('PE5_19.09.18_pred_raw'!A2,0,0,D9-B9+1,1),"S_ver")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COUNTIF(OFFSET('PE5_19.09.18_pred_raw'!A2,0,0,D9-B9+1,1),"S_tri")</f>
        <v>3</v>
      </c>
      <c r="I94" s="3">
        <f ca="1">(H94/H142)*100</f>
        <v>3.0303030303030303</v>
      </c>
      <c r="J94" s="3">
        <f ca="1">IF(H94=0,0,-1*((H94/B20)*(LN(H94/B20))))</f>
        <v>0.30649537425959444</v>
      </c>
      <c r="K94" s="19">
        <f ca="1">IF(H94=0,0,((H94/B20)^2))</f>
        <v>0.36</v>
      </c>
    </row>
    <row r="95" spans="7:11" x14ac:dyDescent="0.25">
      <c r="G95" s="14" t="s">
        <v>102</v>
      </c>
      <c r="H95">
        <f ca="1">COUNTIF(OFFSET('PE5_19.09.18_pred_raw'!A2,0,0,D9-B9+1,1),"Spir")</f>
        <v>2</v>
      </c>
      <c r="I95" s="3">
        <f ca="1">(H95/H142)*100</f>
        <v>2.0202020202020203</v>
      </c>
      <c r="J95" s="3">
        <f ca="1">IF(H95=0,0,-1*((H95/B20)*(LN(H95/B20))))</f>
        <v>0.36651629274966202</v>
      </c>
      <c r="K95" s="19">
        <f ca="1">IF(H95=0,0,((H95/B20)^2))</f>
        <v>0.16000000000000003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COUNTIF(OFFSET('PE5_19.09.18_pred_raw'!A2,0,0,D9-B9+1,1),"A_plu")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COUNTIF(OFFSET('PE5_19.09.18_pred_raw'!A2,0,0,D9-B9+1,1),"A_dia")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COUNTIF(OFFSET('PE5_19.09.18_pred_raw'!A2,0,0,D9-B9+1,1),"E_cro")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COUNTIF(OFFSET('PE5_19.09.18_pred_raw'!A2,0,0,D9-B9+1,1),"K_hal")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COUNTIF(OFFSET('PE5_19.09.18_pred_raw'!A2,0,0,D9-B9+1,1),"O_hya")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COUNTIF(OFFSET('PE5_19.09.18_pred_raw'!A2,0,0,D9-B9+1,1),"Obel")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COUNTIF(OFFSET('PE5_19.09.18_pred_raw'!A2,0,0,D9-B9+1,1),"P_dis")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COUNTIF(OFFSET('PE5_19.09.18_pred_raw'!A2,0,0,D9-B9+1,1),"S_gau")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COUNTIF(OFFSET('PE5_19.09.18_pred_raw'!A2,0,0,D9-B9+1,1),"S_gayi")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COUNTIF(OFFSET('PE5_19.09.18_pred_raw'!A2,0,0,D9-B9+1,1),"Keep")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COUNTIF(OFFSET('PE5_19.09.18_pred_raw'!A2,0,0,D9-B9+1,1),"Pat")</f>
        <v>37</v>
      </c>
      <c r="I108" s="3">
        <f ca="1">(H108/H142)*100</f>
        <v>37.373737373737377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COUNTIF(OFFSET('PE5_19.09.18_pred_raw'!A2,0,0,D9-B9+1,1),"Up")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COUNTIF(OFFSET('PE5_19.09.18_pred_raw'!A2,0,0,D9-B9+1,1),"Work")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COUNTIF(OFFSET('PE5_19.09.18_pred_raw'!A2,0,0,D9-B9+1,1),"C_cla")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COUNTIF(OFFSET('PE5_19.09.18_pred_raw'!A2,0,0,D9-B9+1,1),"M_sen")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COUNTIF(OFFSET('PE5_19.09.18_pred_raw'!A2,0,0,D9-B9+1,1),"Myca")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COUNTIF(OFFSET('PE5_19.09.18_pred_raw'!A2,0,0,D9-B9+1,1),"P_mag")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COUNTIF(OFFSET('PE5_19.09.18_pred_raw'!A2,0,0,D9-B9+1,1),"P_long")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COUNTIF(OFFSET('PE5_19.09.18_pred_raw'!A2,0,0,D9-B9+1,1),"Spong")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COUNTIF(OFFSET('PE5_19.09.18_pred_raw'!A2,0,0,D9-B9+1,1),"S_cil")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COUNTIF(OFFSET('PE5_19.09.18_pred_raw'!A2,0,0,D9-B9+1,1),"Sycon")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</v>
      </c>
      <c r="K119" s="19">
        <f ca="1">IF(H119=0,0,((H119/B23)^2))</f>
        <v>1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COUNTIF(OFFSET('PE5_19.09.18_pred_raw'!A2,0,0,D9-B9+1,1),"Alg")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COUNTIF(OFFSET('PE5_19.09.18_pred_raw'!A2,0,0,D9-B9+1,1),"Cora")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COUNTIF(OFFSET('PE5_19.09.18_pred_raw'!A2,0,0,D9-B9+1,1),"D_dic")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COUNTIF(OFFSET('PE5_19.09.18_pred_raw'!A2,0,0,D9-B9+1,1),"L_inc")</f>
        <v>1</v>
      </c>
      <c r="I124" s="3">
        <f ca="1">(H124/H142)*100</f>
        <v>1.0101010101010102</v>
      </c>
      <c r="J124" s="3">
        <f ca="1">IF(H124=0,0,-1*((H124/B24)*(LN(H124/B24))))</f>
        <v>0</v>
      </c>
      <c r="K124" s="19">
        <f ca="1">IF(H124=0,0,((H124/B24)^2))</f>
        <v>1</v>
      </c>
    </row>
    <row r="125" spans="7:11" x14ac:dyDescent="0.25">
      <c r="G125" s="14" t="s">
        <v>132</v>
      </c>
      <c r="H125">
        <f ca="1">COUNTIF(OFFSET('PE5_19.09.18_pred_raw'!A2,0,0,D9-B9+1,1),"P_pav")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COUNTIF(OFFSET('PE5_19.09.18_pred_raw'!A2,0,0,D9-B9+1,1),"P_ser")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COUNTIF(OFFSET('PE5_19.09.18_pred_raw'!A2,0,0,D9-B9+1,1),"Ulva")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COUNTIF(OFFSET('PE5_19.09.18_pred_raw'!A2,0,0,D9-B9+1,1),"V_utr")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COUNTIF(OFFSET('PE5_19.09.18_pred_raw'!A2,0,0,D9-B9+1,1),"B_dis")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COUNTIF(OFFSET('PE5_19.09.18_pred_raw'!A2,0,0,D9-B9+1,1),"A_lix")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COUNTIF(OFFSET('PE5_19.09.18_pred_raw'!A2,0,0,D9-B9+1,1),"Bare")</f>
        <v>14</v>
      </c>
      <c r="I134" s="3">
        <f ca="1">(H134/H142)*100</f>
        <v>14.14141414141414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COUNTIF(OFFSET('PE5_19.09.18_pred_raw'!A2,0,0,D9-B9+1,1),"Biof")</f>
        <v>4</v>
      </c>
      <c r="I136" s="3">
        <f ca="1">(H136/H142)*100</f>
        <v>4.0404040404040407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COUNTIF(OFFSET('PE5_19.09.18_pred_raw'!A2,0,0,D9-B9+1,1),"UNK")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COUNTIF(OFFSET('PE5_19.09.18_pred_raw'!A2,0,0,D9-B9+1,1),"SHAD")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COUNTIF(OFFSET('PE5_19.09.18_pred_raw'!A2,0,0,D9-B9+1,1),"TAPE")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COUNTIF(OFFSET('PE5_19.09.18_pred_raw'!A2,0,0,D9-B9+1,1),"WAND")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424D-5A94-4822-9029-29039108F691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COUNTA(OFFSET('PE6_20.09.18_raw'!A2,0,0,D9-B9+1,1))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COUNTIF(OFFSET('PE6_20.09.18_raw'!C2,0,0,D9-B9+1,1), "ART")</f>
        <v>3</v>
      </c>
      <c r="C16" s="7">
        <f ca="1">(B16/H142)*100</f>
        <v>3.0303030303030303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COUNTIF(OFFSET('PE6_20.09.18_raw'!C2,0,0,D9-B9+1,1),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COUNTIF(OFFSET('PE6_20.09.18_raw'!A2,0,0,D9-B9+1,1),"Amphi")</f>
        <v>3</v>
      </c>
      <c r="I17" s="3">
        <f ca="1">(H17/H142)*100</f>
        <v>3.0303030303030303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COUNTIF(OFFSET('PE6_20.09.18_raw'!C2,0,0,D9-B9+1,1), "TUN")</f>
        <v>14</v>
      </c>
      <c r="C18" s="7">
        <f ca="1">(B18/H142)*100</f>
        <v>14.14141414141414</v>
      </c>
      <c r="D18" s="7">
        <f ca="1">SUM(J36:J52)</f>
        <v>0.65175656117265313</v>
      </c>
      <c r="E18" s="18">
        <f ca="1">1-SUM(K36:K52)</f>
        <v>0.45918367346938771</v>
      </c>
      <c r="G18" s="14" t="s">
        <v>25</v>
      </c>
      <c r="H18">
        <f ca="1">COUNTIF(OFFSET('PE6_20.09.18_raw'!A2,0,0,D9-B9+1,1),"B_tri")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COUNTIF(OFFSET('PE6_20.09.18_raw'!C2,0,0,D9-B9+1,1), "BRY")</f>
        <v>53</v>
      </c>
      <c r="C19" s="3">
        <f ca="1">(B19/H142)*100</f>
        <v>53.535353535353536</v>
      </c>
      <c r="D19" s="3">
        <f ca="1">SUM(J54:J81)</f>
        <v>1.0259993789762443</v>
      </c>
      <c r="E19" s="19">
        <f ca="1">1-SUM(K54:K81)</f>
        <v>0.57742969028123892</v>
      </c>
      <c r="G19" s="14" t="s">
        <v>26</v>
      </c>
      <c r="H19">
        <f ca="1">COUNTIF(OFFSET('PE6_20.09.18_raw'!A2,0,0,D9-B9+1,1),"Capre")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COUNTIF(OFFSET('PE6_20.09.18_raw'!C2,0,0,D9-B9+1,1), "ANN")</f>
        <v>15</v>
      </c>
      <c r="C20" s="7">
        <f ca="1">(B20/H142)*100</f>
        <v>15.151515151515152</v>
      </c>
      <c r="D20" s="7">
        <f ca="1">SUM(J83:J95)</f>
        <v>1.6170531525095539</v>
      </c>
      <c r="E20" s="18">
        <f ca="1">1-SUM(K83:K95)</f>
        <v>0.77333333333333332</v>
      </c>
      <c r="G20" s="14" t="s">
        <v>27</v>
      </c>
      <c r="H20">
        <f ca="1">COUNTIF(OFFSET('PE6_20.09.18_raw'!A2,0,0,D9-B9+1,1),"Chtha")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COUNTIF(OFFSET('PE6_20.09.18_raw'!C2,0,0,D9-B9+1,1),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COUNTIF(OFFSET('PE6_20.09.18_raw'!A2,0,0,D9-B9+1,1),"Crab")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COUNTIF(OFFSET('PE6_20.09.18_raw'!C2,0,0,D9-B9+1,1),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COUNTIF(OFFSET('PE6_20.09.18_raw'!A2,0,0,D9-B9+1,1),"M_sex")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COUNTIF(OFFSET('PE6_20.09.18_raw'!C2,0,0,D9-B9+1,1), "POR")</f>
        <v>7</v>
      </c>
      <c r="C23" s="3">
        <f ca="1">(B23/H142)*100</f>
        <v>7.0707070707070701</v>
      </c>
      <c r="D23" s="3">
        <f ca="1">SUM(J112:J119)</f>
        <v>0.6829081047004717</v>
      </c>
      <c r="E23" s="19">
        <f ca="1">1-SUM(K112:K119)</f>
        <v>0.48979591836734704</v>
      </c>
      <c r="G23" s="14" t="s">
        <v>30</v>
      </c>
      <c r="H23">
        <f ca="1">COUNTIF(OFFSET('PE6_20.09.18_raw'!A2,0,0,D9-B9+1,1),"P_scul")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COUNTIF(OFFSET('PE6_20.09.18_raw'!C2,0,0,D9-B9+1,1),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COUNTIF(OFFSET('PE6_20.09.18_raw'!A2,0,0,D9-B9+1,1),"Prawn")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COUNTIF(OFFSET('PE6_20.09.18_raw'!C2,0,0,D9-B9+1,1),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COUNTIF(OFFSET('PE6_20.09.18_raw'!A2,0,0,D9-B9+1,1),"S_walk")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COUNTIF(OFFSET('PE6_20.09.18_raw'!C2,0,0,D9-B9+1,1),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COUNTIF(OFFSET('PE6_20.09.18_raw'!A2,0,0,D9-B9+1,1),"Tanai")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COUNTIF(OFFSET('PE6_20.09.18_raw'!C2,0,0,D9-B9+1,1), "SPR")</f>
        <v>7</v>
      </c>
      <c r="C27" s="3">
        <f ca="1">(B27/H142)*100</f>
        <v>7.0707070707070701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COUNTIF(OFFSET('PE6_20.09.18_raw'!C2,0,0,D9-B9+1,1),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35</v>
      </c>
      <c r="H28">
        <f ca="1">COUNTIF(OFFSET('PE6_20.09.18_raw'!A2,0,0,D9-B9+1,1),"Bival")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COUNTIF(OFFSET('PE6_20.09.18_raw'!C2,0,0,D9-B9+1,1),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COUNTIF(OFFSET('PE6_20.09.18_raw'!A2,0,0,D9-B9+1,1),"Gastr")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COUNTIF(OFFSET('PE6_20.09.18_raw'!A2,0,0,D9-B9+1,1),"Limpe")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COUNTIF(OFFSET('PE6_20.09.18_raw'!A2,0,0,D9-B9+1,1),"Moll")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COUNTIF(OFFSET('PE6_20.09.18_raw'!A2,0,0,D9-B9+1,1),"Nudi")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SUM((OFFSET('PE6_20.09.18_raw'!B2,0,0,D9-B9+1,1)="ASP") * (OFFSET('PE6_20.09.18_raw'!C2,0,0,D9-B9+1,1)&lt;&gt;"TWS"))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COUNTIF(OFFSET('PE6_20.09.18_raw'!A2,0,0,D9-B9+1,1),"Stram")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SUM((OFFSET('PE6_20.09.18_raw'!B2,0,0,D9-B9+1,1)="BBD") * (OFFSET('PE6_20.09.18_raw'!C2,0,0,D9-B9+1,1)&lt;&gt;"TWS"))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COUNTIF(OFFSET('PE6_20.09.18_raw'!A2,0,0,D9-B9+1,1),"Verme")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SUM((OFFSET('PE6_20.09.18_raw'!B2,0,0,D9-B9+1,1)="BL") * (OFFSET('PE6_20.09.18_raw'!C2,0,0,D9-B9+1,1)&lt;&gt;"TWS"))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SUM((OFFSET('PE6_20.09.18_raw'!B2,0,0,D9-B9+1,1)="OD") * (OFFSET('PE6_20.09.18_raw'!C2,0,0,D9-B9+1,1)&lt;&gt;"TWS"))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COUNTIF(OFFSET('PE6_20.09.18_raw'!A2,0,0,D9-B9+1,1),"Ascid")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SUM((OFFSET('PE6_20.09.18_raw'!B2,0,0,D9-B9+1,1)="PLA") * (OFFSET('PE6_20.09.18_raw'!C2,0,0,D9-B9+1,1)&lt;&gt;"TWS"))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COUNTIF(OFFSET('PE6_20.09.18_raw'!A2,0,0,D9-B9+1,1),"B_lea")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SUM((OFFSET('PE6_20.09.18_raw'!B2,0,0,D9-B9+1,1)="WBD") * (OFFSET('PE6_20.09.18_raw'!C2,0,0,D9-B9+1,1)&lt;&gt;"TWS"))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COUNTIF(OFFSET('PE6_20.09.18_raw'!A2,0,0,D9-B9+1,1),"B_nig")</f>
        <v>5</v>
      </c>
      <c r="I38" s="3">
        <f ca="1">(H38/H142)*100</f>
        <v>5.0505050505050502</v>
      </c>
      <c r="J38" s="3">
        <f ca="1">IF(H38=0,0,-1*((H38/B18)*(LN(H38/B18))))</f>
        <v>0.36772122042184219</v>
      </c>
      <c r="K38" s="19">
        <f ca="1">IF(H38=0,0,((H38/B18)^2))</f>
        <v>0.12755102040816327</v>
      </c>
    </row>
    <row r="39" spans="1:11" x14ac:dyDescent="0.25">
      <c r="A39" s="13" t="s">
        <v>207</v>
      </c>
      <c r="B39" s="6">
        <f t="array" aca="1" ref="B39" ca="1">SUM((OFFSET('PE6_20.09.18_raw'!B2,0,0,D9-B9+1,1)="YBD") * (OFFSET('PE6_20.09.18_raw'!C2,0,0,D9-B9+1,1)&lt;&gt;"TWS"))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COUNTIF(OFFSET('PE6_20.09.18_raw'!A2,0,0,D9-B9+1,1),"B_sch")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COUNTIF(OFFSET('PE6_20.09.18_raw'!A2,0,0,D9-B9+1,1),"C_int")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(OFFSET('PE6_20.09.18_raw'!B2,0,0,D9-B9+1,1)="ASP")*( OFFSET('PE6_20.09.18_raw'!C2,0,0,D9-B9+1,1)="C"))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COUNTIF(OFFSET('PE6_20.09.18_raw'!A2,0,0,D9-B9+1,1),"C_lep")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(OFFSET('PE6_20.09.18_raw'!B2,0,0,D9-B9+1,1)="BBD")*( OFFSET('PE6_20.09.18_raw'!C2,0,0,D9-B9+1,1)="C"))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COUNTIF(OFFSET('PE6_20.09.18_raw'!A2,0,0,D9-B9+1,1),"Dp_lis")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(OFFSET('PE6_20.09.18_raw'!B2,0,0,D9-B9+1,1)="BL")*( OFFSET('PE6_20.09.18_raw'!C2,0,0,D9-B9+1,1)="C"))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COUNTIF(OFFSET('PE6_20.09.18_raw'!A2,0,0,D9-B9+1,1),"D_cor")</f>
        <v>9</v>
      </c>
      <c r="I43" s="3">
        <f ca="1">(H43/H142)*100</f>
        <v>9.0909090909090917</v>
      </c>
      <c r="J43" s="3">
        <f ca="1">IF(H43=0,0,-1*((H43/B18)*(LN(H43/B18))))</f>
        <v>0.28403534075081094</v>
      </c>
      <c r="K43" s="19">
        <f ca="1">IF(H43=0,0,((H43/B18)^2))</f>
        <v>0.41326530612244905</v>
      </c>
    </row>
    <row r="44" spans="1:11" x14ac:dyDescent="0.25">
      <c r="A44" s="14" t="s">
        <v>204</v>
      </c>
      <c r="B44">
        <f ca="1">SUMPRODUCT( (OFFSET('PE6_20.09.18_raw'!B2,0,0,D9-B9+1,1)="OD")*( OFFSET('PE6_20.09.18_raw'!C2,0,0,D9-B9+1,1)="C"))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COUNTIF(OFFSET('PE6_20.09.18_raw'!A2,0,0,D9-B9+1,1),"D_mag")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(OFFSET('PE6_20.09.18_raw'!B2,0,0,D9-B9+1,1)="PLA")*( OFFSET('PE6_20.09.18_raw'!C2,0,0,D9-B9+1,1)="C"))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COUNTIF(OFFSET('PE6_20.09.18_raw'!A2,0,0,D9-B9+1,1),"Ecte")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(OFFSET('PE6_20.09.18_raw'!B2,0,0,D9-B9+1,1)="WBD")*( OFFSET('PE6_20.09.18_raw'!C2,0,0,D9-B9+1,1)="C"))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COUNTIF(OFFSET('PE6_20.09.18_raw'!A2,0,0,D9-B9+1,1),"M_squ")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(OFFSET('PE6_20.09.18_raw'!B2,0,0,D9-B9+1,1)="YBD")*( OFFSET('PE6_20.09.18_raw'!C2,0,0,D9-B9+1,1)="C"))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COUNTIF(OFFSET('PE6_20.09.18_raw'!A2,0,0,D9-B9+1,1),"P_lis")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COUNTIF(OFFSET('PE6_20.09.18_raw'!A2,0,0,D9-B9+1,1),"S_can")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COUNTIF(OFFSET('PE6_20.09.18_raw'!A2,0,0,D9-B9+1,1),"Styel")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COUNTIF(OFFSET('PE6_20.09.18_raw'!A2,0,0,D9-B9+1,1),"S_bra")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COUNTIF(OFFSET('PE6_20.09.18_raw'!A2,0,0,D9-B9+1,1),"S_rub")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COUNTIF(OFFSET('PE6_20.09.18_raw'!A2,0,0,D9-B9+1,1),"T_cer")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COUNTIF(OFFSET('PE6_20.09.18_raw'!A2,0,0,D9-B9+1,1),"A_ver")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COUNTIF(OFFSET('PE6_20.09.18_raw'!A2,0,0,D9-B9+1,1),"Bryoz")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COUNTIF(OFFSET('PE6_20.09.18_raw'!A2,0,0,D9-B9+1,1),"B_ner")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COUNTIF(OFFSET('PE6_20.09.18_raw'!A2,0,0,D9-B9+1,1),"Bugu")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COUNTIF(OFFSET('PE6_20.09.18_raw'!A2,0,0,D9-B9+1,1),"B_sto")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COUNTIF(OFFSET('PE6_20.09.18_raw'!A2,0,0,D9-B9+1,1),"B_fla")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COUNTIF(OFFSET('PE6_20.09.18_raw'!A2,0,0,D9-B9+1,1),"B_ful")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COUNTIF(OFFSET('PE6_20.09.18_raw'!A2,0,0,D9-B9+1,1),"B_sim")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COUNTIF(OFFSET('PE6_20.09.18_raw'!A2,0,0,D9-B9+1,1),"C_ina")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COUNTIF(OFFSET('PE6_20.09.18_raw'!A2,0,0,D9-B9+1,1),"C_bert")</f>
        <v>31</v>
      </c>
      <c r="I63" s="3">
        <f ca="1">(H63/H142)*100</f>
        <v>31.313131313131315</v>
      </c>
      <c r="J63" s="3">
        <f ca="1">IF(H63=0,0,-1*((H63/B19)*(LN(H63/B19))))</f>
        <v>0.31368766002030646</v>
      </c>
      <c r="K63" s="19">
        <f ca="1">IF(H63=0,0,((H63/B19)^2))</f>
        <v>0.34211463154147381</v>
      </c>
    </row>
    <row r="64" spans="7:11" x14ac:dyDescent="0.25">
      <c r="G64" s="14" t="s">
        <v>71</v>
      </c>
      <c r="H64">
        <f ca="1">COUNTIF(OFFSET('PE6_20.09.18_raw'!A2,0,0,D9-B9+1,1),"C_den")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COUNTIF(OFFSET('PE6_20.09.18_raw'!A2,0,0,D9-B9+1,1),"C_ebu")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COUNTIF(OFFSET('PE6_20.09.18_raw'!A2,0,0,D9-B9+1,1),"C_elo")</f>
        <v>1</v>
      </c>
      <c r="I66" s="3">
        <f ca="1">(H66/H142)*100</f>
        <v>1.0101010101010102</v>
      </c>
      <c r="J66" s="3">
        <f ca="1">IF(H66=0,0,-1*((H66/B19)*(LN(H66/B19))))</f>
        <v>7.4911168180228707E-2</v>
      </c>
      <c r="K66" s="19">
        <f ca="1">IF(H66=0,0,((H66/B19)^2))</f>
        <v>3.5599857600569594E-4</v>
      </c>
    </row>
    <row r="67" spans="7:11" x14ac:dyDescent="0.25">
      <c r="G67" s="14" t="s">
        <v>74</v>
      </c>
      <c r="H67">
        <f ca="1">COUNTIF(OFFSET('PE6_20.09.18_raw'!A2,0,0,D9-B9+1,1),"Crisi")</f>
        <v>9</v>
      </c>
      <c r="I67" s="3">
        <f ca="1">(H67/H142)*100</f>
        <v>9.0909090909090917</v>
      </c>
      <c r="J67" s="3">
        <f ca="1">IF(H67=0,0,-1*((H67/B19)*(LN(H67/B19))))</f>
        <v>0.30108690614987021</v>
      </c>
      <c r="K67" s="19">
        <f ca="1">IF(H67=0,0,((H67/B19)^2))</f>
        <v>2.8835884656461371E-2</v>
      </c>
    </row>
    <row r="68" spans="7:11" x14ac:dyDescent="0.25">
      <c r="G68" s="14" t="s">
        <v>75</v>
      </c>
      <c r="H68">
        <f ca="1">COUNTIF(OFFSET('PE6_20.09.18_raw'!A2,0,0,D9-B9+1,1),"C_plu")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COUNTIF(OFFSET('PE6_20.09.18_raw'!A2,0,0,D9-B9+1,1),"F_pur")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COUNTIF(OFFSET('PE6_20.09.18_raw'!A2,0,0,D9-B9+1,1),"N_gig")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COUNTIF(OFFSET('PE6_20.09.18_raw'!A2,0,0,D9-B9+1,1),"P_alb")</f>
        <v>12</v>
      </c>
      <c r="I71" s="3">
        <f ca="1">(H71/H142)*100</f>
        <v>12.121212121212121</v>
      </c>
      <c r="J71" s="3">
        <f ca="1">IF(H71=0,0,-1*((H71/B19)*(LN(H71/B19))))</f>
        <v>0.33631364462583885</v>
      </c>
      <c r="K71" s="19">
        <f ca="1">IF(H71=0,0,((H71/B19)^2))</f>
        <v>5.1263794944820223E-2</v>
      </c>
    </row>
    <row r="72" spans="7:11" x14ac:dyDescent="0.25">
      <c r="G72" s="14" t="s">
        <v>79</v>
      </c>
      <c r="H72">
        <f ca="1">COUNTIF(OFFSET('PE6_20.09.18_raw'!A2,0,0,D9-B9+1,1),"S_laf")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COUNTIF(OFFSET('PE6_20.09.18_raw'!A2,0,0,D9-B9+1,1),"S_err")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COUNTIF(OFFSET('PE6_20.09.18_raw'!A2,0,0,D9-B9+1,1),"S_pun")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COUNTIF(OFFSET('PE6_20.09.18_raw'!A2,0,0,D9-B9+1,1),"Schiz")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COUNTIF(OFFSET('PE6_20.09.18_raw'!A2,0,0,D9-B9+1,1),"S_mad")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COUNTIF(OFFSET('PE6_20.09.18_raw'!A2,0,0,D9-B9+1,1),"Scrup")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COUNTIF(OFFSET('PE6_20.09.18_raw'!A2,0,0,D9-B9+1,1),"T_ino")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COUNTIF(OFFSET('PE6_20.09.18_raw'!A2,0,0,D9-B9+1,1),"Tubo")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COUNTIF(OFFSET('PE6_20.09.18_raw'!A2,0,0,D9-B9+1,1),"V_dent")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COUNTIF(OFFSET('PE6_20.09.18_raw'!A2,0,0,D9-B9+1,1),"W_sub")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COUNTIF(OFFSET('PE6_20.09.18_raw'!A2,0,0,D9-B9+1,1),"B_bai")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COUNTIF(OFFSET('PE6_20.09.18_raw'!A2,0,0,D9-B9+1,1),"L_cla")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COUNTIF(OFFSET('PE6_20.09.18_raw'!A2,0,0,D9-B9+1,1),"Nerei")</f>
        <v>1</v>
      </c>
      <c r="I85" s="3">
        <f ca="1">(H85/H142)*100</f>
        <v>1.0101010101010102</v>
      </c>
      <c r="J85" s="3">
        <f ca="1">IF(H85=0,0,-1*((H85/B20)*(LN(H85/B20))))</f>
        <v>0.18053668007348067</v>
      </c>
      <c r="K85" s="19">
        <f ca="1">IF(H85=0,0,((H85/B20)^2))</f>
        <v>4.4444444444444444E-3</v>
      </c>
    </row>
    <row r="86" spans="7:11" x14ac:dyDescent="0.25">
      <c r="G86" s="14" t="s">
        <v>93</v>
      </c>
      <c r="H86">
        <f ca="1">COUNTIF(OFFSET('PE6_20.09.18_raw'!A2,0,0,D9-B9+1,1),"N_venu")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COUNTIF(OFFSET('PE6_20.09.18_raw'!A2,0,0,D9-B9+1,1),"Poly")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COUNTIF(OFFSET('PE6_20.09.18_raw'!A2,0,0,D9-B9+1,1),"P_tri")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COUNTIF(OFFSET('PE6_20.09.18_raw'!A2,0,0,D9-B9+1,1),"P_tub")</f>
        <v>2</v>
      </c>
      <c r="I89" s="3">
        <f ca="1">(H89/H142)*100</f>
        <v>2.0202020202020203</v>
      </c>
      <c r="J89" s="3">
        <f ca="1">IF(H89=0,0,-1*((H89/B20)*(LN(H89/B20))))</f>
        <v>0.26865373607230197</v>
      </c>
      <c r="K89" s="19">
        <f ca="1">IF(H89=0,0,((H89/B20)^2))</f>
        <v>1.7777777777777778E-2</v>
      </c>
    </row>
    <row r="90" spans="7:11" x14ac:dyDescent="0.25">
      <c r="G90" s="14" t="s">
        <v>97</v>
      </c>
      <c r="H90">
        <f ca="1">COUNTIF(OFFSET('PE6_20.09.18_raw'!A2,0,0,D9-B9+1,1),"Sabel")</f>
        <v>1</v>
      </c>
      <c r="I90" s="3">
        <f ca="1">(H90/H142)*100</f>
        <v>1.0101010101010102</v>
      </c>
      <c r="J90" s="3">
        <f ca="1">IF(H90=0,0,-1*((H90/B20)*(LN(H90/B20))))</f>
        <v>0.18053668007348067</v>
      </c>
      <c r="K90" s="19">
        <f ca="1">IF(H90=0,0,((H90/B20)^2))</f>
        <v>4.4444444444444444E-3</v>
      </c>
    </row>
    <row r="91" spans="7:11" x14ac:dyDescent="0.25">
      <c r="G91" s="14" t="s">
        <v>98</v>
      </c>
      <c r="H91">
        <f ca="1">COUNTIF(OFFSET('PE6_20.09.18_raw'!A2,0,0,D9-B9+1,1),"S_dys")</f>
        <v>2</v>
      </c>
      <c r="I91" s="3">
        <f ca="1">(H91/H142)*100</f>
        <v>2.0202020202020203</v>
      </c>
      <c r="J91" s="3">
        <f ca="1">IF(H91=0,0,-1*((H91/B20)*(LN(H91/B20))))</f>
        <v>0.26865373607230197</v>
      </c>
      <c r="K91" s="19">
        <f ca="1">IF(H91=0,0,((H91/B20)^2))</f>
        <v>1.7777777777777778E-2</v>
      </c>
    </row>
    <row r="92" spans="7:11" x14ac:dyDescent="0.25">
      <c r="G92" s="14" t="s">
        <v>99</v>
      </c>
      <c r="H92">
        <f ca="1">COUNTIF(OFFSET('PE6_20.09.18_raw'!A2,0,0,D9-B9+1,1),"Scale")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COUNTIF(OFFSET('PE6_20.09.18_raw'!A2,0,0,D9-B9+1,1),"S_ver")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COUNTIF(OFFSET('PE6_20.09.18_raw'!A2,0,0,D9-B9+1,1),"S_tri")</f>
        <v>5</v>
      </c>
      <c r="I94" s="3">
        <f ca="1">(H94/H142)*100</f>
        <v>5.0505050505050502</v>
      </c>
      <c r="J94" s="3">
        <f ca="1">IF(H94=0,0,-1*((H94/B20)*(LN(H94/B20))))</f>
        <v>0.36620409622270322</v>
      </c>
      <c r="K94" s="19">
        <f ca="1">IF(H94=0,0,((H94/B20)^2))</f>
        <v>0.1111111111111111</v>
      </c>
    </row>
    <row r="95" spans="7:11" x14ac:dyDescent="0.25">
      <c r="G95" s="14" t="s">
        <v>102</v>
      </c>
      <c r="H95">
        <f ca="1">COUNTIF(OFFSET('PE6_20.09.18_raw'!A2,0,0,D9-B9+1,1),"Spir")</f>
        <v>4</v>
      </c>
      <c r="I95" s="3">
        <f ca="1">(H95/H142)*100</f>
        <v>4.0404040404040407</v>
      </c>
      <c r="J95" s="3">
        <f ca="1">IF(H95=0,0,-1*((H95/B20)*(LN(H95/B20))))</f>
        <v>0.35246822399528521</v>
      </c>
      <c r="K95" s="19">
        <f ca="1">IF(H95=0,0,((H95/B20)^2))</f>
        <v>7.1111111111111111E-2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COUNTIF(OFFSET('PE6_20.09.18_raw'!A2,0,0,D9-B9+1,1),"A_plu")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COUNTIF(OFFSET('PE6_20.09.18_raw'!A2,0,0,D9-B9+1,1),"A_dia")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COUNTIF(OFFSET('PE6_20.09.18_raw'!A2,0,0,D9-B9+1,1),"E_cro")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COUNTIF(OFFSET('PE6_20.09.18_raw'!A2,0,0,D9-B9+1,1),"K_hal")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COUNTIF(OFFSET('PE6_20.09.18_raw'!A2,0,0,D9-B9+1,1),"O_hya")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COUNTIF(OFFSET('PE6_20.09.18_raw'!A2,0,0,D9-B9+1,1),"Obel")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COUNTIF(OFFSET('PE6_20.09.18_raw'!A2,0,0,D9-B9+1,1),"P_dis")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COUNTIF(OFFSET('PE6_20.09.18_raw'!A2,0,0,D9-B9+1,1),"S_gau")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COUNTIF(OFFSET('PE6_20.09.18_raw'!A2,0,0,D9-B9+1,1),"S_gayi")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COUNTIF(OFFSET('PE6_20.09.18_raw'!A2,0,0,D9-B9+1,1),"Keep")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COUNTIF(OFFSET('PE6_20.09.18_raw'!A2,0,0,D9-B9+1,1),"Pat")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COUNTIF(OFFSET('PE6_20.09.18_raw'!A2,0,0,D9-B9+1,1),"Up")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COUNTIF(OFFSET('PE6_20.09.18_raw'!A2,0,0,D9-B9+1,1),"Work")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COUNTIF(OFFSET('PE6_20.09.18_raw'!A2,0,0,D9-B9+1,1),"C_cla")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COUNTIF(OFFSET('PE6_20.09.18_raw'!A2,0,0,D9-B9+1,1),"M_sen")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COUNTIF(OFFSET('PE6_20.09.18_raw'!A2,0,0,D9-B9+1,1),"Myca")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COUNTIF(OFFSET('PE6_20.09.18_raw'!A2,0,0,D9-B9+1,1),"P_mag")</f>
        <v>4</v>
      </c>
      <c r="I115" s="3">
        <f ca="1">(H115/H142)*100</f>
        <v>4.0404040404040407</v>
      </c>
      <c r="J115" s="3">
        <f ca="1">IF(H115=0,0,-1*((H115/B23)*(LN(H115/B23))))</f>
        <v>0.31978045024881302</v>
      </c>
      <c r="K115" s="19">
        <f ca="1">IF(H115=0,0,((H115/B23)^2))</f>
        <v>0.32653061224489793</v>
      </c>
    </row>
    <row r="116" spans="7:11" x14ac:dyDescent="0.25">
      <c r="G116" s="14" t="s">
        <v>123</v>
      </c>
      <c r="H116">
        <f ca="1">COUNTIF(OFFSET('PE6_20.09.18_raw'!A2,0,0,D9-B9+1,1),"P_long")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COUNTIF(OFFSET('PE6_20.09.18_raw'!A2,0,0,D9-B9+1,1),"Spong")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COUNTIF(OFFSET('PE6_20.09.18_raw'!A2,0,0,D9-B9+1,1),"S_cil")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COUNTIF(OFFSET('PE6_20.09.18_raw'!A2,0,0,D9-B9+1,1),"Sycon")</f>
        <v>3</v>
      </c>
      <c r="I119" s="3">
        <f ca="1">(H119/H142)*100</f>
        <v>3.0303030303030303</v>
      </c>
      <c r="J119" s="3">
        <f ca="1">IF(H119=0,0,-1*((H119/B23)*(LN(H119/B23))))</f>
        <v>0.36312765445165868</v>
      </c>
      <c r="K119" s="19">
        <f ca="1">IF(H119=0,0,((H119/B23)^2))</f>
        <v>0.18367346938775508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COUNTIF(OFFSET('PE6_20.09.18_raw'!A2,0,0,D9-B9+1,1),"Alg")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COUNTIF(OFFSET('PE6_20.09.18_raw'!A2,0,0,D9-B9+1,1),"Cora")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COUNTIF(OFFSET('PE6_20.09.18_raw'!A2,0,0,D9-B9+1,1),"D_dic")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COUNTIF(OFFSET('PE6_20.09.18_raw'!A2,0,0,D9-B9+1,1),"L_inc")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COUNTIF(OFFSET('PE6_20.09.18_raw'!A2,0,0,D9-B9+1,1),"P_pav")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COUNTIF(OFFSET('PE6_20.09.18_raw'!A2,0,0,D9-B9+1,1),"P_ser")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COUNTIF(OFFSET('PE6_20.09.18_raw'!A2,0,0,D9-B9+1,1),"Ulva")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COUNTIF(OFFSET('PE6_20.09.18_raw'!A2,0,0,D9-B9+1,1),"V_utr")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COUNTIF(OFFSET('PE6_20.09.18_raw'!A2,0,0,D9-B9+1,1),"B_dis")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COUNTIF(OFFSET('PE6_20.09.18_raw'!A2,0,0,D9-B9+1,1),"A_lix")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COUNTIF(OFFSET('PE6_20.09.18_raw'!A2,0,0,D9-B9+1,1),"Bare")</f>
        <v>7</v>
      </c>
      <c r="I134" s="3">
        <f ca="1">(H134/H142)*100</f>
        <v>7.0707070707070701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COUNTIF(OFFSET('PE6_20.09.18_raw'!A2,0,0,D9-B9+1,1),"Biof")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144</v>
      </c>
      <c r="H137">
        <f ca="1">COUNTIF(OFFSET('PE6_20.09.18_raw'!A2,0,0,D9-B9+1,1),"UNK")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COUNTIF(OFFSET('PE6_20.09.18_raw'!A2,0,0,D9-B9+1,1),"SHAD")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COUNTIF(OFFSET('PE6_20.09.18_raw'!A2,0,0,D9-B9+1,1),"TAPE")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COUNTIF(OFFSET('PE6_20.09.18_raw'!A2,0,0,D9-B9+1,1),"WAND")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E7B0-72EC-4747-96AF-0D09AA11BC12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COUNTA(OFFSET('PE6_20.09.18_pred_raw'!A2,0,0,D9-B9+1,1))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COUNTIF(OFFSET('PE6_20.09.18_pred_raw'!C2,0,0,D9-B9+1,1), "ART")</f>
        <v>2</v>
      </c>
      <c r="C16" s="7">
        <f ca="1">(B16/H142)*100</f>
        <v>2.0408163265306123</v>
      </c>
      <c r="D16" s="7">
        <f ca="1">SUM(J17:J26)</f>
        <v>0.69314718055994529</v>
      </c>
      <c r="E16" s="18">
        <f ca="1">1-SUM(K17:K26)</f>
        <v>0.5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COUNTIF(OFFSET('PE6_20.09.18_pred_raw'!C2,0,0,D9-B9+1,1),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COUNTIF(OFFSET('PE6_20.09.18_pred_raw'!A2,0,0,D9-B9+1,1),"Amphi")</f>
        <v>1</v>
      </c>
      <c r="I17" s="3">
        <f ca="1">(H17/H142)*100</f>
        <v>1.0204081632653061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187</v>
      </c>
      <c r="B18" s="6">
        <f ca="1">COUNTIF(OFFSET('PE6_20.09.18_pred_raw'!C2,0,0,D9-B9+1,1), "TUN")</f>
        <v>7</v>
      </c>
      <c r="C18" s="7">
        <f ca="1">(B18/H142)*100</f>
        <v>7.1428571428571423</v>
      </c>
      <c r="D18" s="7">
        <f ca="1">SUM(J36:J52)</f>
        <v>0.410116318288409</v>
      </c>
      <c r="E18" s="18">
        <f ca="1">1-SUM(K36:K52)</f>
        <v>0.24489795918367352</v>
      </c>
      <c r="G18" s="14" t="s">
        <v>25</v>
      </c>
      <c r="H18">
        <f ca="1">COUNTIF(OFFSET('PE6_20.09.18_pred_raw'!A2,0,0,D9-B9+1,1),"B_tri")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COUNTIF(OFFSET('PE6_20.09.18_pred_raw'!C2,0,0,D9-B9+1,1), "BRY")</f>
        <v>17</v>
      </c>
      <c r="C19" s="3">
        <f ca="1">(B19/H142)*100</f>
        <v>17.346938775510203</v>
      </c>
      <c r="D19" s="3">
        <f ca="1">SUM(J54:J81)</f>
        <v>0.95869185932537193</v>
      </c>
      <c r="E19" s="19">
        <f ca="1">1-SUM(K54:K81)</f>
        <v>0.56747404844290661</v>
      </c>
      <c r="G19" s="14" t="s">
        <v>26</v>
      </c>
      <c r="H19">
        <f ca="1">COUNTIF(OFFSET('PE6_20.09.18_pred_raw'!A2,0,0,D9-B9+1,1),"Capre")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COUNTIF(OFFSET('PE6_20.09.18_pred_raw'!C2,0,0,D9-B9+1,1), "ANN")</f>
        <v>12</v>
      </c>
      <c r="C20" s="7">
        <f ca="1">(B20/H142)*100</f>
        <v>12.244897959183673</v>
      </c>
      <c r="D20" s="7">
        <f ca="1">SUM(J83:J95)</f>
        <v>1.2366848691405041</v>
      </c>
      <c r="E20" s="18">
        <f ca="1">1-SUM(K83:K95)</f>
        <v>0.68055555555555558</v>
      </c>
      <c r="G20" s="14" t="s">
        <v>27</v>
      </c>
      <c r="H20">
        <f ca="1">COUNTIF(OFFSET('PE6_20.09.18_pred_raw'!A2,0,0,D9-B9+1,1),"Chtha")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COUNTIF(OFFSET('PE6_20.09.18_pred_raw'!C2,0,0,D9-B9+1,1),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COUNTIF(OFFSET('PE6_20.09.18_pred_raw'!A2,0,0,D9-B9+1,1),"Crab")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COUNTIF(OFFSET('PE6_20.09.18_pred_raw'!C2,0,0,D9-B9+1,1), "C")</f>
        <v>37</v>
      </c>
      <c r="C22" s="7">
        <f ca="1">(B22/H142)*100</f>
        <v>37.755102040816325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COUNTIF(OFFSET('PE6_20.09.18_pred_raw'!A2,0,0,D9-B9+1,1),"M_sex")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COUNTIF(OFFSET('PE6_20.09.18_pred_raw'!C2,0,0,D9-B9+1,1), "POR")</f>
        <v>1</v>
      </c>
      <c r="C23" s="3">
        <f ca="1">(B23/H142)*100</f>
        <v>1.0204081632653061</v>
      </c>
      <c r="D23" s="3">
        <f ca="1">SUM(J112:J119)</f>
        <v>0</v>
      </c>
      <c r="E23" s="19">
        <f ca="1">1-SUM(K112:K119)</f>
        <v>0</v>
      </c>
      <c r="G23" s="14" t="s">
        <v>30</v>
      </c>
      <c r="H23">
        <f ca="1">COUNTIF(OFFSET('PE6_20.09.18_pred_raw'!A2,0,0,D9-B9+1,1),"P_scul")</f>
        <v>1</v>
      </c>
      <c r="I23" s="3">
        <f ca="1">(H23/H142)*100</f>
        <v>1.0204081632653061</v>
      </c>
      <c r="J23" s="3">
        <f ca="1">IF(H23=0,0,-1*((H23/B16)*(LN(H23/B16))))</f>
        <v>0.34657359027997264</v>
      </c>
      <c r="K23" s="19">
        <f ca="1">IF(H23=0,0,((H23/B16)^2))</f>
        <v>0.25</v>
      </c>
    </row>
    <row r="24" spans="1:14" x14ac:dyDescent="0.25">
      <c r="A24" s="13" t="s">
        <v>193</v>
      </c>
      <c r="B24" s="6">
        <f ca="1">COUNTIF(OFFSET('PE6_20.09.18_pred_raw'!C2,0,0,D9-B9+1,1),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COUNTIF(OFFSET('PE6_20.09.18_pred_raw'!A2,0,0,D9-B9+1,1),"Prawn")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COUNTIF(OFFSET('PE6_20.09.18_pred_raw'!C2,0,0,D9-B9+1,1),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COUNTIF(OFFSET('PE6_20.09.18_pred_raw'!A2,0,0,D9-B9+1,1),"S_walk")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COUNTIF(OFFSET('PE6_20.09.18_pred_raw'!C2,0,0,D9-B9+1,1),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COUNTIF(OFFSET('PE6_20.09.18_pred_raw'!A2,0,0,D9-B9+1,1),"Tanai")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COUNTIF(OFFSET('PE6_20.09.18_pred_raw'!C2,0,0,D9-B9+1,1), "SPR")</f>
        <v>21</v>
      </c>
      <c r="C27" s="3">
        <f ca="1">(B27/H142)*100</f>
        <v>21.428571428571427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COUNTIF(OFFSET('PE6_20.09.18_pred_raw'!C2,0,0,D9-B9+1,1), "U")</f>
        <v>1</v>
      </c>
      <c r="C28" s="7">
        <f ca="1">(B28/H142)*100</f>
        <v>1.0204081632653061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COUNTIF(OFFSET('PE6_20.09.18_pred_raw'!A2,0,0,D9-B9+1,1),"Bival")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COUNTIF(OFFSET('PE6_20.09.18_pred_raw'!C2,0,0,D9-B9+1,1), "TWS")</f>
        <v>1</v>
      </c>
      <c r="C29" s="3">
        <f ca="1">(B29/B30)*100</f>
        <v>1.0101010101010102</v>
      </c>
      <c r="E29" s="20"/>
      <c r="G29" s="14" t="s">
        <v>36</v>
      </c>
      <c r="H29">
        <f ca="1">COUNTIF(OFFSET('PE6_20.09.18_pred_raw'!A2,0,0,D9-B9+1,1),"Gastr")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99.999999999999986</v>
      </c>
      <c r="E30" s="20"/>
      <c r="G30" s="14" t="s">
        <v>37</v>
      </c>
      <c r="H30">
        <f ca="1">COUNTIF(OFFSET('PE6_20.09.18_pred_raw'!A2,0,0,D9-B9+1,1),"Limpe")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COUNTIF(OFFSET('PE6_20.09.18_pred_raw'!A2,0,0,D9-B9+1,1),"Moll")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COUNTIF(OFFSET('PE6_20.09.18_pred_raw'!A2,0,0,D9-B9+1,1),"Nudi")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SUM((OFFSET('PE6_20.09.18_pred_raw'!B2,0,0,D9-B9+1,1)="ASP") * (OFFSET('PE6_20.09.18_pred_raw'!C2,0,0,D9-B9+1,1)&lt;&gt;"TWS"))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COUNTIF(OFFSET('PE6_20.09.18_pred_raw'!A2,0,0,D9-B9+1,1),"Stram")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SUM((OFFSET('PE6_20.09.18_pred_raw'!B2,0,0,D9-B9+1,1)="BBD") * (OFFSET('PE6_20.09.18_pred_raw'!C2,0,0,D9-B9+1,1)&lt;&gt;"TWS"))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COUNTIF(OFFSET('PE6_20.09.18_pred_raw'!A2,0,0,D9-B9+1,1),"Verme")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SUM((OFFSET('PE6_20.09.18_pred_raw'!B2,0,0,D9-B9+1,1)="BL") * (OFFSET('PE6_20.09.18_pred_raw'!C2,0,0,D9-B9+1,1)&lt;&gt;"TWS"))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SUM((OFFSET('PE6_20.09.18_pred_raw'!B2,0,0,D9-B9+1,1)="OD") * (OFFSET('PE6_20.09.18_pred_raw'!C2,0,0,D9-B9+1,1)&lt;&gt;"TWS"))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COUNTIF(OFFSET('PE6_20.09.18_pred_raw'!A2,0,0,D9-B9+1,1),"Ascid")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SUM((OFFSET('PE6_20.09.18_pred_raw'!B2,0,0,D9-B9+1,1)="PLA") * (OFFSET('PE6_20.09.18_pred_raw'!C2,0,0,D9-B9+1,1)&lt;&gt;"TWS"))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COUNTIF(OFFSET('PE6_20.09.18_pred_raw'!A2,0,0,D9-B9+1,1),"B_lea")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SUM((OFFSET('PE6_20.09.18_pred_raw'!B2,0,0,D9-B9+1,1)="WBD") * (OFFSET('PE6_20.09.18_pred_raw'!C2,0,0,D9-B9+1,1)&lt;&gt;"TWS"))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COUNTIF(OFFSET('PE6_20.09.18_pred_raw'!A2,0,0,D9-B9+1,1),"B_nig")</f>
        <v>1</v>
      </c>
      <c r="I38" s="3">
        <f ca="1">(H38/H142)*100</f>
        <v>1.0204081632653061</v>
      </c>
      <c r="J38" s="3">
        <f ca="1">IF(H38=0,0,-1*((H38/B18)*(LN(H38/B18))))</f>
        <v>0.27798716415075903</v>
      </c>
      <c r="K38" s="19">
        <f ca="1">IF(H38=0,0,((H38/B18)^2))</f>
        <v>2.0408163265306121E-2</v>
      </c>
    </row>
    <row r="39" spans="1:11" x14ac:dyDescent="0.25">
      <c r="A39" s="13" t="s">
        <v>207</v>
      </c>
      <c r="B39" s="6">
        <f t="array" aca="1" ref="B39" ca="1">SUM((OFFSET('PE6_20.09.18_pred_raw'!B2,0,0,D9-B9+1,1)="YBD") * (OFFSET('PE6_20.09.18_pred_raw'!C2,0,0,D9-B9+1,1)&lt;&gt;"TWS"))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COUNTIF(OFFSET('PE6_20.09.18_pred_raw'!A2,0,0,D9-B9+1,1),"B_sch")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COUNTIF(OFFSET('PE6_20.09.18_pred_raw'!A2,0,0,D9-B9+1,1),"C_int")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(OFFSET('PE6_20.09.18_pred_raw'!B2,0,0,D9-B9+1,1)="ASP")*( OFFSET('PE6_20.09.18_pred_raw'!C2,0,0,D9-B9+1,1)="C"))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COUNTIF(OFFSET('PE6_20.09.18_pred_raw'!A2,0,0,D9-B9+1,1),"C_lep")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(OFFSET('PE6_20.09.18_pred_raw'!B2,0,0,D9-B9+1,1)="BBD")*( OFFSET('PE6_20.09.18_pred_raw'!C2,0,0,D9-B9+1,1)="C"))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COUNTIF(OFFSET('PE6_20.09.18_pred_raw'!A2,0,0,D9-B9+1,1),"Dp_lis")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(OFFSET('PE6_20.09.18_pred_raw'!B2,0,0,D9-B9+1,1)="BL")*( OFFSET('PE6_20.09.18_pred_raw'!C2,0,0,D9-B9+1,1)="C"))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COUNTIF(OFFSET('PE6_20.09.18_pred_raw'!A2,0,0,D9-B9+1,1),"D_cor")</f>
        <v>6</v>
      </c>
      <c r="I43" s="3">
        <f ca="1">(H43/H142)*100</f>
        <v>6.1224489795918364</v>
      </c>
      <c r="J43" s="3">
        <f ca="1">IF(H43=0,0,-1*((H43/B18)*(LN(H43/B18))))</f>
        <v>0.13212915413765</v>
      </c>
      <c r="K43" s="19">
        <f ca="1">IF(H43=0,0,((H43/B18)^2))</f>
        <v>0.73469387755102034</v>
      </c>
    </row>
    <row r="44" spans="1:11" x14ac:dyDescent="0.25">
      <c r="A44" s="14" t="s">
        <v>204</v>
      </c>
      <c r="B44">
        <f ca="1">SUMPRODUCT( (OFFSET('PE6_20.09.18_pred_raw'!B2,0,0,D9-B9+1,1)="OD")*( OFFSET('PE6_20.09.18_pred_raw'!C2,0,0,D9-B9+1,1)="C"))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COUNTIF(OFFSET('PE6_20.09.18_pred_raw'!A2,0,0,D9-B9+1,1),"D_mag")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(OFFSET('PE6_20.09.18_pred_raw'!B2,0,0,D9-B9+1,1)="PLA")*( OFFSET('PE6_20.09.18_pred_raw'!C2,0,0,D9-B9+1,1)="C"))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COUNTIF(OFFSET('PE6_20.09.18_pred_raw'!A2,0,0,D9-B9+1,1),"Ecte")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(OFFSET('PE6_20.09.18_pred_raw'!B2,0,0,D9-B9+1,1)="WBD")*( OFFSET('PE6_20.09.18_pred_raw'!C2,0,0,D9-B9+1,1)="C"))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COUNTIF(OFFSET('PE6_20.09.18_pred_raw'!A2,0,0,D9-B9+1,1),"M_squ")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(OFFSET('PE6_20.09.18_pred_raw'!B2,0,0,D9-B9+1,1)="YBD")*( OFFSET('PE6_20.09.18_pred_raw'!C2,0,0,D9-B9+1,1)="C"))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COUNTIF(OFFSET('PE6_20.09.18_pred_raw'!A2,0,0,D9-B9+1,1),"P_lis")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COUNTIF(OFFSET('PE6_20.09.18_pred_raw'!A2,0,0,D9-B9+1,1),"S_can")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COUNTIF(OFFSET('PE6_20.09.18_pred_raw'!A2,0,0,D9-B9+1,1),"Styel")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COUNTIF(OFFSET('PE6_20.09.18_pred_raw'!A2,0,0,D9-B9+1,1),"S_bra")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COUNTIF(OFFSET('PE6_20.09.18_pred_raw'!A2,0,0,D9-B9+1,1),"S_rub")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COUNTIF(OFFSET('PE6_20.09.18_pred_raw'!A2,0,0,D9-B9+1,1),"T_cer")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COUNTIF(OFFSET('PE6_20.09.18_pred_raw'!A2,0,0,D9-B9+1,1),"A_ver")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COUNTIF(OFFSET('PE6_20.09.18_pred_raw'!A2,0,0,D9-B9+1,1),"Bryoz")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COUNTIF(OFFSET('PE6_20.09.18_pred_raw'!A2,0,0,D9-B9+1,1),"B_ner")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COUNTIF(OFFSET('PE6_20.09.18_pred_raw'!A2,0,0,D9-B9+1,1),"Bugu")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COUNTIF(OFFSET('PE6_20.09.18_pred_raw'!A2,0,0,D9-B9+1,1),"B_sto")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COUNTIF(OFFSET('PE6_20.09.18_pred_raw'!A2,0,0,D9-B9+1,1),"B_fla")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COUNTIF(OFFSET('PE6_20.09.18_pred_raw'!A2,0,0,D9-B9+1,1),"B_ful")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COUNTIF(OFFSET('PE6_20.09.18_pred_raw'!A2,0,0,D9-B9+1,1),"B_sim")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COUNTIF(OFFSET('PE6_20.09.18_pred_raw'!A2,0,0,D9-B9+1,1),"C_ina")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COUNTIF(OFFSET('PE6_20.09.18_pred_raw'!A2,0,0,D9-B9+1,1),"C_bert")</f>
        <v>3</v>
      </c>
      <c r="I63" s="3">
        <f ca="1">(H63/H142)*100</f>
        <v>3.0612244897959182</v>
      </c>
      <c r="J63" s="3">
        <f ca="1">IF(H63=0,0,-1*((H63/B19)*(LN(H63/B19))))</f>
        <v>0.30610606859790113</v>
      </c>
      <c r="K63" s="19">
        <f ca="1">IF(H63=0,0,((H63/B19)^2))</f>
        <v>3.1141868512110732E-2</v>
      </c>
    </row>
    <row r="64" spans="7:11" x14ac:dyDescent="0.25">
      <c r="G64" s="14" t="s">
        <v>71</v>
      </c>
      <c r="H64">
        <f ca="1">COUNTIF(OFFSET('PE6_20.09.18_pred_raw'!A2,0,0,D9-B9+1,1),"C_den")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COUNTIF(OFFSET('PE6_20.09.18_pred_raw'!A2,0,0,D9-B9+1,1),"C_ebu")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COUNTIF(OFFSET('PE6_20.09.18_pred_raw'!A2,0,0,D9-B9+1,1),"C_elo")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COUNTIF(OFFSET('PE6_20.09.18_pred_raw'!A2,0,0,D9-B9+1,1),"Crisi")</f>
        <v>4</v>
      </c>
      <c r="I67" s="3">
        <f ca="1">(H67/H142)*100</f>
        <v>4.0816326530612246</v>
      </c>
      <c r="J67" s="3">
        <f ca="1">IF(H67=0,0,-1*((H67/B19)*(LN(H67/B19))))</f>
        <v>0.34045152539678242</v>
      </c>
      <c r="K67" s="19">
        <f ca="1">IF(H67=0,0,((H67/B19)^2))</f>
        <v>5.536332179930796E-2</v>
      </c>
    </row>
    <row r="68" spans="7:11" x14ac:dyDescent="0.25">
      <c r="G68" s="14" t="s">
        <v>75</v>
      </c>
      <c r="H68">
        <f ca="1">COUNTIF(OFFSET('PE6_20.09.18_pred_raw'!A2,0,0,D9-B9+1,1),"C_plu")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COUNTIF(OFFSET('PE6_20.09.18_pred_raw'!A2,0,0,D9-B9+1,1),"F_pur")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COUNTIF(OFFSET('PE6_20.09.18_pred_raw'!A2,0,0,D9-B9+1,1),"N_gig")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COUNTIF(OFFSET('PE6_20.09.18_pred_raw'!A2,0,0,D9-B9+1,1),"P_alb")</f>
        <v>10</v>
      </c>
      <c r="I71" s="3">
        <f ca="1">(H71/H142)*100</f>
        <v>10.204081632653061</v>
      </c>
      <c r="J71" s="3">
        <f ca="1">IF(H71=0,0,-1*((H71/B19)*(LN(H71/B19))))</f>
        <v>0.31213426533068844</v>
      </c>
      <c r="K71" s="19">
        <f ca="1">IF(H71=0,0,((H71/B19)^2))</f>
        <v>0.34602076124567477</v>
      </c>
    </row>
    <row r="72" spans="7:11" x14ac:dyDescent="0.25">
      <c r="G72" s="14" t="s">
        <v>79</v>
      </c>
      <c r="H72">
        <f ca="1">COUNTIF(OFFSET('PE6_20.09.18_pred_raw'!A2,0,0,D9-B9+1,1),"S_laf")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COUNTIF(OFFSET('PE6_20.09.18_pred_raw'!A2,0,0,D9-B9+1,1),"S_err")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COUNTIF(OFFSET('PE6_20.09.18_pred_raw'!A2,0,0,D9-B9+1,1),"S_pun")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COUNTIF(OFFSET('PE6_20.09.18_pred_raw'!A2,0,0,D9-B9+1,1),"Schiz")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COUNTIF(OFFSET('PE6_20.09.18_pred_raw'!A2,0,0,D9-B9+1,1),"S_mad")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COUNTIF(OFFSET('PE6_20.09.18_pred_raw'!A2,0,0,D9-B9+1,1),"Scrup")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COUNTIF(OFFSET('PE6_20.09.18_pred_raw'!A2,0,0,D9-B9+1,1),"T_ino")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COUNTIF(OFFSET('PE6_20.09.18_pred_raw'!A2,0,0,D9-B9+1,1),"Tubo")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COUNTIF(OFFSET('PE6_20.09.18_pred_raw'!A2,0,0,D9-B9+1,1),"V_dent")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COUNTIF(OFFSET('PE6_20.09.18_pred_raw'!A2,0,0,D9-B9+1,1),"W_sub")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COUNTIF(OFFSET('PE6_20.09.18_pred_raw'!A2,0,0,D9-B9+1,1),"B_bai")</f>
        <v>1</v>
      </c>
      <c r="I83" s="3">
        <f ca="1">(H83/H142)*100</f>
        <v>1.0204081632653061</v>
      </c>
      <c r="J83" s="3">
        <f ca="1">IF(H83=0,0,-1*((H83/B20)*(LN(H83/B20))))</f>
        <v>0.20707555414900003</v>
      </c>
      <c r="K83" s="19">
        <f ca="1">IF(H83=0,0,((H83/B20)^2))</f>
        <v>6.9444444444444441E-3</v>
      </c>
    </row>
    <row r="84" spans="7:11" x14ac:dyDescent="0.25">
      <c r="G84" s="14" t="s">
        <v>91</v>
      </c>
      <c r="H84">
        <f ca="1">COUNTIF(OFFSET('PE6_20.09.18_pred_raw'!A2,0,0,D9-B9+1,1),"L_cla")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COUNTIF(OFFSET('PE6_20.09.18_pred_raw'!A2,0,0,D9-B9+1,1),"Nerei")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COUNTIF(OFFSET('PE6_20.09.18_pred_raw'!A2,0,0,D9-B9+1,1),"N_venu")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COUNTIF(OFFSET('PE6_20.09.18_pred_raw'!A2,0,0,D9-B9+1,1),"Poly")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COUNTIF(OFFSET('PE6_20.09.18_pred_raw'!A2,0,0,D9-B9+1,1),"P_tri")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COUNTIF(OFFSET('PE6_20.09.18_pred_raw'!A2,0,0,D9-B9+1,1),"P_tub")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COUNTIF(OFFSET('PE6_20.09.18_pred_raw'!A2,0,0,D9-B9+1,1),"Sabel")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COUNTIF(OFFSET('PE6_20.09.18_pred_raw'!A2,0,0,D9-B9+1,1),"S_dys")</f>
        <v>2</v>
      </c>
      <c r="I91" s="3">
        <f ca="1">(H91/H142)*100</f>
        <v>2.0408163265306123</v>
      </c>
      <c r="J91" s="3">
        <f ca="1">IF(H91=0,0,-1*((H91/B20)*(LN(H91/B20))))</f>
        <v>0.29862657820467581</v>
      </c>
      <c r="K91" s="19">
        <f ca="1">IF(H91=0,0,((H91/B20)^2))</f>
        <v>2.7777777777777776E-2</v>
      </c>
    </row>
    <row r="92" spans="7:11" x14ac:dyDescent="0.25">
      <c r="G92" s="14" t="s">
        <v>99</v>
      </c>
      <c r="H92">
        <f ca="1">COUNTIF(OFFSET('PE6_20.09.18_pred_raw'!A2,0,0,D9-B9+1,1),"Scale")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COUNTIF(OFFSET('PE6_20.09.18_pred_raw'!A2,0,0,D9-B9+1,1),"S_ver")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COUNTIF(OFFSET('PE6_20.09.18_pred_raw'!A2,0,0,D9-B9+1,1),"S_tri")</f>
        <v>4</v>
      </c>
      <c r="I94" s="3">
        <f ca="1">(H94/H142)*100</f>
        <v>4.0816326530612246</v>
      </c>
      <c r="J94" s="3">
        <f ca="1">IF(H94=0,0,-1*((H94/B20)*(LN(H94/B20))))</f>
        <v>0.36620409622270322</v>
      </c>
      <c r="K94" s="19">
        <f ca="1">IF(H94=0,0,((H94/B20)^2))</f>
        <v>0.1111111111111111</v>
      </c>
    </row>
    <row r="95" spans="7:11" x14ac:dyDescent="0.25">
      <c r="G95" s="14" t="s">
        <v>102</v>
      </c>
      <c r="H95">
        <f ca="1">COUNTIF(OFFSET('PE6_20.09.18_pred_raw'!A2,0,0,D9-B9+1,1),"Spir")</f>
        <v>5</v>
      </c>
      <c r="I95" s="3">
        <f ca="1">(H95/H142)*100</f>
        <v>5.1020408163265305</v>
      </c>
      <c r="J95" s="3">
        <f ca="1">IF(H95=0,0,-1*((H95/B20)*(LN(H95/B20))))</f>
        <v>0.36477864056412496</v>
      </c>
      <c r="K95" s="19">
        <f ca="1">IF(H95=0,0,((H95/B20)^2))</f>
        <v>0.17361111111111113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COUNTIF(OFFSET('PE6_20.09.18_pred_raw'!A2,0,0,D9-B9+1,1),"A_plu")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COUNTIF(OFFSET('PE6_20.09.18_pred_raw'!A2,0,0,D9-B9+1,1),"A_dia")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COUNTIF(OFFSET('PE6_20.09.18_pred_raw'!A2,0,0,D9-B9+1,1),"E_cro")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COUNTIF(OFFSET('PE6_20.09.18_pred_raw'!A2,0,0,D9-B9+1,1),"K_hal")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COUNTIF(OFFSET('PE6_20.09.18_pred_raw'!A2,0,0,D9-B9+1,1),"O_hya")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COUNTIF(OFFSET('PE6_20.09.18_pred_raw'!A2,0,0,D9-B9+1,1),"Obel")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COUNTIF(OFFSET('PE6_20.09.18_pred_raw'!A2,0,0,D9-B9+1,1),"P_dis")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COUNTIF(OFFSET('PE6_20.09.18_pred_raw'!A2,0,0,D9-B9+1,1),"S_gau")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COUNTIF(OFFSET('PE6_20.09.18_pred_raw'!A2,0,0,D9-B9+1,1),"S_gayi")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COUNTIF(OFFSET('PE6_20.09.18_pred_raw'!A2,0,0,D9-B9+1,1),"Keep")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COUNTIF(OFFSET('PE6_20.09.18_pred_raw'!A2,0,0,D9-B9+1,1),"Pat")</f>
        <v>37</v>
      </c>
      <c r="I108" s="3">
        <f ca="1">(H108/H142)*100</f>
        <v>37.755102040816325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COUNTIF(OFFSET('PE6_20.09.18_pred_raw'!A2,0,0,D9-B9+1,1),"Up")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COUNTIF(OFFSET('PE6_20.09.18_pred_raw'!A2,0,0,D9-B9+1,1),"Work")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COUNTIF(OFFSET('PE6_20.09.18_pred_raw'!A2,0,0,D9-B9+1,1),"C_cla")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COUNTIF(OFFSET('PE6_20.09.18_pred_raw'!A2,0,0,D9-B9+1,1),"M_sen")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COUNTIF(OFFSET('PE6_20.09.18_pred_raw'!A2,0,0,D9-B9+1,1),"Myca")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COUNTIF(OFFSET('PE6_20.09.18_pred_raw'!A2,0,0,D9-B9+1,1),"P_mag")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COUNTIF(OFFSET('PE6_20.09.18_pred_raw'!A2,0,0,D9-B9+1,1),"P_long")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COUNTIF(OFFSET('PE6_20.09.18_pred_raw'!A2,0,0,D9-B9+1,1),"Spong")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COUNTIF(OFFSET('PE6_20.09.18_pred_raw'!A2,0,0,D9-B9+1,1),"S_cil")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COUNTIF(OFFSET('PE6_20.09.18_pred_raw'!A2,0,0,D9-B9+1,1),"Sycon")</f>
        <v>1</v>
      </c>
      <c r="I119" s="3">
        <f ca="1">(H119/H142)*100</f>
        <v>1.0204081632653061</v>
      </c>
      <c r="J119" s="3">
        <f ca="1">IF(H119=0,0,-1*((H119/B23)*(LN(H119/B23))))</f>
        <v>0</v>
      </c>
      <c r="K119" s="19">
        <f ca="1">IF(H119=0,0,((H119/B23)^2))</f>
        <v>1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COUNTIF(OFFSET('PE6_20.09.18_pred_raw'!A2,0,0,D9-B9+1,1),"Alg")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COUNTIF(OFFSET('PE6_20.09.18_pred_raw'!A2,0,0,D9-B9+1,1),"Cora")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COUNTIF(OFFSET('PE6_20.09.18_pred_raw'!A2,0,0,D9-B9+1,1),"D_dic")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COUNTIF(OFFSET('PE6_20.09.18_pred_raw'!A2,0,0,D9-B9+1,1),"L_inc")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COUNTIF(OFFSET('PE6_20.09.18_pred_raw'!A2,0,0,D9-B9+1,1),"P_pav")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COUNTIF(OFFSET('PE6_20.09.18_pred_raw'!A2,0,0,D9-B9+1,1),"P_ser")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COUNTIF(OFFSET('PE6_20.09.18_pred_raw'!A2,0,0,D9-B9+1,1),"Ulva")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COUNTIF(OFFSET('PE6_20.09.18_pred_raw'!A2,0,0,D9-B9+1,1),"V_utr")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COUNTIF(OFFSET('PE6_20.09.18_pred_raw'!A2,0,0,D9-B9+1,1),"B_dis")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COUNTIF(OFFSET('PE6_20.09.18_pred_raw'!A2,0,0,D9-B9+1,1),"A_lix")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COUNTIF(OFFSET('PE6_20.09.18_pred_raw'!A2,0,0,D9-B9+1,1),"Bare")</f>
        <v>21</v>
      </c>
      <c r="I134" s="3">
        <f ca="1">(H134/H142)*100</f>
        <v>21.428571428571427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COUNTIF(OFFSET('PE6_20.09.18_pred_raw'!A2,0,0,D9-B9+1,1),"Biof")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144</v>
      </c>
      <c r="H137">
        <f ca="1">COUNTIF(OFFSET('PE6_20.09.18_pred_raw'!A2,0,0,D9-B9+1,1),"UNK")</f>
        <v>1</v>
      </c>
      <c r="I137" s="3">
        <f ca="1">(H137/H142)*100</f>
        <v>1.0204081632653061</v>
      </c>
      <c r="J137" s="3">
        <f ca="1">IF(H137=0,0,-1*((H137/B28)*(LN(H137/B28))))</f>
        <v>0</v>
      </c>
      <c r="K137" s="19">
        <f ca="1">IF(H137=0,0,((H137/B28)^2))</f>
        <v>1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COUNTIF(OFFSET('PE6_20.09.18_pred_raw'!A2,0,0,D9-B9+1,1),"SHAD")</f>
        <v>1</v>
      </c>
      <c r="I139" s="3">
        <f ca="1">(H139/SUM(H15:H141))*100</f>
        <v>1.0101010101010102</v>
      </c>
      <c r="J139" s="3"/>
      <c r="K139" s="19">
        <f ca="1">IF(H139=0,0,((H139/B29)^2))</f>
        <v>1</v>
      </c>
    </row>
    <row r="140" spans="7:11" x14ac:dyDescent="0.25">
      <c r="G140" s="14" t="s">
        <v>147</v>
      </c>
      <c r="H140">
        <f ca="1">COUNTIF(OFFSET('PE6_20.09.18_pred_raw'!A2,0,0,D9-B9+1,1),"TAPE")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COUNTIF(OFFSET('PE6_20.09.18_pred_raw'!A2,0,0,D9-B9+1,1),"WAND")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98</v>
      </c>
      <c r="I142" s="24">
        <f ca="1">SUM(I16:I137)</f>
        <v>99.999999999999986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12B1B-1380-4C83-9E2E-1E84FBF11A39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COUNTA(OFFSET('TE1_13.09.18_raw'!A2,0,0,D9-B9+1,1))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COUNTIF(OFFSET('TE1_13.09.18_raw'!C2,0,0,D9-B9+1,1),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COUNTIF(OFFSET('TE1_13.09.18_raw'!C2,0,0,D9-B9+1,1),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COUNTIF(OFFSET('TE1_13.09.18_raw'!A2,0,0,D9-B9+1,1),"Amphi")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187</v>
      </c>
      <c r="B18" s="6">
        <f ca="1">COUNTIF(OFFSET('TE1_13.09.18_raw'!C2,0,0,D9-B9+1,1), "TUN")</f>
        <v>12</v>
      </c>
      <c r="C18" s="7">
        <f ca="1">(B18/H142)*100</f>
        <v>12.121212121212121</v>
      </c>
      <c r="D18" s="7">
        <f ca="1">SUM(J36:J52)</f>
        <v>0.82395921650108228</v>
      </c>
      <c r="E18" s="18">
        <f ca="1">1-SUM(K36:K52)</f>
        <v>0.48611111111111116</v>
      </c>
      <c r="G18" s="14" t="s">
        <v>25</v>
      </c>
      <c r="H18">
        <f ca="1">COUNTIF(OFFSET('TE1_13.09.18_raw'!A2,0,0,D9-B9+1,1),"B_tri")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COUNTIF(OFFSET('TE1_13.09.18_raw'!C2,0,0,D9-B9+1,1), "BRY")</f>
        <v>48</v>
      </c>
      <c r="C19" s="3">
        <f ca="1">(B19/H142)*100</f>
        <v>48.484848484848484</v>
      </c>
      <c r="D19" s="3">
        <f ca="1">SUM(J54:J81)</f>
        <v>0.98108101824564664</v>
      </c>
      <c r="E19" s="19">
        <f ca="1">1-SUM(K54:K81)</f>
        <v>0.50868055555555558</v>
      </c>
      <c r="G19" s="14" t="s">
        <v>26</v>
      </c>
      <c r="H19">
        <f ca="1">COUNTIF(OFFSET('TE1_13.09.18_raw'!A2,0,0,D9-B9+1,1),"Capre")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COUNTIF(OFFSET('TE1_13.09.18_raw'!C2,0,0,D9-B9+1,1), "ANN")</f>
        <v>22</v>
      </c>
      <c r="C20" s="7">
        <f ca="1">(B20/H142)*100</f>
        <v>22.222222222222221</v>
      </c>
      <c r="D20" s="7">
        <f ca="1">SUM(J83:J95)</f>
        <v>1.4315524972108729</v>
      </c>
      <c r="E20" s="18">
        <f ca="1">1-SUM(K83:K95)</f>
        <v>0.7396694214876034</v>
      </c>
      <c r="G20" s="14" t="s">
        <v>27</v>
      </c>
      <c r="H20">
        <f ca="1">COUNTIF(OFFSET('TE1_13.09.18_raw'!A2,0,0,D9-B9+1,1),"Chtha")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COUNTIF(OFFSET('TE1_13.09.18_raw'!C2,0,0,D9-B9+1,1),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COUNTIF(OFFSET('TE1_13.09.18_raw'!A2,0,0,D9-B9+1,1),"Crab")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COUNTIF(OFFSET('TE1_13.09.18_raw'!C2,0,0,D9-B9+1,1),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COUNTIF(OFFSET('TE1_13.09.18_raw'!A2,0,0,D9-B9+1,1),"M_sex")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COUNTIF(OFFSET('TE1_13.09.18_raw'!C2,0,0,D9-B9+1,1), "POR")</f>
        <v>7</v>
      </c>
      <c r="C23" s="3">
        <f ca="1">(B23/H142)*100</f>
        <v>7.0707070707070701</v>
      </c>
      <c r="D23" s="3">
        <f ca="1">SUM(J112:J119)</f>
        <v>0.95569989111253428</v>
      </c>
      <c r="E23" s="19">
        <f ca="1">1-SUM(K112:K119)</f>
        <v>0.5714285714285714</v>
      </c>
      <c r="G23" s="14" t="s">
        <v>30</v>
      </c>
      <c r="H23">
        <f ca="1">COUNTIF(OFFSET('TE1_13.09.18_raw'!A2,0,0,D9-B9+1,1),"P_scul")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COUNTIF(OFFSET('TE1_13.09.18_raw'!C2,0,0,D9-B9+1,1),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COUNTIF(OFFSET('TE1_13.09.18_raw'!A2,0,0,D9-B9+1,1),"Prawn")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COUNTIF(OFFSET('TE1_13.09.18_raw'!C2,0,0,D9-B9+1,1),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COUNTIF(OFFSET('TE1_13.09.18_raw'!A2,0,0,D9-B9+1,1),"S_walk")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COUNTIF(OFFSET('TE1_13.09.18_raw'!C2,0,0,D9-B9+1,1),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COUNTIF(OFFSET('TE1_13.09.18_raw'!A2,0,0,D9-B9+1,1),"Tanai")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COUNTIF(OFFSET('TE1_13.09.18_raw'!C2,0,0,D9-B9+1,1), "SPR")</f>
        <v>9</v>
      </c>
      <c r="C27" s="3">
        <f ca="1">(B27/H142)*100</f>
        <v>9.0909090909090917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COUNTIF(OFFSET('TE1_13.09.18_raw'!C2,0,0,D9-B9+1,1), "U")</f>
        <v>1</v>
      </c>
      <c r="C28" s="7">
        <f ca="1">(B28/H142)*100</f>
        <v>1.0101010101010102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COUNTIF(OFFSET('TE1_13.09.18_raw'!A2,0,0,D9-B9+1,1),"Bival")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COUNTIF(OFFSET('TE1_13.09.18_raw'!C2,0,0,D9-B9+1,1),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COUNTIF(OFFSET('TE1_13.09.18_raw'!A2,0,0,D9-B9+1,1),"Gastr")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COUNTIF(OFFSET('TE1_13.09.18_raw'!A2,0,0,D9-B9+1,1),"Limpe")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COUNTIF(OFFSET('TE1_13.09.18_raw'!A2,0,0,D9-B9+1,1),"Moll")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COUNTIF(OFFSET('TE1_13.09.18_raw'!A2,0,0,D9-B9+1,1),"Nudi")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SUM((OFFSET('TE1_13.09.18_raw'!B2,0,0,D9-B9+1,1)="ASP") * (OFFSET('TE1_13.09.18_raw'!C2,0,0,D9-B9+1,1)&lt;&gt;"TWS"))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COUNTIF(OFFSET('TE1_13.09.18_raw'!A2,0,0,D9-B9+1,1),"Stram")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SUM((OFFSET('TE1_13.09.18_raw'!B2,0,0,D9-B9+1,1)="BBD") * (OFFSET('TE1_13.09.18_raw'!C2,0,0,D9-B9+1,1)&lt;&gt;"TWS"))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COUNTIF(OFFSET('TE1_13.09.18_raw'!A2,0,0,D9-B9+1,1),"Verme")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SUM((OFFSET('TE1_13.09.18_raw'!B2,0,0,D9-B9+1,1)="BL") * (OFFSET('TE1_13.09.18_raw'!C2,0,0,D9-B9+1,1)&lt;&gt;"TWS"))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SUM((OFFSET('TE1_13.09.18_raw'!B2,0,0,D9-B9+1,1)="OD") * (OFFSET('TE1_13.09.18_raw'!C2,0,0,D9-B9+1,1)&lt;&gt;"TWS"))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COUNTIF(OFFSET('TE1_13.09.18_raw'!A2,0,0,D9-B9+1,1),"Ascid")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SUM((OFFSET('TE1_13.09.18_raw'!B2,0,0,D9-B9+1,1)="PLA") * (OFFSET('TE1_13.09.18_raw'!C2,0,0,D9-B9+1,1)&lt;&gt;"TWS"))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COUNTIF(OFFSET('TE1_13.09.18_raw'!A2,0,0,D9-B9+1,1),"B_lea")</f>
        <v>8</v>
      </c>
      <c r="I37" s="3">
        <f ca="1">(H37/H142)*100</f>
        <v>8.0808080808080813</v>
      </c>
      <c r="J37" s="3">
        <f ca="1">IF(H37=0,0,-1*((H37/B18)*(LN(H37/B18))))</f>
        <v>0.27031007207210961</v>
      </c>
      <c r="K37" s="19">
        <f ca="1">IF(H37=0,0,((H37/B18)^2))</f>
        <v>0.44444444444444442</v>
      </c>
    </row>
    <row r="38" spans="1:11" x14ac:dyDescent="0.25">
      <c r="A38" s="14" t="s">
        <v>206</v>
      </c>
      <c r="B38">
        <f t="array" aca="1" ref="B38" ca="1">SUM((OFFSET('TE1_13.09.18_raw'!B2,0,0,D9-B9+1,1)="WBD") * (OFFSET('TE1_13.09.18_raw'!C2,0,0,D9-B9+1,1)&lt;&gt;"TWS"))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COUNTIF(OFFSET('TE1_13.09.18_raw'!A2,0,0,D9-B9+1,1),"B_nig")</f>
        <v>1</v>
      </c>
      <c r="I38" s="3">
        <f ca="1">(H38/H142)*100</f>
        <v>1.0101010101010102</v>
      </c>
      <c r="J38" s="3">
        <f ca="1">IF(H38=0,0,-1*((H38/B18)*(LN(H38/B18))))</f>
        <v>0.20707555414900003</v>
      </c>
      <c r="K38" s="19">
        <f ca="1">IF(H38=0,0,((H38/B18)^2))</f>
        <v>6.9444444444444441E-3</v>
      </c>
    </row>
    <row r="39" spans="1:11" x14ac:dyDescent="0.25">
      <c r="A39" s="13" t="s">
        <v>207</v>
      </c>
      <c r="B39" s="6">
        <f t="array" aca="1" ref="B39" ca="1">SUM((OFFSET('TE1_13.09.18_raw'!B2,0,0,D9-B9+1,1)="YBD") * (OFFSET('TE1_13.09.18_raw'!C2,0,0,D9-B9+1,1)&lt;&gt;"TWS"))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COUNTIF(OFFSET('TE1_13.09.18_raw'!A2,0,0,D9-B9+1,1),"B_sch")</f>
        <v>3</v>
      </c>
      <c r="I39" s="3">
        <f ca="1">(H39/H142)*100</f>
        <v>3.0303030303030303</v>
      </c>
      <c r="J39" s="3">
        <f ca="1">IF(H39=0,0,-1*((H39/B18)*(LN(H39/B18))))</f>
        <v>0.34657359027997264</v>
      </c>
      <c r="K39" s="19">
        <f ca="1">IF(H39=0,0,((H39/B18)^2))</f>
        <v>6.25E-2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COUNTIF(OFFSET('TE1_13.09.18_raw'!A2,0,0,D9-B9+1,1),"C_int")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(OFFSET('TE1_13.09.18_raw'!B2,0,0,D9-B9+1,1)="ASP")*( OFFSET('TE1_13.09.18_raw'!C2,0,0,D9-B9+1,1)="C"))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COUNTIF(OFFSET('TE1_13.09.18_raw'!A2,0,0,D9-B9+1,1),"C_lep")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(OFFSET('TE1_13.09.18_raw'!B2,0,0,D9-B9+1,1)="BBD")*( OFFSET('TE1_13.09.18_raw'!C2,0,0,D9-B9+1,1)="C"))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COUNTIF(OFFSET('TE1_13.09.18_raw'!A2,0,0,D9-B9+1,1),"Dp_lis")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(OFFSET('TE1_13.09.18_raw'!B2,0,0,D9-B9+1,1)="BL")*( OFFSET('TE1_13.09.18_raw'!C2,0,0,D9-B9+1,1)="C"))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COUNTIF(OFFSET('TE1_13.09.18_raw'!A2,0,0,D9-B9+1,1),"D_cor")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204</v>
      </c>
      <c r="B44">
        <f ca="1">SUMPRODUCT( (OFFSET('TE1_13.09.18_raw'!B2,0,0,D9-B9+1,1)="OD")*( OFFSET('TE1_13.09.18_raw'!C2,0,0,D9-B9+1,1)="C"))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COUNTIF(OFFSET('TE1_13.09.18_raw'!A2,0,0,D9-B9+1,1),"D_mag")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(OFFSET('TE1_13.09.18_raw'!B2,0,0,D9-B9+1,1)="PLA")*( OFFSET('TE1_13.09.18_raw'!C2,0,0,D9-B9+1,1)="C"))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COUNTIF(OFFSET('TE1_13.09.18_raw'!A2,0,0,D9-B9+1,1),"Ecte")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(OFFSET('TE1_13.09.18_raw'!B2,0,0,D9-B9+1,1)="WBD")*( OFFSET('TE1_13.09.18_raw'!C2,0,0,D9-B9+1,1)="C"))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COUNTIF(OFFSET('TE1_13.09.18_raw'!A2,0,0,D9-B9+1,1),"M_squ")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(OFFSET('TE1_13.09.18_raw'!B2,0,0,D9-B9+1,1)="YBD")*( OFFSET('TE1_13.09.18_raw'!C2,0,0,D9-B9+1,1)="C"))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COUNTIF(OFFSET('TE1_13.09.18_raw'!A2,0,0,D9-B9+1,1),"P_lis")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COUNTIF(OFFSET('TE1_13.09.18_raw'!A2,0,0,D9-B9+1,1),"S_can")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COUNTIF(OFFSET('TE1_13.09.18_raw'!A2,0,0,D9-B9+1,1),"Styel")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COUNTIF(OFFSET('TE1_13.09.18_raw'!A2,0,0,D9-B9+1,1),"S_bra")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COUNTIF(OFFSET('TE1_13.09.18_raw'!A2,0,0,D9-B9+1,1),"S_rub")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COUNTIF(OFFSET('TE1_13.09.18_raw'!A2,0,0,D9-B9+1,1),"T_cer")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COUNTIF(OFFSET('TE1_13.09.18_raw'!A2,0,0,D9-B9+1,1),"A_ver")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COUNTIF(OFFSET('TE1_13.09.18_raw'!A2,0,0,D9-B9+1,1),"Bryoz")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COUNTIF(OFFSET('TE1_13.09.18_raw'!A2,0,0,D9-B9+1,1),"B_ner")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COUNTIF(OFFSET('TE1_13.09.18_raw'!A2,0,0,D9-B9+1,1),"Bugu")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COUNTIF(OFFSET('TE1_13.09.18_raw'!A2,0,0,D9-B9+1,1),"B_sto")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COUNTIF(OFFSET('TE1_13.09.18_raw'!A2,0,0,D9-B9+1,1),"B_fla")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COUNTIF(OFFSET('TE1_13.09.18_raw'!A2,0,0,D9-B9+1,1),"B_ful")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COUNTIF(OFFSET('TE1_13.09.18_raw'!A2,0,0,D9-B9+1,1),"B_sim")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COUNTIF(OFFSET('TE1_13.09.18_raw'!A2,0,0,D9-B9+1,1),"C_ina")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COUNTIF(OFFSET('TE1_13.09.18_raw'!A2,0,0,D9-B9+1,1),"C_bert")</f>
        <v>32</v>
      </c>
      <c r="I63" s="3">
        <f ca="1">(H63/H142)*100</f>
        <v>32.323232323232325</v>
      </c>
      <c r="J63" s="3">
        <f ca="1">IF(H63=0,0,-1*((H63/B19)*(LN(H63/B19))))</f>
        <v>0.27031007207210961</v>
      </c>
      <c r="K63" s="19">
        <f ca="1">IF(H63=0,0,((H63/B19)^2))</f>
        <v>0.44444444444444442</v>
      </c>
    </row>
    <row r="64" spans="7:11" x14ac:dyDescent="0.25">
      <c r="G64" s="14" t="s">
        <v>71</v>
      </c>
      <c r="H64">
        <f ca="1">COUNTIF(OFFSET('TE1_13.09.18_raw'!A2,0,0,D9-B9+1,1),"C_den")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COUNTIF(OFFSET('TE1_13.09.18_raw'!A2,0,0,D9-B9+1,1),"C_ebu")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COUNTIF(OFFSET('TE1_13.09.18_raw'!A2,0,0,D9-B9+1,1),"C_elo")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COUNTIF(OFFSET('TE1_13.09.18_raw'!A2,0,0,D9-B9+1,1),"Crisi")</f>
        <v>9</v>
      </c>
      <c r="I67" s="3">
        <f ca="1">(H67/H142)*100</f>
        <v>9.0909090909090917</v>
      </c>
      <c r="J67" s="3">
        <f ca="1">IF(H67=0,0,-1*((H67/B19)*(LN(H67/B19))))</f>
        <v>0.31387058129468842</v>
      </c>
      <c r="K67" s="19">
        <f ca="1">IF(H67=0,0,((H67/B19)^2))</f>
        <v>3.515625E-2</v>
      </c>
    </row>
    <row r="68" spans="7:11" x14ac:dyDescent="0.25">
      <c r="G68" s="14" t="s">
        <v>75</v>
      </c>
      <c r="H68">
        <f ca="1">COUNTIF(OFFSET('TE1_13.09.18_raw'!A2,0,0,D9-B9+1,1),"C_plu")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COUNTIF(OFFSET('TE1_13.09.18_raw'!A2,0,0,D9-B9+1,1),"F_pur")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COUNTIF(OFFSET('TE1_13.09.18_raw'!A2,0,0,D9-B9+1,1),"N_gig")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COUNTIF(OFFSET('TE1_13.09.18_raw'!A2,0,0,D9-B9+1,1),"P_alb")</f>
        <v>5</v>
      </c>
      <c r="I71" s="3">
        <f ca="1">(H71/H142)*100</f>
        <v>5.0505050505050502</v>
      </c>
      <c r="J71" s="3">
        <f ca="1">IF(H71=0,0,-1*((H71/B19)*(LN(H71/B19))))</f>
        <v>0.23560032275768653</v>
      </c>
      <c r="K71" s="19">
        <f ca="1">IF(H71=0,0,((H71/B19)^2))</f>
        <v>1.0850694444444446E-2</v>
      </c>
    </row>
    <row r="72" spans="7:11" x14ac:dyDescent="0.25">
      <c r="G72" s="14" t="s">
        <v>79</v>
      </c>
      <c r="H72">
        <f ca="1">COUNTIF(OFFSET('TE1_13.09.18_raw'!A2,0,0,D9-B9+1,1),"S_laf")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COUNTIF(OFFSET('TE1_13.09.18_raw'!A2,0,0,D9-B9+1,1),"S_err")</f>
        <v>1</v>
      </c>
      <c r="I73" s="3">
        <f ca="1">(H73/H142)*100</f>
        <v>1.0101010101010102</v>
      </c>
      <c r="J73" s="3">
        <f ca="1">IF(H73=0,0,-1*((H73/B19)*(LN(H73/B19))))</f>
        <v>8.0650021060581056E-2</v>
      </c>
      <c r="K73" s="19">
        <f ca="1">IF(H73=0,0,((H73/B19)^2))</f>
        <v>4.3402777777777775E-4</v>
      </c>
    </row>
    <row r="74" spans="7:11" x14ac:dyDescent="0.25">
      <c r="G74" s="14" t="s">
        <v>81</v>
      </c>
      <c r="H74">
        <f ca="1">COUNTIF(OFFSET('TE1_13.09.18_raw'!A2,0,0,D9-B9+1,1),"S_pun")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COUNTIF(OFFSET('TE1_13.09.18_raw'!A2,0,0,D9-B9+1,1),"Schiz")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COUNTIF(OFFSET('TE1_13.09.18_raw'!A2,0,0,D9-B9+1,1),"S_mad")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COUNTIF(OFFSET('TE1_13.09.18_raw'!A2,0,0,D9-B9+1,1),"Scrup")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COUNTIF(OFFSET('TE1_13.09.18_raw'!A2,0,0,D9-B9+1,1),"T_ino")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COUNTIF(OFFSET('TE1_13.09.18_raw'!A2,0,0,D9-B9+1,1),"Tubo")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COUNTIF(OFFSET('TE1_13.09.18_raw'!A2,0,0,D9-B9+1,1),"V_dent")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COUNTIF(OFFSET('TE1_13.09.18_raw'!A2,0,0,D9-B9+1,1),"W_sub")</f>
        <v>1</v>
      </c>
      <c r="I81" s="3">
        <f ca="1">(H81/H142)*100</f>
        <v>1.0101010101010102</v>
      </c>
      <c r="J81" s="3">
        <f ca="1">IF(H81=0,0,-1*((H81/B19)*(LN(H81/B19))))</f>
        <v>8.0650021060581056E-2</v>
      </c>
      <c r="K81" s="19">
        <f ca="1">IF(H81=0,0,((H81/B19)^2))</f>
        <v>4.3402777777777775E-4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COUNTIF(OFFSET('TE1_13.09.18_raw'!A2,0,0,D9-B9+1,1),"B_bai")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COUNTIF(OFFSET('TE1_13.09.18_raw'!A2,0,0,D9-B9+1,1),"L_cla")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COUNTIF(OFFSET('TE1_13.09.18_raw'!A2,0,0,D9-B9+1,1),"Nerei")</f>
        <v>1</v>
      </c>
      <c r="I85" s="3">
        <f ca="1">(H85/H142)*100</f>
        <v>1.0101010101010102</v>
      </c>
      <c r="J85" s="3">
        <f ca="1">IF(H85=0,0,-1*((H85/B20)*(LN(H85/B20))))</f>
        <v>0.14050192969810527</v>
      </c>
      <c r="K85" s="19">
        <f ca="1">IF(H85=0,0,((H85/B20)^2))</f>
        <v>2.0661157024793389E-3</v>
      </c>
    </row>
    <row r="86" spans="7:11" x14ac:dyDescent="0.25">
      <c r="G86" s="14" t="s">
        <v>93</v>
      </c>
      <c r="H86">
        <f ca="1">COUNTIF(OFFSET('TE1_13.09.18_raw'!A2,0,0,D9-B9+1,1),"N_venu")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COUNTIF(OFFSET('TE1_13.09.18_raw'!A2,0,0,D9-B9+1,1),"Poly")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COUNTIF(OFFSET('TE1_13.09.18_raw'!A2,0,0,D9-B9+1,1),"P_tri")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COUNTIF(OFFSET('TE1_13.09.18_raw'!A2,0,0,D9-B9+1,1),"P_tub")</f>
        <v>7</v>
      </c>
      <c r="I89" s="3">
        <f ca="1">(H89/H142)*100</f>
        <v>7.0707070707070701</v>
      </c>
      <c r="J89" s="3">
        <f ca="1">IF(H89=0,0,-1*((H89/B20)*(LN(H89/B20))))</f>
        <v>0.36436027864186449</v>
      </c>
      <c r="K89" s="19">
        <f ca="1">IF(H89=0,0,((H89/B20)^2))</f>
        <v>0.1012396694214876</v>
      </c>
    </row>
    <row r="90" spans="7:11" x14ac:dyDescent="0.25">
      <c r="G90" s="14" t="s">
        <v>97</v>
      </c>
      <c r="H90">
        <f ca="1">COUNTIF(OFFSET('TE1_13.09.18_raw'!A2,0,0,D9-B9+1,1),"Sabel")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COUNTIF(OFFSET('TE1_13.09.18_raw'!A2,0,0,D9-B9+1,1),"S_dys")</f>
        <v>2</v>
      </c>
      <c r="I91" s="3">
        <f ca="1">(H91/H142)*100</f>
        <v>2.0202020202020203</v>
      </c>
      <c r="J91" s="3">
        <f ca="1">IF(H91=0,0,-1*((H91/B20)*(LN(H91/B20))))</f>
        <v>0.21799047934530644</v>
      </c>
      <c r="K91" s="19">
        <f ca="1">IF(H91=0,0,((H91/B20)^2))</f>
        <v>8.2644628099173556E-3</v>
      </c>
    </row>
    <row r="92" spans="7:11" x14ac:dyDescent="0.25">
      <c r="G92" s="14" t="s">
        <v>99</v>
      </c>
      <c r="H92">
        <f ca="1">COUNTIF(OFFSET('TE1_13.09.18_raw'!A2,0,0,D9-B9+1,1),"Scale")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COUNTIF(OFFSET('TE1_13.09.18_raw'!A2,0,0,D9-B9+1,1),"S_ver")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COUNTIF(OFFSET('TE1_13.09.18_raw'!A2,0,0,D9-B9+1,1),"S_tri")</f>
        <v>6</v>
      </c>
      <c r="I94" s="3">
        <f ca="1">(H94/H142)*100</f>
        <v>6.0606060606060606</v>
      </c>
      <c r="J94" s="3">
        <f ca="1">IF(H94=0,0,-1*((H94/B20)*(LN(H94/B20))))</f>
        <v>0.35434990476279837</v>
      </c>
      <c r="K94" s="19">
        <f ca="1">IF(H94=0,0,((H94/B20)^2))</f>
        <v>7.4380165289256187E-2</v>
      </c>
    </row>
    <row r="95" spans="7:11" x14ac:dyDescent="0.25">
      <c r="G95" s="14" t="s">
        <v>102</v>
      </c>
      <c r="H95">
        <f ca="1">COUNTIF(OFFSET('TE1_13.09.18_raw'!A2,0,0,D9-B9+1,1),"Spir")</f>
        <v>6</v>
      </c>
      <c r="I95" s="3">
        <f ca="1">(H95/H142)*100</f>
        <v>6.0606060606060606</v>
      </c>
      <c r="J95" s="3">
        <f ca="1">IF(H95=0,0,-1*((H95/B20)*(LN(H95/B20))))</f>
        <v>0.35434990476279837</v>
      </c>
      <c r="K95" s="19">
        <f ca="1">IF(H95=0,0,((H95/B20)^2))</f>
        <v>7.4380165289256187E-2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COUNTIF(OFFSET('TE1_13.09.18_raw'!A2,0,0,D9-B9+1,1),"A_plu")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COUNTIF(OFFSET('TE1_13.09.18_raw'!A2,0,0,D9-B9+1,1),"A_dia")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COUNTIF(OFFSET('TE1_13.09.18_raw'!A2,0,0,D9-B9+1,1),"E_cro")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COUNTIF(OFFSET('TE1_13.09.18_raw'!A2,0,0,D9-B9+1,1),"K_hal")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COUNTIF(OFFSET('TE1_13.09.18_raw'!A2,0,0,D9-B9+1,1),"O_hya")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COUNTIF(OFFSET('TE1_13.09.18_raw'!A2,0,0,D9-B9+1,1),"Obel")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COUNTIF(OFFSET('TE1_13.09.18_raw'!A2,0,0,D9-B9+1,1),"P_dis")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COUNTIF(OFFSET('TE1_13.09.18_raw'!A2,0,0,D9-B9+1,1),"S_gau")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COUNTIF(OFFSET('TE1_13.09.18_raw'!A2,0,0,D9-B9+1,1),"S_gayi")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COUNTIF(OFFSET('TE1_13.09.18_raw'!A2,0,0,D9-B9+1,1),"Keep")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COUNTIF(OFFSET('TE1_13.09.18_raw'!A2,0,0,D9-B9+1,1),"Pat")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COUNTIF(OFFSET('TE1_13.09.18_raw'!A2,0,0,D9-B9+1,1),"Up")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COUNTIF(OFFSET('TE1_13.09.18_raw'!A2,0,0,D9-B9+1,1),"Work")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COUNTIF(OFFSET('TE1_13.09.18_raw'!A2,0,0,D9-B9+1,1),"C_cla")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COUNTIF(OFFSET('TE1_13.09.18_raw'!A2,0,0,D9-B9+1,1),"M_sen")</f>
        <v>2</v>
      </c>
      <c r="I113" s="3">
        <f ca="1">(H113/H142)*100</f>
        <v>2.0202020202020203</v>
      </c>
      <c r="J113" s="3">
        <f ca="1">IF(H113=0,0,-1*((H113/B23)*(LN(H113/B23))))</f>
        <v>0.35793227671296229</v>
      </c>
      <c r="K113" s="19">
        <f ca="1">IF(H113=0,0,((H113/B23)^2))</f>
        <v>8.1632653061224483E-2</v>
      </c>
    </row>
    <row r="114" spans="7:11" x14ac:dyDescent="0.25">
      <c r="G114" s="14" t="s">
        <v>121</v>
      </c>
      <c r="H114">
        <f ca="1">COUNTIF(OFFSET('TE1_13.09.18_raw'!A2,0,0,D9-B9+1,1),"Myca")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COUNTIF(OFFSET('TE1_13.09.18_raw'!A2,0,0,D9-B9+1,1),"P_mag")</f>
        <v>4</v>
      </c>
      <c r="I115" s="3">
        <f ca="1">(H115/H142)*100</f>
        <v>4.0404040404040407</v>
      </c>
      <c r="J115" s="3">
        <f ca="1">IF(H115=0,0,-1*((H115/B23)*(LN(H115/B23))))</f>
        <v>0.31978045024881302</v>
      </c>
      <c r="K115" s="19">
        <f ca="1">IF(H115=0,0,((H115/B23)^2))</f>
        <v>0.32653061224489793</v>
      </c>
    </row>
    <row r="116" spans="7:11" x14ac:dyDescent="0.25">
      <c r="G116" s="14" t="s">
        <v>123</v>
      </c>
      <c r="H116">
        <f ca="1">COUNTIF(OFFSET('TE1_13.09.18_raw'!A2,0,0,D9-B9+1,1),"P_long")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COUNTIF(OFFSET('TE1_13.09.18_raw'!A2,0,0,D9-B9+1,1),"Spong")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COUNTIF(OFFSET('TE1_13.09.18_raw'!A2,0,0,D9-B9+1,1),"S_cil")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COUNTIF(OFFSET('TE1_13.09.18_raw'!A2,0,0,D9-B9+1,1),"Sycon")</f>
        <v>1</v>
      </c>
      <c r="I119" s="3">
        <f ca="1">(H119/H142)*100</f>
        <v>1.0101010101010102</v>
      </c>
      <c r="J119" s="3">
        <f ca="1">IF(H119=0,0,-1*((H119/B23)*(LN(H119/B23))))</f>
        <v>0.27798716415075903</v>
      </c>
      <c r="K119" s="19">
        <f ca="1">IF(H119=0,0,((H119/B23)^2))</f>
        <v>2.0408163265306121E-2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COUNTIF(OFFSET('TE1_13.09.18_raw'!A2,0,0,D9-B9+1,1),"Alg")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COUNTIF(OFFSET('TE1_13.09.18_raw'!A2,0,0,D9-B9+1,1),"Cora")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COUNTIF(OFFSET('TE1_13.09.18_raw'!A2,0,0,D9-B9+1,1),"D_dic")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COUNTIF(OFFSET('TE1_13.09.18_raw'!A2,0,0,D9-B9+1,1),"L_inc")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COUNTIF(OFFSET('TE1_13.09.18_raw'!A2,0,0,D9-B9+1,1),"P_pav")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COUNTIF(OFFSET('TE1_13.09.18_raw'!A2,0,0,D9-B9+1,1),"P_ser")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COUNTIF(OFFSET('TE1_13.09.18_raw'!A2,0,0,D9-B9+1,1),"Ulva")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COUNTIF(OFFSET('TE1_13.09.18_raw'!A2,0,0,D9-B9+1,1),"V_utr")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COUNTIF(OFFSET('TE1_13.09.18_raw'!A2,0,0,D9-B9+1,1),"B_dis")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COUNTIF(OFFSET('TE1_13.09.18_raw'!A2,0,0,D9-B9+1,1),"A_lix")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COUNTIF(OFFSET('TE1_13.09.18_raw'!A2,0,0,D9-B9+1,1),"Bare")</f>
        <v>9</v>
      </c>
      <c r="I134" s="3">
        <f ca="1">(H134/H142)*100</f>
        <v>9.0909090909090917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COUNTIF(OFFSET('TE1_13.09.18_raw'!A2,0,0,D9-B9+1,1),"Biof")</f>
        <v>1</v>
      </c>
      <c r="I136" s="3">
        <f ca="1">(H136/H142)*100</f>
        <v>1.0101010101010102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COUNTIF(OFFSET('TE1_13.09.18_raw'!A2,0,0,D9-B9+1,1),"UNK")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COUNTIF(OFFSET('TE1_13.09.18_raw'!A2,0,0,D9-B9+1,1),"SHAD")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COUNTIF(OFFSET('TE1_13.09.18_raw'!A2,0,0,D9-B9+1,1),"TAPE")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COUNTIF(OFFSET('TE1_13.09.18_raw'!A2,0,0,D9-B9+1,1),"WAND")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D2C4-2587-4A9B-AB1F-5EE3ED1B59C1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COUNTA(OFFSET('TE1_13.09.18_pred_raw'!A2,0,0,D9-B9+1,1))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COUNTIF(OFFSET('TE1_13.09.18_pred_raw'!C2,0,0,D9-B9+1,1),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COUNTIF(OFFSET('TE1_13.09.18_pred_raw'!C2,0,0,D9-B9+1,1),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COUNTIF(OFFSET('TE1_13.09.18_pred_raw'!A2,0,0,D9-B9+1,1),"Amphi")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187</v>
      </c>
      <c r="B18" s="6">
        <f ca="1">COUNTIF(OFFSET('TE1_13.09.18_pred_raw'!C2,0,0,D9-B9+1,1), "TUN")</f>
        <v>22</v>
      </c>
      <c r="C18" s="7">
        <f ca="1">(B18/H142)*100</f>
        <v>22.222222222222221</v>
      </c>
      <c r="D18" s="7">
        <f ca="1">SUM(J36:J52)</f>
        <v>0.99573749917782672</v>
      </c>
      <c r="E18" s="18">
        <f ca="1">1-SUM(K36:K52)</f>
        <v>0.6074380165289256</v>
      </c>
      <c r="G18" s="14" t="s">
        <v>25</v>
      </c>
      <c r="H18">
        <f ca="1">COUNTIF(OFFSET('TE1_13.09.18_pred_raw'!A2,0,0,D9-B9+1,1),"B_tri")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COUNTIF(OFFSET('TE1_13.09.18_pred_raw'!C2,0,0,D9-B9+1,1), "BRY")</f>
        <v>41</v>
      </c>
      <c r="C19" s="3">
        <f ca="1">(B19/H142)*100</f>
        <v>41.414141414141412</v>
      </c>
      <c r="D19" s="3">
        <f ca="1">SUM(J54:J81)</f>
        <v>1.2795898096029694</v>
      </c>
      <c r="E19" s="19">
        <f ca="1">1-SUM(K54:K81)</f>
        <v>0.67102914931588342</v>
      </c>
      <c r="G19" s="14" t="s">
        <v>26</v>
      </c>
      <c r="H19">
        <f ca="1">COUNTIF(OFFSET('TE1_13.09.18_pred_raw'!A2,0,0,D9-B9+1,1),"Capre")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COUNTIF(OFFSET('TE1_13.09.18_pred_raw'!C2,0,0,D9-B9+1,1), "ANN")</f>
        <v>17</v>
      </c>
      <c r="C20" s="7">
        <f ca="1">(B20/H142)*100</f>
        <v>17.171717171717169</v>
      </c>
      <c r="D20" s="7">
        <f ca="1">SUM(J83:J95)</f>
        <v>1.1966127112211293</v>
      </c>
      <c r="E20" s="18">
        <f ca="1">1-SUM(K83:K95)</f>
        <v>0.62283737024221453</v>
      </c>
      <c r="G20" s="14" t="s">
        <v>27</v>
      </c>
      <c r="H20">
        <f ca="1">COUNTIF(OFFSET('TE1_13.09.18_pred_raw'!A2,0,0,D9-B9+1,1),"Chtha")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COUNTIF(OFFSET('TE1_13.09.18_pred_raw'!C2,0,0,D9-B9+1,1),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COUNTIF(OFFSET('TE1_13.09.18_pred_raw'!A2,0,0,D9-B9+1,1),"Crab")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COUNTIF(OFFSET('TE1_13.09.18_pred_raw'!C2,0,0,D9-B9+1,1),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COUNTIF(OFFSET('TE1_13.09.18_pred_raw'!A2,0,0,D9-B9+1,1),"M_sex")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COUNTIF(OFFSET('TE1_13.09.18_pred_raw'!C2,0,0,D9-B9+1,1), "POR")</f>
        <v>6</v>
      </c>
      <c r="C23" s="3">
        <f ca="1">(B23/H142)*100</f>
        <v>6.0606060606060606</v>
      </c>
      <c r="D23" s="3">
        <f ca="1">SUM(J112:J119)</f>
        <v>1.0114042647073518</v>
      </c>
      <c r="E23" s="19">
        <f ca="1">1-SUM(K112:K119)</f>
        <v>0.61111111111111116</v>
      </c>
      <c r="G23" s="14" t="s">
        <v>30</v>
      </c>
      <c r="H23">
        <f ca="1">COUNTIF(OFFSET('TE1_13.09.18_pred_raw'!A2,0,0,D9-B9+1,1),"P_scul")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COUNTIF(OFFSET('TE1_13.09.18_pred_raw'!C2,0,0,D9-B9+1,1),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COUNTIF(OFFSET('TE1_13.09.18_pred_raw'!A2,0,0,D9-B9+1,1),"Prawn")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COUNTIF(OFFSET('TE1_13.09.18_pred_raw'!C2,0,0,D9-B9+1,1),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COUNTIF(OFFSET('TE1_13.09.18_pred_raw'!A2,0,0,D9-B9+1,1),"S_walk")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COUNTIF(OFFSET('TE1_13.09.18_pred_raw'!C2,0,0,D9-B9+1,1),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COUNTIF(OFFSET('TE1_13.09.18_pred_raw'!A2,0,0,D9-B9+1,1),"Tanai")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COUNTIF(OFFSET('TE1_13.09.18_pred_raw'!C2,0,0,D9-B9+1,1), "SPR")</f>
        <v>13</v>
      </c>
      <c r="C27" s="3">
        <f ca="1">(B27/H142)*100</f>
        <v>13.131313131313133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COUNTIF(OFFSET('TE1_13.09.18_pred_raw'!C2,0,0,D9-B9+1,1),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35</v>
      </c>
      <c r="H28">
        <f ca="1">COUNTIF(OFFSET('TE1_13.09.18_pred_raw'!A2,0,0,D9-B9+1,1),"Bival")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COUNTIF(OFFSET('TE1_13.09.18_pred_raw'!C2,0,0,D9-B9+1,1),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COUNTIF(OFFSET('TE1_13.09.18_pred_raw'!A2,0,0,D9-B9+1,1),"Gastr")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COUNTIF(OFFSET('TE1_13.09.18_pred_raw'!A2,0,0,D9-B9+1,1),"Limpe")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COUNTIF(OFFSET('TE1_13.09.18_pred_raw'!A2,0,0,D9-B9+1,1),"Moll")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COUNTIF(OFFSET('TE1_13.09.18_pred_raw'!A2,0,0,D9-B9+1,1),"Nudi")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SUM((OFFSET('TE1_13.09.18_pred_raw'!B2,0,0,D9-B9+1,1)="ASP") * (OFFSET('TE1_13.09.18_pred_raw'!C2,0,0,D9-B9+1,1)&lt;&gt;"TWS"))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COUNTIF(OFFSET('TE1_13.09.18_pred_raw'!A2,0,0,D9-B9+1,1),"Stram")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SUM((OFFSET('TE1_13.09.18_pred_raw'!B2,0,0,D9-B9+1,1)="BBD") * (OFFSET('TE1_13.09.18_pred_raw'!C2,0,0,D9-B9+1,1)&lt;&gt;"TWS"))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COUNTIF(OFFSET('TE1_13.09.18_pred_raw'!A2,0,0,D9-B9+1,1),"Verme")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SUM((OFFSET('TE1_13.09.18_pred_raw'!B2,0,0,D9-B9+1,1)="BL") * (OFFSET('TE1_13.09.18_pred_raw'!C2,0,0,D9-B9+1,1)&lt;&gt;"TWS"))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SUM((OFFSET('TE1_13.09.18_pred_raw'!B2,0,0,D9-B9+1,1)="OD") * (OFFSET('TE1_13.09.18_pred_raw'!C2,0,0,D9-B9+1,1)&lt;&gt;"TWS"))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COUNTIF(OFFSET('TE1_13.09.18_pred_raw'!A2,0,0,D9-B9+1,1),"Ascid")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SUM((OFFSET('TE1_13.09.18_pred_raw'!B2,0,0,D9-B9+1,1)="PLA") * (OFFSET('TE1_13.09.18_pred_raw'!C2,0,0,D9-B9+1,1)&lt;&gt;"TWS"))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COUNTIF(OFFSET('TE1_13.09.18_pred_raw'!A2,0,0,D9-B9+1,1),"B_lea")</f>
        <v>9</v>
      </c>
      <c r="I37" s="3">
        <f ca="1">(H37/H142)*100</f>
        <v>9.0909090909090917</v>
      </c>
      <c r="J37" s="3">
        <f ca="1">IF(H37=0,0,-1*((H37/B18)*(LN(H37/B18))))</f>
        <v>0.36565276746358488</v>
      </c>
      <c r="K37" s="19">
        <f ca="1">IF(H37=0,0,((H37/B18)^2))</f>
        <v>0.16735537190082647</v>
      </c>
    </row>
    <row r="38" spans="1:11" x14ac:dyDescent="0.25">
      <c r="A38" s="14" t="s">
        <v>206</v>
      </c>
      <c r="B38">
        <f t="array" aca="1" ref="B38" ca="1">SUM((OFFSET('TE1_13.09.18_pred_raw'!B2,0,0,D9-B9+1,1)="WBD") * (OFFSET('TE1_13.09.18_pred_raw'!C2,0,0,D9-B9+1,1)&lt;&gt;"TWS"))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COUNTIF(OFFSET('TE1_13.09.18_pred_raw'!A2,0,0,D9-B9+1,1),"B_nig")</f>
        <v>10</v>
      </c>
      <c r="I38" s="3">
        <f ca="1">(H38/H142)*100</f>
        <v>10.1010101010101</v>
      </c>
      <c r="J38" s="3">
        <f ca="1">IF(H38=0,0,-1*((H38/B18)*(LN(H38/B18))))</f>
        <v>0.35838970925648644</v>
      </c>
      <c r="K38" s="19">
        <f ca="1">IF(H38=0,0,((H38/B18)^2))</f>
        <v>0.20661157024793386</v>
      </c>
    </row>
    <row r="39" spans="1:11" x14ac:dyDescent="0.25">
      <c r="A39" s="13" t="s">
        <v>207</v>
      </c>
      <c r="B39" s="6">
        <f t="array" aca="1" ref="B39" ca="1">SUM((OFFSET('TE1_13.09.18_pred_raw'!B2,0,0,D9-B9+1,1)="YBD") * (OFFSET('TE1_13.09.18_pred_raw'!C2,0,0,D9-B9+1,1)&lt;&gt;"TWS"))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COUNTIF(OFFSET('TE1_13.09.18_pred_raw'!A2,0,0,D9-B9+1,1),"B_sch")</f>
        <v>3</v>
      </c>
      <c r="I39" s="3">
        <f ca="1">(H39/H142)*100</f>
        <v>3.0303030303030303</v>
      </c>
      <c r="J39" s="3">
        <f ca="1">IF(H39=0,0,-1*((H39/B18)*(LN(H39/B18))))</f>
        <v>0.2716950224577554</v>
      </c>
      <c r="K39" s="19">
        <f ca="1">IF(H39=0,0,((H39/B18)^2))</f>
        <v>1.8595041322314047E-2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COUNTIF(OFFSET('TE1_13.09.18_pred_raw'!A2,0,0,D9-B9+1,1),"C_int")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(OFFSET('TE1_13.09.18_pred_raw'!B2,0,0,D9-B9+1,1)="ASP")*( OFFSET('TE1_13.09.18_pred_raw'!C2,0,0,D9-B9+1,1)="C"))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COUNTIF(OFFSET('TE1_13.09.18_pred_raw'!A2,0,0,D9-B9+1,1),"C_lep")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(OFFSET('TE1_13.09.18_pred_raw'!B2,0,0,D9-B9+1,1)="BBD")*( OFFSET('TE1_13.09.18_pred_raw'!C2,0,0,D9-B9+1,1)="C"))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COUNTIF(OFFSET('TE1_13.09.18_pred_raw'!A2,0,0,D9-B9+1,1),"Dp_lis")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(OFFSET('TE1_13.09.18_pred_raw'!B2,0,0,D9-B9+1,1)="BL")*( OFFSET('TE1_13.09.18_pred_raw'!C2,0,0,D9-B9+1,1)="C"))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COUNTIF(OFFSET('TE1_13.09.18_pred_raw'!A2,0,0,D9-B9+1,1),"D_cor")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204</v>
      </c>
      <c r="B44">
        <f ca="1">SUMPRODUCT( (OFFSET('TE1_13.09.18_pred_raw'!B2,0,0,D9-B9+1,1)="OD")*( OFFSET('TE1_13.09.18_pred_raw'!C2,0,0,D9-B9+1,1)="C"))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COUNTIF(OFFSET('TE1_13.09.18_pred_raw'!A2,0,0,D9-B9+1,1),"D_mag")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(OFFSET('TE1_13.09.18_pred_raw'!B2,0,0,D9-B9+1,1)="PLA")*( OFFSET('TE1_13.09.18_pred_raw'!C2,0,0,D9-B9+1,1)="C"))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COUNTIF(OFFSET('TE1_13.09.18_pred_raw'!A2,0,0,D9-B9+1,1),"Ecte")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(OFFSET('TE1_13.09.18_pred_raw'!B2,0,0,D9-B9+1,1)="WBD")*( OFFSET('TE1_13.09.18_pred_raw'!C2,0,0,D9-B9+1,1)="C"))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COUNTIF(OFFSET('TE1_13.09.18_pred_raw'!A2,0,0,D9-B9+1,1),"M_squ")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(OFFSET('TE1_13.09.18_pred_raw'!B2,0,0,D9-B9+1,1)="YBD")*( OFFSET('TE1_13.09.18_pred_raw'!C2,0,0,D9-B9+1,1)="C"))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COUNTIF(OFFSET('TE1_13.09.18_pred_raw'!A2,0,0,D9-B9+1,1),"P_lis")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COUNTIF(OFFSET('TE1_13.09.18_pred_raw'!A2,0,0,D9-B9+1,1),"S_can")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COUNTIF(OFFSET('TE1_13.09.18_pred_raw'!A2,0,0,D9-B9+1,1),"Styel")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COUNTIF(OFFSET('TE1_13.09.18_pred_raw'!A2,0,0,D9-B9+1,1),"S_bra")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COUNTIF(OFFSET('TE1_13.09.18_pred_raw'!A2,0,0,D9-B9+1,1),"S_rub")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COUNTIF(OFFSET('TE1_13.09.18_pred_raw'!A2,0,0,D9-B9+1,1),"T_cer")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COUNTIF(OFFSET('TE1_13.09.18_pred_raw'!A2,0,0,D9-B9+1,1),"A_ver")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COUNTIF(OFFSET('TE1_13.09.18_pred_raw'!A2,0,0,D9-B9+1,1),"Bryoz")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COUNTIF(OFFSET('TE1_13.09.18_pred_raw'!A2,0,0,D9-B9+1,1),"B_ner")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COUNTIF(OFFSET('TE1_13.09.18_pred_raw'!A2,0,0,D9-B9+1,1),"Bugu")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COUNTIF(OFFSET('TE1_13.09.18_pred_raw'!A2,0,0,D9-B9+1,1),"B_sto")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COUNTIF(OFFSET('TE1_13.09.18_pred_raw'!A2,0,0,D9-B9+1,1),"B_fla")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COUNTIF(OFFSET('TE1_13.09.18_pred_raw'!A2,0,0,D9-B9+1,1),"B_ful")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COUNTIF(OFFSET('TE1_13.09.18_pred_raw'!A2,0,0,D9-B9+1,1),"B_sim")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COUNTIF(OFFSET('TE1_13.09.18_pred_raw'!A2,0,0,D9-B9+1,1),"C_ina")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COUNTIF(OFFSET('TE1_13.09.18_pred_raw'!A2,0,0,D9-B9+1,1),"C_bert")</f>
        <v>18</v>
      </c>
      <c r="I63" s="3">
        <f ca="1">(H63/H142)*100</f>
        <v>18.181818181818183</v>
      </c>
      <c r="J63" s="3">
        <f ca="1">IF(H63=0,0,-1*((H63/B19)*(LN(H63/B19))))</f>
        <v>0.36140501362308719</v>
      </c>
      <c r="K63" s="19">
        <f ca="1">IF(H63=0,0,((H63/B19)^2))</f>
        <v>0.19274241522903035</v>
      </c>
    </row>
    <row r="64" spans="7:11" x14ac:dyDescent="0.25">
      <c r="G64" s="14" t="s">
        <v>71</v>
      </c>
      <c r="H64">
        <f ca="1">COUNTIF(OFFSET('TE1_13.09.18_pred_raw'!A2,0,0,D9-B9+1,1),"C_den")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COUNTIF(OFFSET('TE1_13.09.18_pred_raw'!A2,0,0,D9-B9+1,1),"C_ebu")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COUNTIF(OFFSET('TE1_13.09.18_pred_raw'!A2,0,0,D9-B9+1,1),"C_elo")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COUNTIF(OFFSET('TE1_13.09.18_pred_raw'!A2,0,0,D9-B9+1,1),"Crisi")</f>
        <v>5</v>
      </c>
      <c r="I67" s="3">
        <f ca="1">(H67/H142)*100</f>
        <v>5.0505050505050502</v>
      </c>
      <c r="J67" s="3">
        <f ca="1">IF(H67=0,0,-1*((H67/B19)*(LN(H67/B19))))</f>
        <v>0.25660172613051307</v>
      </c>
      <c r="K67" s="19">
        <f ca="1">IF(H67=0,0,((H67/B19)^2))</f>
        <v>1.4872099940511599E-2</v>
      </c>
    </row>
    <row r="68" spans="7:11" x14ac:dyDescent="0.25">
      <c r="G68" s="14" t="s">
        <v>75</v>
      </c>
      <c r="H68">
        <f ca="1">COUNTIF(OFFSET('TE1_13.09.18_pred_raw'!A2,0,0,D9-B9+1,1),"C_plu")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COUNTIF(OFFSET('TE1_13.09.18_pred_raw'!A2,0,0,D9-B9+1,1),"F_pur")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COUNTIF(OFFSET('TE1_13.09.18_pred_raw'!A2,0,0,D9-B9+1,1),"N_gig")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COUNTIF(OFFSET('TE1_13.09.18_pred_raw'!A2,0,0,D9-B9+1,1),"P_alb")</f>
        <v>14</v>
      </c>
      <c r="I71" s="3">
        <f ca="1">(H71/H142)*100</f>
        <v>14.14141414141414</v>
      </c>
      <c r="J71" s="3">
        <f ca="1">IF(H71=0,0,-1*((H71/B19)*(LN(H71/B19))))</f>
        <v>0.36690747120113876</v>
      </c>
      <c r="K71" s="19">
        <f ca="1">IF(H71=0,0,((H71/B19)^2))</f>
        <v>0.11659726353361097</v>
      </c>
    </row>
    <row r="72" spans="7:11" x14ac:dyDescent="0.25">
      <c r="G72" s="14" t="s">
        <v>79</v>
      </c>
      <c r="H72">
        <f ca="1">COUNTIF(OFFSET('TE1_13.09.18_pred_raw'!A2,0,0,D9-B9+1,1),"S_laf")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COUNTIF(OFFSET('TE1_13.09.18_pred_raw'!A2,0,0,D9-B9+1,1),"S_err")</f>
        <v>2</v>
      </c>
      <c r="I73" s="3">
        <f ca="1">(H73/H142)*100</f>
        <v>2.0202020202020203</v>
      </c>
      <c r="J73" s="3">
        <f ca="1">IF(H73=0,0,-1*((H73/B19)*(LN(H73/B19))))</f>
        <v>0.14733779932411525</v>
      </c>
      <c r="K73" s="19">
        <f ca="1">IF(H73=0,0,((H73/B19)^2))</f>
        <v>2.3795359904818562E-3</v>
      </c>
    </row>
    <row r="74" spans="7:11" x14ac:dyDescent="0.25">
      <c r="G74" s="14" t="s">
        <v>81</v>
      </c>
      <c r="H74">
        <f ca="1">COUNTIF(OFFSET('TE1_13.09.18_pred_raw'!A2,0,0,D9-B9+1,1),"S_pun")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COUNTIF(OFFSET('TE1_13.09.18_pred_raw'!A2,0,0,D9-B9+1,1),"Schiz")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COUNTIF(OFFSET('TE1_13.09.18_pred_raw'!A2,0,0,D9-B9+1,1),"S_mad")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COUNTIF(OFFSET('TE1_13.09.18_pred_raw'!A2,0,0,D9-B9+1,1),"Scrup")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COUNTIF(OFFSET('TE1_13.09.18_pred_raw'!A2,0,0,D9-B9+1,1),"T_ino")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COUNTIF(OFFSET('TE1_13.09.18_pred_raw'!A2,0,0,D9-B9+1,1),"Tubo")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COUNTIF(OFFSET('TE1_13.09.18_pred_raw'!A2,0,0,D9-B9+1,1),"V_dent")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COUNTIF(OFFSET('TE1_13.09.18_pred_raw'!A2,0,0,D9-B9+1,1),"W_sub")</f>
        <v>2</v>
      </c>
      <c r="I81" s="3">
        <f ca="1">(H81/H142)*100</f>
        <v>2.0202020202020203</v>
      </c>
      <c r="J81" s="3">
        <f ca="1">IF(H81=0,0,-1*((H81/B19)*(LN(H81/B19))))</f>
        <v>0.14733779932411525</v>
      </c>
      <c r="K81" s="19">
        <f ca="1">IF(H81=0,0,((H81/B19)^2))</f>
        <v>2.3795359904818562E-3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COUNTIF(OFFSET('TE1_13.09.18_pred_raw'!A2,0,0,D9-B9+1,1),"B_bai")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COUNTIF(OFFSET('TE1_13.09.18_pred_raw'!A2,0,0,D9-B9+1,1),"L_cla")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COUNTIF(OFFSET('TE1_13.09.18_pred_raw'!A2,0,0,D9-B9+1,1),"Nerei")</f>
        <v>1</v>
      </c>
      <c r="I85" s="3">
        <f ca="1">(H85/H142)*100</f>
        <v>1.0101010101010102</v>
      </c>
      <c r="J85" s="3">
        <f ca="1">IF(H85=0,0,-1*((H85/B20)*(LN(H85/B20))))</f>
        <v>0.16665960847389508</v>
      </c>
      <c r="K85" s="19">
        <f ca="1">IF(H85=0,0,((H85/B20)^2))</f>
        <v>3.4602076124567475E-3</v>
      </c>
    </row>
    <row r="86" spans="7:11" x14ac:dyDescent="0.25">
      <c r="G86" s="14" t="s">
        <v>93</v>
      </c>
      <c r="H86">
        <f ca="1">COUNTIF(OFFSET('TE1_13.09.18_pred_raw'!A2,0,0,D9-B9+1,1),"N_venu")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COUNTIF(OFFSET('TE1_13.09.18_pred_raw'!A2,0,0,D9-B9+1,1),"Poly")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COUNTIF(OFFSET('TE1_13.09.18_pred_raw'!A2,0,0,D9-B9+1,1),"P_tri")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COUNTIF(OFFSET('TE1_13.09.18_pred_raw'!A2,0,0,D9-B9+1,1),"P_tub")</f>
        <v>1</v>
      </c>
      <c r="I89" s="3">
        <f ca="1">(H89/H142)*100</f>
        <v>1.0101010101010102</v>
      </c>
      <c r="J89" s="3">
        <f ca="1">IF(H89=0,0,-1*((H89/B20)*(LN(H89/B20))))</f>
        <v>0.16665960847389508</v>
      </c>
      <c r="K89" s="19">
        <f ca="1">IF(H89=0,0,((H89/B20)^2))</f>
        <v>3.4602076124567475E-3</v>
      </c>
    </row>
    <row r="90" spans="7:11" x14ac:dyDescent="0.25">
      <c r="G90" s="14" t="s">
        <v>97</v>
      </c>
      <c r="H90">
        <f ca="1">COUNTIF(OFFSET('TE1_13.09.18_pred_raw'!A2,0,0,D9-B9+1,1),"Sabel")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COUNTIF(OFFSET('TE1_13.09.18_pred_raw'!A2,0,0,D9-B9+1,1),"S_dys")</f>
        <v>1</v>
      </c>
      <c r="I91" s="3">
        <f ca="1">(H91/H142)*100</f>
        <v>1.0101010101010102</v>
      </c>
      <c r="J91" s="3">
        <f ca="1">IF(H91=0,0,-1*((H91/B20)*(LN(H91/B20))))</f>
        <v>0.16665960847389508</v>
      </c>
      <c r="K91" s="19">
        <f ca="1">IF(H91=0,0,((H91/B20)^2))</f>
        <v>3.4602076124567475E-3</v>
      </c>
    </row>
    <row r="92" spans="7:11" x14ac:dyDescent="0.25">
      <c r="G92" s="14" t="s">
        <v>99</v>
      </c>
      <c r="H92">
        <f ca="1">COUNTIF(OFFSET('TE1_13.09.18_pred_raw'!A2,0,0,D9-B9+1,1),"Scale")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COUNTIF(OFFSET('TE1_13.09.18_pred_raw'!A2,0,0,D9-B9+1,1),"S_ver")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COUNTIF(OFFSET('TE1_13.09.18_pred_raw'!A2,0,0,D9-B9+1,1),"S_tri")</f>
        <v>9</v>
      </c>
      <c r="I94" s="3">
        <f ca="1">(H94/H142)*100</f>
        <v>9.0909090909090917</v>
      </c>
      <c r="J94" s="3">
        <f ca="1">IF(H94=0,0,-1*((H94/B20)*(LN(H94/B20))))</f>
        <v>0.33669993532235121</v>
      </c>
      <c r="K94" s="19">
        <f ca="1">IF(H94=0,0,((H94/B20)^2))</f>
        <v>0.28027681660899656</v>
      </c>
    </row>
    <row r="95" spans="7:11" x14ac:dyDescent="0.25">
      <c r="G95" s="14" t="s">
        <v>102</v>
      </c>
      <c r="H95">
        <f ca="1">COUNTIF(OFFSET('TE1_13.09.18_pred_raw'!A2,0,0,D9-B9+1,1),"Spir")</f>
        <v>5</v>
      </c>
      <c r="I95" s="3">
        <f ca="1">(H95/H142)*100</f>
        <v>5.0505050505050502</v>
      </c>
      <c r="J95" s="3">
        <f ca="1">IF(H95=0,0,-1*((H95/B20)*(LN(H95/B20))))</f>
        <v>0.35993395047709287</v>
      </c>
      <c r="K95" s="19">
        <f ca="1">IF(H95=0,0,((H95/B20)^2))</f>
        <v>8.6505190311418692E-2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COUNTIF(OFFSET('TE1_13.09.18_pred_raw'!A2,0,0,D9-B9+1,1),"A_plu")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COUNTIF(OFFSET('TE1_13.09.18_pred_raw'!A2,0,0,D9-B9+1,1),"A_dia")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COUNTIF(OFFSET('TE1_13.09.18_pred_raw'!A2,0,0,D9-B9+1,1),"E_cro")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COUNTIF(OFFSET('TE1_13.09.18_pred_raw'!A2,0,0,D9-B9+1,1),"K_hal")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COUNTIF(OFFSET('TE1_13.09.18_pred_raw'!A2,0,0,D9-B9+1,1),"O_hya")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COUNTIF(OFFSET('TE1_13.09.18_pred_raw'!A2,0,0,D9-B9+1,1),"Obel")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COUNTIF(OFFSET('TE1_13.09.18_pred_raw'!A2,0,0,D9-B9+1,1),"P_dis")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COUNTIF(OFFSET('TE1_13.09.18_pred_raw'!A2,0,0,D9-B9+1,1),"S_gau")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COUNTIF(OFFSET('TE1_13.09.18_pred_raw'!A2,0,0,D9-B9+1,1),"S_gayi")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COUNTIF(OFFSET('TE1_13.09.18_pred_raw'!A2,0,0,D9-B9+1,1),"Keep")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COUNTIF(OFFSET('TE1_13.09.18_pred_raw'!A2,0,0,D9-B9+1,1),"Pat")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COUNTIF(OFFSET('TE1_13.09.18_pred_raw'!A2,0,0,D9-B9+1,1),"Up")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COUNTIF(OFFSET('TE1_13.09.18_pred_raw'!A2,0,0,D9-B9+1,1),"Work")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COUNTIF(OFFSET('TE1_13.09.18_pred_raw'!A2,0,0,D9-B9+1,1),"C_cla")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COUNTIF(OFFSET('TE1_13.09.18_pred_raw'!A2,0,0,D9-B9+1,1),"M_sen")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0.29862657820467581</v>
      </c>
      <c r="K113" s="19">
        <f ca="1">IF(H113=0,0,((H113/B23)^2))</f>
        <v>2.7777777777777776E-2</v>
      </c>
    </row>
    <row r="114" spans="7:11" x14ac:dyDescent="0.25">
      <c r="G114" s="14" t="s">
        <v>121</v>
      </c>
      <c r="H114">
        <f ca="1">COUNTIF(OFFSET('TE1_13.09.18_pred_raw'!A2,0,0,D9-B9+1,1),"Myca")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COUNTIF(OFFSET('TE1_13.09.18_pred_raw'!A2,0,0,D9-B9+1,1),"P_mag")</f>
        <v>3</v>
      </c>
      <c r="I115" s="3">
        <f ca="1">(H115/H142)*100</f>
        <v>3.0303030303030303</v>
      </c>
      <c r="J115" s="3">
        <f ca="1">IF(H115=0,0,-1*((H115/B23)*(LN(H115/B23))))</f>
        <v>0.34657359027997264</v>
      </c>
      <c r="K115" s="19">
        <f ca="1">IF(H115=0,0,((H115/B23)^2))</f>
        <v>0.25</v>
      </c>
    </row>
    <row r="116" spans="7:11" x14ac:dyDescent="0.25">
      <c r="G116" s="14" t="s">
        <v>123</v>
      </c>
      <c r="H116">
        <f ca="1">COUNTIF(OFFSET('TE1_13.09.18_pred_raw'!A2,0,0,D9-B9+1,1),"P_long")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COUNTIF(OFFSET('TE1_13.09.18_pred_raw'!A2,0,0,D9-B9+1,1),"Spong")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COUNTIF(OFFSET('TE1_13.09.18_pred_raw'!A2,0,0,D9-B9+1,1),"S_cil")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COUNTIF(OFFSET('TE1_13.09.18_pred_raw'!A2,0,0,D9-B9+1,1),"Sycon")</f>
        <v>2</v>
      </c>
      <c r="I119" s="3">
        <f ca="1">(H119/H142)*100</f>
        <v>2.0202020202020203</v>
      </c>
      <c r="J119" s="3">
        <f ca="1">IF(H119=0,0,-1*((H119/B23)*(LN(H119/B23))))</f>
        <v>0.36620409622270322</v>
      </c>
      <c r="K119" s="19">
        <f ca="1">IF(H119=0,0,((H119/B23)^2))</f>
        <v>0.1111111111111111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COUNTIF(OFFSET('TE1_13.09.18_pred_raw'!A2,0,0,D9-B9+1,1),"Alg")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COUNTIF(OFFSET('TE1_13.09.18_pred_raw'!A2,0,0,D9-B9+1,1),"Cora")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COUNTIF(OFFSET('TE1_13.09.18_pred_raw'!A2,0,0,D9-B9+1,1),"D_dic")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COUNTIF(OFFSET('TE1_13.09.18_pred_raw'!A2,0,0,D9-B9+1,1),"L_inc")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COUNTIF(OFFSET('TE1_13.09.18_pred_raw'!A2,0,0,D9-B9+1,1),"P_pav")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COUNTIF(OFFSET('TE1_13.09.18_pred_raw'!A2,0,0,D9-B9+1,1),"P_ser")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COUNTIF(OFFSET('TE1_13.09.18_pred_raw'!A2,0,0,D9-B9+1,1),"Ulva")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COUNTIF(OFFSET('TE1_13.09.18_pred_raw'!A2,0,0,D9-B9+1,1),"V_utr")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COUNTIF(OFFSET('TE1_13.09.18_pred_raw'!A2,0,0,D9-B9+1,1),"B_dis")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COUNTIF(OFFSET('TE1_13.09.18_pred_raw'!A2,0,0,D9-B9+1,1),"A_lix")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COUNTIF(OFFSET('TE1_13.09.18_pred_raw'!A2,0,0,D9-B9+1,1),"Bare")</f>
        <v>13</v>
      </c>
      <c r="I134" s="3">
        <f ca="1">(H134/H142)*100</f>
        <v>13.131313131313133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COUNTIF(OFFSET('TE1_13.09.18_pred_raw'!A2,0,0,D9-B9+1,1),"Biof")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144</v>
      </c>
      <c r="H137">
        <f ca="1">COUNTIF(OFFSET('TE1_13.09.18_pred_raw'!A2,0,0,D9-B9+1,1),"UNK")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COUNTIF(OFFSET('TE1_13.09.18_pred_raw'!A2,0,0,D9-B9+1,1),"SHAD")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COUNTIF(OFFSET('TE1_13.09.18_pred_raw'!A2,0,0,D9-B9+1,1),"TAPE")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COUNTIF(OFFSET('TE1_13.09.18_pred_raw'!A2,0,0,D9-B9+1,1),"WAND")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A486-E5E2-43DF-AA8D-C4B97AD0D96D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COUNTA(OFFSET('TE2_14.09.18_raw'!A2,0,0,D9-B9+1,1))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COUNTIF(OFFSET('TE2_14.09.18_raw'!C2,0,0,D9-B9+1,1), "ART")</f>
        <v>2</v>
      </c>
      <c r="C16" s="7">
        <f ca="1">(B16/H142)*100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COUNTIF(OFFSET('TE2_14.09.18_raw'!C2,0,0,D9-B9+1,1),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COUNTIF(OFFSET('TE2_14.09.18_raw'!A2,0,0,D9-B9+1,1),"Amphi")</f>
        <v>1</v>
      </c>
      <c r="I17" s="3">
        <f ca="1">(H17/H142)*100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187</v>
      </c>
      <c r="B18" s="6">
        <f ca="1">COUNTIF(OFFSET('TE2_14.09.18_raw'!C2,0,0,D9-B9+1,1), "TUN")</f>
        <v>0</v>
      </c>
      <c r="C18" s="7">
        <f ca="1">(B18/H142)*100</f>
        <v>0</v>
      </c>
      <c r="D18" s="7">
        <f ca="1">SUM(J36:J52)</f>
        <v>0</v>
      </c>
      <c r="E18" s="18">
        <f ca="1">1-SUM(K36:K52)</f>
        <v>1</v>
      </c>
      <c r="G18" s="14" t="s">
        <v>25</v>
      </c>
      <c r="H18">
        <f ca="1">COUNTIF(OFFSET('TE2_14.09.18_raw'!A2,0,0,D9-B9+1,1),"B_tri")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COUNTIF(OFFSET('TE2_14.09.18_raw'!C2,0,0,D9-B9+1,1), "BRY")</f>
        <v>39</v>
      </c>
      <c r="C19" s="3">
        <f ca="1">(B19/H142)*100</f>
        <v>39.393939393939391</v>
      </c>
      <c r="D19" s="3">
        <f ca="1">SUM(J54:J81)</f>
        <v>0.44711458763146567</v>
      </c>
      <c r="E19" s="19">
        <f ca="1">1-SUM(K54:K81)</f>
        <v>0.22879684418145951</v>
      </c>
      <c r="G19" s="14" t="s">
        <v>26</v>
      </c>
      <c r="H19">
        <f ca="1">COUNTIF(OFFSET('TE2_14.09.18_raw'!A2,0,0,D9-B9+1,1),"Capre")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COUNTIF(OFFSET('TE2_14.09.18_raw'!C2,0,0,D9-B9+1,1), "ANN")</f>
        <v>22</v>
      </c>
      <c r="C20" s="7">
        <f ca="1">(B20/H142)*100</f>
        <v>22.222222222222221</v>
      </c>
      <c r="D20" s="7">
        <f ca="1">SUM(J83:J95)</f>
        <v>0.95755569637422311</v>
      </c>
      <c r="E20" s="18">
        <f ca="1">1-SUM(K83:K95)</f>
        <v>0.56611570247933884</v>
      </c>
      <c r="G20" s="14" t="s">
        <v>27</v>
      </c>
      <c r="H20">
        <f ca="1">COUNTIF(OFFSET('TE2_14.09.18_raw'!A2,0,0,D9-B9+1,1),"Chtha")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COUNTIF(OFFSET('TE2_14.09.18_raw'!C2,0,0,D9-B9+1,1),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COUNTIF(OFFSET('TE2_14.09.18_raw'!A2,0,0,D9-B9+1,1),"Crab")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COUNTIF(OFFSET('TE2_14.09.18_raw'!C2,0,0,D9-B9+1,1),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COUNTIF(OFFSET('TE2_14.09.18_raw'!A2,0,0,D9-B9+1,1),"M_sex")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COUNTIF(OFFSET('TE2_14.09.18_raw'!C2,0,0,D9-B9+1,1), "POR")</f>
        <v>9</v>
      </c>
      <c r="C23" s="3">
        <f ca="1">(B23/H142)*100</f>
        <v>9.0909090909090917</v>
      </c>
      <c r="D23" s="3">
        <f ca="1">SUM(J112:J119)</f>
        <v>1.0608569471580214</v>
      </c>
      <c r="E23" s="19">
        <f ca="1">1-SUM(K112:K119)</f>
        <v>0.64197530864197527</v>
      </c>
      <c r="G23" s="14" t="s">
        <v>30</v>
      </c>
      <c r="H23">
        <f ca="1">COUNTIF(OFFSET('TE2_14.09.18_raw'!A2,0,0,D9-B9+1,1),"P_scul")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COUNTIF(OFFSET('TE2_14.09.18_raw'!C2,0,0,D9-B9+1,1),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31</v>
      </c>
      <c r="H24">
        <f ca="1">COUNTIF(OFFSET('TE2_14.09.18_raw'!A2,0,0,D9-B9+1,1),"Prawn")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COUNTIF(OFFSET('TE2_14.09.18_raw'!C2,0,0,D9-B9+1,1),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COUNTIF(OFFSET('TE2_14.09.18_raw'!A2,0,0,D9-B9+1,1),"S_walk")</f>
        <v>1</v>
      </c>
      <c r="I25" s="3">
        <f ca="1">(H25/H142)*100</f>
        <v>1.0101010101010102</v>
      </c>
      <c r="J25" s="3">
        <f ca="1">IF(H25=0,0,-1*((H25/B16)*(LN(H25/B16))))</f>
        <v>0.34657359027997264</v>
      </c>
      <c r="K25" s="19">
        <f ca="1">IF(H25=0,0,((H25/B16)^2))</f>
        <v>0.25</v>
      </c>
    </row>
    <row r="26" spans="1:14" x14ac:dyDescent="0.25">
      <c r="A26" s="13" t="s">
        <v>195</v>
      </c>
      <c r="B26" s="6">
        <f ca="1">COUNTIF(OFFSET('TE2_14.09.18_raw'!C2,0,0,D9-B9+1,1),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COUNTIF(OFFSET('TE2_14.09.18_raw'!A2,0,0,D9-B9+1,1),"Tanai")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COUNTIF(OFFSET('TE2_14.09.18_raw'!C2,0,0,D9-B9+1,1), "SPR")</f>
        <v>20</v>
      </c>
      <c r="C27" s="3">
        <f ca="1">(B27/H142)*100</f>
        <v>20.202020202020201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COUNTIF(OFFSET('TE2_14.09.18_raw'!C2,0,0,D9-B9+1,1), "U")</f>
        <v>6</v>
      </c>
      <c r="C28" s="7">
        <f ca="1">(B28/H142)*100</f>
        <v>6.0606060606060606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COUNTIF(OFFSET('TE2_14.09.18_raw'!A2,0,0,D9-B9+1,1),"Bival")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COUNTIF(OFFSET('TE2_14.09.18_raw'!C2,0,0,D9-B9+1,1),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COUNTIF(OFFSET('TE2_14.09.18_raw'!A2,0,0,D9-B9+1,1),"Gastr")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COUNTIF(OFFSET('TE2_14.09.18_raw'!A2,0,0,D9-B9+1,1),"Limpe")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COUNTIF(OFFSET('TE2_14.09.18_raw'!A2,0,0,D9-B9+1,1),"Moll")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COUNTIF(OFFSET('TE2_14.09.18_raw'!A2,0,0,D9-B9+1,1),"Nudi")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SUM((OFFSET('TE2_14.09.18_raw'!B2,0,0,D9-B9+1,1)="ASP") * (OFFSET('TE2_14.09.18_raw'!C2,0,0,D9-B9+1,1)&lt;&gt;"TWS"))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COUNTIF(OFFSET('TE2_14.09.18_raw'!A2,0,0,D9-B9+1,1),"Stram")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SUM((OFFSET('TE2_14.09.18_raw'!B2,0,0,D9-B9+1,1)="BBD") * (OFFSET('TE2_14.09.18_raw'!C2,0,0,D9-B9+1,1)&lt;&gt;"TWS"))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COUNTIF(OFFSET('TE2_14.09.18_raw'!A2,0,0,D9-B9+1,1),"Verme")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SUM((OFFSET('TE2_14.09.18_raw'!B2,0,0,D9-B9+1,1)="BL") * (OFFSET('TE2_14.09.18_raw'!C2,0,0,D9-B9+1,1)&lt;&gt;"TWS"))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SUM((OFFSET('TE2_14.09.18_raw'!B2,0,0,D9-B9+1,1)="OD") * (OFFSET('TE2_14.09.18_raw'!C2,0,0,D9-B9+1,1)&lt;&gt;"TWS"))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COUNTIF(OFFSET('TE2_14.09.18_raw'!A2,0,0,D9-B9+1,1),"Ascid")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SUM((OFFSET('TE2_14.09.18_raw'!B2,0,0,D9-B9+1,1)="PLA") * (OFFSET('TE2_14.09.18_raw'!C2,0,0,D9-B9+1,1)&lt;&gt;"TWS"))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COUNTIF(OFFSET('TE2_14.09.18_raw'!A2,0,0,D9-B9+1,1),"B_lea")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SUM((OFFSET('TE2_14.09.18_raw'!B2,0,0,D9-B9+1,1)="WBD") * (OFFSET('TE2_14.09.18_raw'!C2,0,0,D9-B9+1,1)&lt;&gt;"TWS"))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COUNTIF(OFFSET('TE2_14.09.18_raw'!A2,0,0,D9-B9+1,1),"B_nig")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SUM((OFFSET('TE2_14.09.18_raw'!B2,0,0,D9-B9+1,1)="YBD") * (OFFSET('TE2_14.09.18_raw'!C2,0,0,D9-B9+1,1)&lt;&gt;"TWS"))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COUNTIF(OFFSET('TE2_14.09.18_raw'!A2,0,0,D9-B9+1,1),"B_sch")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COUNTIF(OFFSET('TE2_14.09.18_raw'!A2,0,0,D9-B9+1,1),"C_int")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(OFFSET('TE2_14.09.18_raw'!B2,0,0,D9-B9+1,1)="ASP")*( OFFSET('TE2_14.09.18_raw'!C2,0,0,D9-B9+1,1)="C"))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COUNTIF(OFFSET('TE2_14.09.18_raw'!A2,0,0,D9-B9+1,1),"C_lep")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(OFFSET('TE2_14.09.18_raw'!B2,0,0,D9-B9+1,1)="BBD")*( OFFSET('TE2_14.09.18_raw'!C2,0,0,D9-B9+1,1)="C"))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COUNTIF(OFFSET('TE2_14.09.18_raw'!A2,0,0,D9-B9+1,1),"Dp_lis")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(OFFSET('TE2_14.09.18_raw'!B2,0,0,D9-B9+1,1)="BL")*( OFFSET('TE2_14.09.18_raw'!C2,0,0,D9-B9+1,1)="C"))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COUNTIF(OFFSET('TE2_14.09.18_raw'!A2,0,0,D9-B9+1,1),"D_cor")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204</v>
      </c>
      <c r="B44">
        <f ca="1">SUMPRODUCT( (OFFSET('TE2_14.09.18_raw'!B2,0,0,D9-B9+1,1)="OD")*( OFFSET('TE2_14.09.18_raw'!C2,0,0,D9-B9+1,1)="C"))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COUNTIF(OFFSET('TE2_14.09.18_raw'!A2,0,0,D9-B9+1,1),"D_mag")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(OFFSET('TE2_14.09.18_raw'!B2,0,0,D9-B9+1,1)="PLA")*( OFFSET('TE2_14.09.18_raw'!C2,0,0,D9-B9+1,1)="C"))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COUNTIF(OFFSET('TE2_14.09.18_raw'!A2,0,0,D9-B9+1,1),"Ecte")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(OFFSET('TE2_14.09.18_raw'!B2,0,0,D9-B9+1,1)="WBD")*( OFFSET('TE2_14.09.18_raw'!C2,0,0,D9-B9+1,1)="C"))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COUNTIF(OFFSET('TE2_14.09.18_raw'!A2,0,0,D9-B9+1,1),"M_squ")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(OFFSET('TE2_14.09.18_raw'!B2,0,0,D9-B9+1,1)="YBD")*( OFFSET('TE2_14.09.18_raw'!C2,0,0,D9-B9+1,1)="C"))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COUNTIF(OFFSET('TE2_14.09.18_raw'!A2,0,0,D9-B9+1,1),"P_lis")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COUNTIF(OFFSET('TE2_14.09.18_raw'!A2,0,0,D9-B9+1,1),"S_can")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COUNTIF(OFFSET('TE2_14.09.18_raw'!A2,0,0,D9-B9+1,1),"Styel")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COUNTIF(OFFSET('TE2_14.09.18_raw'!A2,0,0,D9-B9+1,1),"S_bra")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COUNTIF(OFFSET('TE2_14.09.18_raw'!A2,0,0,D9-B9+1,1),"S_rub")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COUNTIF(OFFSET('TE2_14.09.18_raw'!A2,0,0,D9-B9+1,1),"T_cer")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COUNTIF(OFFSET('TE2_14.09.18_raw'!A2,0,0,D9-B9+1,1),"A_ver")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COUNTIF(OFFSET('TE2_14.09.18_raw'!A2,0,0,D9-B9+1,1),"Bryoz")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COUNTIF(OFFSET('TE2_14.09.18_raw'!A2,0,0,D9-B9+1,1),"B_ner")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COUNTIF(OFFSET('TE2_14.09.18_raw'!A2,0,0,D9-B9+1,1),"Bugu")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COUNTIF(OFFSET('TE2_14.09.18_raw'!A2,0,0,D9-B9+1,1),"B_sto")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COUNTIF(OFFSET('TE2_14.09.18_raw'!A2,0,0,D9-B9+1,1),"B_fla")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COUNTIF(OFFSET('TE2_14.09.18_raw'!A2,0,0,D9-B9+1,1),"B_ful")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COUNTIF(OFFSET('TE2_14.09.18_raw'!A2,0,0,D9-B9+1,1),"B_sim")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COUNTIF(OFFSET('TE2_14.09.18_raw'!A2,0,0,D9-B9+1,1),"C_ina")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COUNTIF(OFFSET('TE2_14.09.18_raw'!A2,0,0,D9-B9+1,1),"C_bert")</f>
        <v>34</v>
      </c>
      <c r="I63" s="3">
        <f ca="1">(H63/H142)*100</f>
        <v>34.343434343434339</v>
      </c>
      <c r="J63" s="3">
        <f ca="1">IF(H63=0,0,-1*((H63/B19)*(LN(H63/B19))))</f>
        <v>0.11961123413996129</v>
      </c>
      <c r="K63" s="19">
        <f ca="1">IF(H63=0,0,((H63/B19)^2))</f>
        <v>0.76002629848783698</v>
      </c>
    </row>
    <row r="64" spans="7:11" x14ac:dyDescent="0.25">
      <c r="G64" s="14" t="s">
        <v>71</v>
      </c>
      <c r="H64">
        <f ca="1">COUNTIF(OFFSET('TE2_14.09.18_raw'!A2,0,0,D9-B9+1,1),"C_den")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COUNTIF(OFFSET('TE2_14.09.18_raw'!A2,0,0,D9-B9+1,1),"C_ebu")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COUNTIF(OFFSET('TE2_14.09.18_raw'!A2,0,0,D9-B9+1,1),"C_elo")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COUNTIF(OFFSET('TE2_14.09.18_raw'!A2,0,0,D9-B9+1,1),"Crisi")</f>
        <v>4</v>
      </c>
      <c r="I67" s="3">
        <f ca="1">(H67/H142)*100</f>
        <v>4.0404040404040407</v>
      </c>
      <c r="J67" s="3">
        <f ca="1">IF(H67=0,0,-1*((H67/B19)*(LN(H67/B19))))</f>
        <v>0.23356587538561599</v>
      </c>
      <c r="K67" s="19">
        <f ca="1">IF(H67=0,0,((H67/B19)^2))</f>
        <v>1.0519395134779749E-2</v>
      </c>
    </row>
    <row r="68" spans="7:11" x14ac:dyDescent="0.25">
      <c r="G68" s="14" t="s">
        <v>75</v>
      </c>
      <c r="H68">
        <f ca="1">COUNTIF(OFFSET('TE2_14.09.18_raw'!A2,0,0,D9-B9+1,1),"C_plu")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COUNTIF(OFFSET('TE2_14.09.18_raw'!A2,0,0,D9-B9+1,1),"F_pur")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COUNTIF(OFFSET('TE2_14.09.18_raw'!A2,0,0,D9-B9+1,1),"N_gig")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COUNTIF(OFFSET('TE2_14.09.18_raw'!A2,0,0,D9-B9+1,1),"P_alb")</f>
        <v>1</v>
      </c>
      <c r="I71" s="3">
        <f ca="1">(H71/H142)*100</f>
        <v>1.0101010101010102</v>
      </c>
      <c r="J71" s="3">
        <f ca="1">IF(H71=0,0,-1*((H71/B19)*(LN(H71/B19))))</f>
        <v>9.3937478105888358E-2</v>
      </c>
      <c r="K71" s="19">
        <f ca="1">IF(H71=0,0,((H71/B19)^2))</f>
        <v>6.5746219592373431E-4</v>
      </c>
    </row>
    <row r="72" spans="7:11" x14ac:dyDescent="0.25">
      <c r="G72" s="14" t="s">
        <v>79</v>
      </c>
      <c r="H72">
        <f ca="1">COUNTIF(OFFSET('TE2_14.09.18_raw'!A2,0,0,D9-B9+1,1),"S_laf")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COUNTIF(OFFSET('TE2_14.09.18_raw'!A2,0,0,D9-B9+1,1),"S_err")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COUNTIF(OFFSET('TE2_14.09.18_raw'!A2,0,0,D9-B9+1,1),"S_pun")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COUNTIF(OFFSET('TE2_14.09.18_raw'!A2,0,0,D9-B9+1,1),"Schiz")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COUNTIF(OFFSET('TE2_14.09.18_raw'!A2,0,0,D9-B9+1,1),"S_mad")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COUNTIF(OFFSET('TE2_14.09.18_raw'!A2,0,0,D9-B9+1,1),"Scrup")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COUNTIF(OFFSET('TE2_14.09.18_raw'!A2,0,0,D9-B9+1,1),"T_ino")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COUNTIF(OFFSET('TE2_14.09.18_raw'!A2,0,0,D9-B9+1,1),"Tubo")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COUNTIF(OFFSET('TE2_14.09.18_raw'!A2,0,0,D9-B9+1,1),"V_dent")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COUNTIF(OFFSET('TE2_14.09.18_raw'!A2,0,0,D9-B9+1,1),"W_sub")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COUNTIF(OFFSET('TE2_14.09.18_raw'!A2,0,0,D9-B9+1,1),"B_bai")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COUNTIF(OFFSET('TE2_14.09.18_raw'!A2,0,0,D9-B9+1,1),"L_cla")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COUNTIF(OFFSET('TE2_14.09.18_raw'!A2,0,0,D9-B9+1,1),"Nerei")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COUNTIF(OFFSET('TE2_14.09.18_raw'!A2,0,0,D9-B9+1,1),"N_venu")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COUNTIF(OFFSET('TE2_14.09.18_raw'!A2,0,0,D9-B9+1,1),"Poly")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COUNTIF(OFFSET('TE2_14.09.18_raw'!A2,0,0,D9-B9+1,1),"P_tri")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COUNTIF(OFFSET('TE2_14.09.18_raw'!A2,0,0,D9-B9+1,1),"P_tub")</f>
        <v>5</v>
      </c>
      <c r="I89" s="3">
        <f ca="1">(H89/H142)*100</f>
        <v>5.0505050505050502</v>
      </c>
      <c r="J89" s="3">
        <f ca="1">IF(H89=0,0,-1*((H89/B20)*(LN(H89/B20))))</f>
        <v>0.33672830475550353</v>
      </c>
      <c r="K89" s="19">
        <f ca="1">IF(H89=0,0,((H89/B20)^2))</f>
        <v>5.1652892561983466E-2</v>
      </c>
    </row>
    <row r="90" spans="7:11" x14ac:dyDescent="0.25">
      <c r="G90" s="14" t="s">
        <v>97</v>
      </c>
      <c r="H90">
        <f ca="1">COUNTIF(OFFSET('TE2_14.09.18_raw'!A2,0,0,D9-B9+1,1),"Sabel")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COUNTIF(OFFSET('TE2_14.09.18_raw'!A2,0,0,D9-B9+1,1),"S_dys")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COUNTIF(OFFSET('TE2_14.09.18_raw'!A2,0,0,D9-B9+1,1),"Scale")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COUNTIF(OFFSET('TE2_14.09.18_raw'!A2,0,0,D9-B9+1,1),"S_ver")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COUNTIF(OFFSET('TE2_14.09.18_raw'!A2,0,0,D9-B9+1,1),"S_tri")</f>
        <v>4</v>
      </c>
      <c r="I94" s="3">
        <f ca="1">(H94/H142)*100</f>
        <v>4.0404040404040407</v>
      </c>
      <c r="J94" s="3">
        <f ca="1">IF(H94=0,0,-1*((H94/B20)*(LN(H94/B20))))</f>
        <v>0.30995419858880463</v>
      </c>
      <c r="K94" s="19">
        <f ca="1">IF(H94=0,0,((H94/B20)^2))</f>
        <v>3.3057851239669422E-2</v>
      </c>
    </row>
    <row r="95" spans="7:11" x14ac:dyDescent="0.25">
      <c r="G95" s="14" t="s">
        <v>102</v>
      </c>
      <c r="H95">
        <f ca="1">COUNTIF(OFFSET('TE2_14.09.18_raw'!A2,0,0,D9-B9+1,1),"Spir")</f>
        <v>13</v>
      </c>
      <c r="I95" s="3">
        <f ca="1">(H95/H142)*100</f>
        <v>13.131313131313133</v>
      </c>
      <c r="J95" s="3">
        <f ca="1">IF(H95=0,0,-1*((H95/B20)*(LN(H95/B20))))</f>
        <v>0.31087319302991495</v>
      </c>
      <c r="K95" s="19">
        <f ca="1">IF(H95=0,0,((H95/B20)^2))</f>
        <v>0.34917355371900832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COUNTIF(OFFSET('TE2_14.09.18_raw'!A2,0,0,D9-B9+1,1),"A_plu")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COUNTIF(OFFSET('TE2_14.09.18_raw'!A2,0,0,D9-B9+1,1),"A_dia")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COUNTIF(OFFSET('TE2_14.09.18_raw'!A2,0,0,D9-B9+1,1),"E_cro")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COUNTIF(OFFSET('TE2_14.09.18_raw'!A2,0,0,D9-B9+1,1),"K_hal")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COUNTIF(OFFSET('TE2_14.09.18_raw'!A2,0,0,D9-B9+1,1),"O_hya")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COUNTIF(OFFSET('TE2_14.09.18_raw'!A2,0,0,D9-B9+1,1),"Obel")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COUNTIF(OFFSET('TE2_14.09.18_raw'!A2,0,0,D9-B9+1,1),"P_dis")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COUNTIF(OFFSET('TE2_14.09.18_raw'!A2,0,0,D9-B9+1,1),"S_gau")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COUNTIF(OFFSET('TE2_14.09.18_raw'!A2,0,0,D9-B9+1,1),"S_gayi")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COUNTIF(OFFSET('TE2_14.09.18_raw'!A2,0,0,D9-B9+1,1),"Keep")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COUNTIF(OFFSET('TE2_14.09.18_raw'!A2,0,0,D9-B9+1,1),"Pat")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COUNTIF(OFFSET('TE2_14.09.18_raw'!A2,0,0,D9-B9+1,1),"Up")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COUNTIF(OFFSET('TE2_14.09.18_raw'!A2,0,0,D9-B9+1,1),"Work")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COUNTIF(OFFSET('TE2_14.09.18_raw'!A2,0,0,D9-B9+1,1),"C_cla")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COUNTIF(OFFSET('TE2_14.09.18_raw'!A2,0,0,D9-B9+1,1),"M_sen")</f>
        <v>2</v>
      </c>
      <c r="I113" s="3">
        <f ca="1">(H113/H142)*100</f>
        <v>2.0202020202020203</v>
      </c>
      <c r="J113" s="3">
        <f ca="1">IF(H113=0,0,-1*((H113/B23)*(LN(H113/B23))))</f>
        <v>0.33423942150583869</v>
      </c>
      <c r="K113" s="19">
        <f ca="1">IF(H113=0,0,((H113/B23)^2))</f>
        <v>4.9382716049382713E-2</v>
      </c>
    </row>
    <row r="114" spans="7:11" x14ac:dyDescent="0.25">
      <c r="G114" s="14" t="s">
        <v>121</v>
      </c>
      <c r="H114">
        <f ca="1">COUNTIF(OFFSET('TE2_14.09.18_raw'!A2,0,0,D9-B9+1,1),"Myca")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COUNTIF(OFFSET('TE2_14.09.18_raw'!A2,0,0,D9-B9+1,1),"P_mag")</f>
        <v>3</v>
      </c>
      <c r="I115" s="3">
        <f ca="1">(H115/H142)*100</f>
        <v>3.0303030303030303</v>
      </c>
      <c r="J115" s="3">
        <f ca="1">IF(H115=0,0,-1*((H115/B23)*(LN(H115/B23))))</f>
        <v>0.36620409622270322</v>
      </c>
      <c r="K115" s="19">
        <f ca="1">IF(H115=0,0,((H115/B23)^2))</f>
        <v>0.1111111111111111</v>
      </c>
    </row>
    <row r="116" spans="7:11" x14ac:dyDescent="0.25">
      <c r="G116" s="14" t="s">
        <v>123</v>
      </c>
      <c r="H116">
        <f ca="1">COUNTIF(OFFSET('TE2_14.09.18_raw'!A2,0,0,D9-B9+1,1),"P_long")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COUNTIF(OFFSET('TE2_14.09.18_raw'!A2,0,0,D9-B9+1,1),"Spong")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COUNTIF(OFFSET('TE2_14.09.18_raw'!A2,0,0,D9-B9+1,1),"S_cil")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COUNTIF(OFFSET('TE2_14.09.18_raw'!A2,0,0,D9-B9+1,1),"Sycon")</f>
        <v>4</v>
      </c>
      <c r="I119" s="3">
        <f ca="1">(H119/H142)*100</f>
        <v>4.0404040404040407</v>
      </c>
      <c r="J119" s="3">
        <f ca="1">IF(H119=0,0,-1*((H119/B23)*(LN(H119/B23))))</f>
        <v>0.36041342942947946</v>
      </c>
      <c r="K119" s="19">
        <f ca="1">IF(H119=0,0,((H119/B23)^2))</f>
        <v>0.19753086419753085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COUNTIF(OFFSET('TE2_14.09.18_raw'!A2,0,0,D9-B9+1,1),"Alg")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COUNTIF(OFFSET('TE2_14.09.18_raw'!A2,0,0,D9-B9+1,1),"Cora")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COUNTIF(OFFSET('TE2_14.09.18_raw'!A2,0,0,D9-B9+1,1),"D_dic")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COUNTIF(OFFSET('TE2_14.09.18_raw'!A2,0,0,D9-B9+1,1),"L_inc")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COUNTIF(OFFSET('TE2_14.09.18_raw'!A2,0,0,D9-B9+1,1),"P_pav")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COUNTIF(OFFSET('TE2_14.09.18_raw'!A2,0,0,D9-B9+1,1),"P_ser")</f>
        <v>1</v>
      </c>
      <c r="I126" s="3">
        <f ca="1">(H126/H142)*100</f>
        <v>1.0101010101010102</v>
      </c>
      <c r="J126" s="3">
        <f ca="1">IF(H126=0,0,-1*((H126/B24)*(LN(H126/B24))))</f>
        <v>0</v>
      </c>
      <c r="K126" s="19">
        <f ca="1">IF(H126=0,0,((H126/B24)^2))</f>
        <v>1</v>
      </c>
    </row>
    <row r="127" spans="7:11" x14ac:dyDescent="0.25">
      <c r="G127" s="14" t="s">
        <v>134</v>
      </c>
      <c r="H127">
        <f ca="1">COUNTIF(OFFSET('TE2_14.09.18_raw'!A2,0,0,D9-B9+1,1),"Ulva")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COUNTIF(OFFSET('TE2_14.09.18_raw'!A2,0,0,D9-B9+1,1),"V_utr")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COUNTIF(OFFSET('TE2_14.09.18_raw'!A2,0,0,D9-B9+1,1),"B_dis")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COUNTIF(OFFSET('TE2_14.09.18_raw'!A2,0,0,D9-B9+1,1),"A_lix")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COUNTIF(OFFSET('TE2_14.09.18_raw'!A2,0,0,D9-B9+1,1),"Bare")</f>
        <v>20</v>
      </c>
      <c r="I134" s="3">
        <f ca="1">(H134/H142)*100</f>
        <v>20.202020202020201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COUNTIF(OFFSET('TE2_14.09.18_raw'!A2,0,0,D9-B9+1,1),"Biof")</f>
        <v>6</v>
      </c>
      <c r="I136" s="3">
        <f ca="1">(H136/H142)*100</f>
        <v>6.0606060606060606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COUNTIF(OFFSET('TE2_14.09.18_raw'!A2,0,0,D9-B9+1,1),"UNK")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COUNTIF(OFFSET('TE2_14.09.18_raw'!A2,0,0,D9-B9+1,1),"SHAD")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COUNTIF(OFFSET('TE2_14.09.18_raw'!A2,0,0,D9-B9+1,1),"TAPE")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COUNTIF(OFFSET('TE2_14.09.18_raw'!A2,0,0,D9-B9+1,1),"WAND")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3824-B927-42D0-8B9A-4EA75ADA73B5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COUNTA(OFFSET('TE2_14.09.18_pred_raw'!A2,0,0,D9-B9+1,1))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COUNTIF(OFFSET('TE2_14.09.18_pred_raw'!C2,0,0,D9-B9+1,1), "ART")</f>
        <v>2</v>
      </c>
      <c r="C16" s="7">
        <f ca="1">(B16/H142)*100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COUNTIF(OFFSET('TE2_14.09.18_pred_raw'!C2,0,0,D9-B9+1,1),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COUNTIF(OFFSET('TE2_14.09.18_pred_raw'!A2,0,0,D9-B9+1,1),"Amphi")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187</v>
      </c>
      <c r="B18" s="6">
        <f ca="1">COUNTIF(OFFSET('TE2_14.09.18_pred_raw'!C2,0,0,D9-B9+1,1), "TUN")</f>
        <v>0</v>
      </c>
      <c r="C18" s="7">
        <f ca="1">(B18/H142)*100</f>
        <v>0</v>
      </c>
      <c r="D18" s="7">
        <f ca="1">SUM(J36:J52)</f>
        <v>0</v>
      </c>
      <c r="E18" s="18">
        <f ca="1">1-SUM(K36:K52)</f>
        <v>1</v>
      </c>
      <c r="G18" s="14" t="s">
        <v>25</v>
      </c>
      <c r="H18">
        <f ca="1">COUNTIF(OFFSET('TE2_14.09.18_pred_raw'!A2,0,0,D9-B9+1,1),"B_tri")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COUNTIF(OFFSET('TE2_14.09.18_pred_raw'!C2,0,0,D9-B9+1,1), "BRY")</f>
        <v>58</v>
      </c>
      <c r="C19" s="3">
        <f ca="1">(B19/H142)*100</f>
        <v>58.585858585858588</v>
      </c>
      <c r="D19" s="3">
        <f ca="1">SUM(J54:J81)</f>
        <v>0.59685151951511295</v>
      </c>
      <c r="E19" s="19">
        <f ca="1">1-SUM(K54:K81)</f>
        <v>0.32164090368608811</v>
      </c>
      <c r="G19" s="14" t="s">
        <v>26</v>
      </c>
      <c r="H19">
        <f ca="1">COUNTIF(OFFSET('TE2_14.09.18_pred_raw'!A2,0,0,D9-B9+1,1),"Capre")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COUNTIF(OFFSET('TE2_14.09.18_pred_raw'!C2,0,0,D9-B9+1,1), "ANN")</f>
        <v>17</v>
      </c>
      <c r="C20" s="7">
        <f ca="1">(B20/H142)*100</f>
        <v>17.171717171717169</v>
      </c>
      <c r="D20" s="7">
        <f ca="1">SUM(J83:J95)</f>
        <v>0.97184877123587654</v>
      </c>
      <c r="E20" s="18">
        <f ca="1">1-SUM(K83:K95)</f>
        <v>0.59515570934256057</v>
      </c>
      <c r="G20" s="14" t="s">
        <v>27</v>
      </c>
      <c r="H20">
        <f ca="1">COUNTIF(OFFSET('TE2_14.09.18_pred_raw'!A2,0,0,D9-B9+1,1),"Chtha")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COUNTIF(OFFSET('TE2_14.09.18_pred_raw'!C2,0,0,D9-B9+1,1),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COUNTIF(OFFSET('TE2_14.09.18_pred_raw'!A2,0,0,D9-B9+1,1),"Crab")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COUNTIF(OFFSET('TE2_14.09.18_pred_raw'!C2,0,0,D9-B9+1,1),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COUNTIF(OFFSET('TE2_14.09.18_pred_raw'!A2,0,0,D9-B9+1,1),"M_sex")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COUNTIF(OFFSET('TE2_14.09.18_pred_raw'!C2,0,0,D9-B9+1,1), "POR")</f>
        <v>7</v>
      </c>
      <c r="C23" s="3">
        <f ca="1">(B23/H142)*100</f>
        <v>7.0707070707070701</v>
      </c>
      <c r="D23" s="3">
        <f ca="1">SUM(J112:J119)</f>
        <v>0.95569989111253428</v>
      </c>
      <c r="E23" s="19">
        <f ca="1">1-SUM(K112:K119)</f>
        <v>0.5714285714285714</v>
      </c>
      <c r="G23" s="14" t="s">
        <v>30</v>
      </c>
      <c r="H23">
        <f ca="1">COUNTIF(OFFSET('TE2_14.09.18_pred_raw'!A2,0,0,D9-B9+1,1),"P_scul")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COUNTIF(OFFSET('TE2_14.09.18_pred_raw'!C2,0,0,D9-B9+1,1),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31</v>
      </c>
      <c r="H24">
        <f ca="1">COUNTIF(OFFSET('TE2_14.09.18_pred_raw'!A2,0,0,D9-B9+1,1),"Prawn")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COUNTIF(OFFSET('TE2_14.09.18_pred_raw'!C2,0,0,D9-B9+1,1),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COUNTIF(OFFSET('TE2_14.09.18_pred_raw'!A2,0,0,D9-B9+1,1),"S_walk")</f>
        <v>1</v>
      </c>
      <c r="I25" s="3">
        <f ca="1">(H25/H142)*100</f>
        <v>1.0101010101010102</v>
      </c>
      <c r="J25" s="3">
        <f ca="1">IF(H25=0,0,-1*((H25/B16)*(LN(H25/B16))))</f>
        <v>0.34657359027997264</v>
      </c>
      <c r="K25" s="19">
        <f ca="1">IF(H25=0,0,((H25/B16)^2))</f>
        <v>0.25</v>
      </c>
    </row>
    <row r="26" spans="1:14" x14ac:dyDescent="0.25">
      <c r="A26" s="13" t="s">
        <v>195</v>
      </c>
      <c r="B26" s="6">
        <f ca="1">COUNTIF(OFFSET('TE2_14.09.18_pred_raw'!C2,0,0,D9-B9+1,1),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COUNTIF(OFFSET('TE2_14.09.18_pred_raw'!A2,0,0,D9-B9+1,1),"Tanai")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COUNTIF(OFFSET('TE2_14.09.18_pred_raw'!C2,0,0,D9-B9+1,1), "SPR")</f>
        <v>13</v>
      </c>
      <c r="C27" s="3">
        <f ca="1">(B27/H142)*100</f>
        <v>13.131313131313133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COUNTIF(OFFSET('TE2_14.09.18_pred_raw'!C2,0,0,D9-B9+1,1), "U")</f>
        <v>1</v>
      </c>
      <c r="C28" s="7">
        <f ca="1">(B28/H142)*100</f>
        <v>1.0101010101010102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COUNTIF(OFFSET('TE2_14.09.18_pred_raw'!A2,0,0,D9-B9+1,1),"Bival")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COUNTIF(OFFSET('TE2_14.09.18_pred_raw'!C2,0,0,D9-B9+1,1),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COUNTIF(OFFSET('TE2_14.09.18_pred_raw'!A2,0,0,D9-B9+1,1),"Gastr")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COUNTIF(OFFSET('TE2_14.09.18_pred_raw'!A2,0,0,D9-B9+1,1),"Limpe")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COUNTIF(OFFSET('TE2_14.09.18_pred_raw'!A2,0,0,D9-B9+1,1),"Moll")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COUNTIF(OFFSET('TE2_14.09.18_pred_raw'!A2,0,0,D9-B9+1,1),"Nudi")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SUM((OFFSET('TE2_14.09.18_pred_raw'!B2,0,0,D9-B9+1,1)="ASP") * (OFFSET('TE2_14.09.18_pred_raw'!C2,0,0,D9-B9+1,1)&lt;&gt;"TWS"))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COUNTIF(OFFSET('TE2_14.09.18_pred_raw'!A2,0,0,D9-B9+1,1),"Stram")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SUM((OFFSET('TE2_14.09.18_pred_raw'!B2,0,0,D9-B9+1,1)="BBD") * (OFFSET('TE2_14.09.18_pred_raw'!C2,0,0,D9-B9+1,1)&lt;&gt;"TWS"))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COUNTIF(OFFSET('TE2_14.09.18_pred_raw'!A2,0,0,D9-B9+1,1),"Verme")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SUM((OFFSET('TE2_14.09.18_pred_raw'!B2,0,0,D9-B9+1,1)="BL") * (OFFSET('TE2_14.09.18_pred_raw'!C2,0,0,D9-B9+1,1)&lt;&gt;"TWS"))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SUM((OFFSET('TE2_14.09.18_pred_raw'!B2,0,0,D9-B9+1,1)="OD") * (OFFSET('TE2_14.09.18_pred_raw'!C2,0,0,D9-B9+1,1)&lt;&gt;"TWS"))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COUNTIF(OFFSET('TE2_14.09.18_pred_raw'!A2,0,0,D9-B9+1,1),"Ascid")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SUM((OFFSET('TE2_14.09.18_pred_raw'!B2,0,0,D9-B9+1,1)="PLA") * (OFFSET('TE2_14.09.18_pred_raw'!C2,0,0,D9-B9+1,1)&lt;&gt;"TWS"))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COUNTIF(OFFSET('TE2_14.09.18_pred_raw'!A2,0,0,D9-B9+1,1),"B_lea")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SUM((OFFSET('TE2_14.09.18_pred_raw'!B2,0,0,D9-B9+1,1)="WBD") * (OFFSET('TE2_14.09.18_pred_raw'!C2,0,0,D9-B9+1,1)&lt;&gt;"TWS"))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COUNTIF(OFFSET('TE2_14.09.18_pred_raw'!A2,0,0,D9-B9+1,1),"B_nig")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SUM((OFFSET('TE2_14.09.18_pred_raw'!B2,0,0,D9-B9+1,1)="YBD") * (OFFSET('TE2_14.09.18_pred_raw'!C2,0,0,D9-B9+1,1)&lt;&gt;"TWS"))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COUNTIF(OFFSET('TE2_14.09.18_pred_raw'!A2,0,0,D9-B9+1,1),"B_sch")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COUNTIF(OFFSET('TE2_14.09.18_pred_raw'!A2,0,0,D9-B9+1,1),"C_int")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(OFFSET('TE2_14.09.18_pred_raw'!B2,0,0,D9-B9+1,1)="ASP")*( OFFSET('TE2_14.09.18_pred_raw'!C2,0,0,D9-B9+1,1)="C"))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COUNTIF(OFFSET('TE2_14.09.18_pred_raw'!A2,0,0,D9-B9+1,1),"C_lep")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(OFFSET('TE2_14.09.18_pred_raw'!B2,0,0,D9-B9+1,1)="BBD")*( OFFSET('TE2_14.09.18_pred_raw'!C2,0,0,D9-B9+1,1)="C"))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COUNTIF(OFFSET('TE2_14.09.18_pred_raw'!A2,0,0,D9-B9+1,1),"Dp_lis")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(OFFSET('TE2_14.09.18_pred_raw'!B2,0,0,D9-B9+1,1)="BL")*( OFFSET('TE2_14.09.18_pred_raw'!C2,0,0,D9-B9+1,1)="C"))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COUNTIF(OFFSET('TE2_14.09.18_pred_raw'!A2,0,0,D9-B9+1,1),"D_cor")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204</v>
      </c>
      <c r="B44">
        <f ca="1">SUMPRODUCT( (OFFSET('TE2_14.09.18_pred_raw'!B2,0,0,D9-B9+1,1)="OD")*( OFFSET('TE2_14.09.18_pred_raw'!C2,0,0,D9-B9+1,1)="C"))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COUNTIF(OFFSET('TE2_14.09.18_pred_raw'!A2,0,0,D9-B9+1,1),"D_mag")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(OFFSET('TE2_14.09.18_pred_raw'!B2,0,0,D9-B9+1,1)="PLA")*( OFFSET('TE2_14.09.18_pred_raw'!C2,0,0,D9-B9+1,1)="C"))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COUNTIF(OFFSET('TE2_14.09.18_pred_raw'!A2,0,0,D9-B9+1,1),"Ecte")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(OFFSET('TE2_14.09.18_pred_raw'!B2,0,0,D9-B9+1,1)="WBD")*( OFFSET('TE2_14.09.18_pred_raw'!C2,0,0,D9-B9+1,1)="C"))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COUNTIF(OFFSET('TE2_14.09.18_pred_raw'!A2,0,0,D9-B9+1,1),"M_squ")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(OFFSET('TE2_14.09.18_pred_raw'!B2,0,0,D9-B9+1,1)="YBD")*( OFFSET('TE2_14.09.18_pred_raw'!C2,0,0,D9-B9+1,1)="C"))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COUNTIF(OFFSET('TE2_14.09.18_pred_raw'!A2,0,0,D9-B9+1,1),"P_lis")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COUNTIF(OFFSET('TE2_14.09.18_pred_raw'!A2,0,0,D9-B9+1,1),"S_can")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COUNTIF(OFFSET('TE2_14.09.18_pred_raw'!A2,0,0,D9-B9+1,1),"Styel")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COUNTIF(OFFSET('TE2_14.09.18_pred_raw'!A2,0,0,D9-B9+1,1),"S_bra")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COUNTIF(OFFSET('TE2_14.09.18_pred_raw'!A2,0,0,D9-B9+1,1),"S_rub")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COUNTIF(OFFSET('TE2_14.09.18_pred_raw'!A2,0,0,D9-B9+1,1),"T_cer")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COUNTIF(OFFSET('TE2_14.09.18_pred_raw'!A2,0,0,D9-B9+1,1),"A_ver")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COUNTIF(OFFSET('TE2_14.09.18_pred_raw'!A2,0,0,D9-B9+1,1),"Bryoz")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COUNTIF(OFFSET('TE2_14.09.18_pred_raw'!A2,0,0,D9-B9+1,1),"B_ner")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COUNTIF(OFFSET('TE2_14.09.18_pred_raw'!A2,0,0,D9-B9+1,1),"Bugu")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COUNTIF(OFFSET('TE2_14.09.18_pred_raw'!A2,0,0,D9-B9+1,1),"B_sto")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COUNTIF(OFFSET('TE2_14.09.18_pred_raw'!A2,0,0,D9-B9+1,1),"B_fla")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COUNTIF(OFFSET('TE2_14.09.18_pred_raw'!A2,0,0,D9-B9+1,1),"B_ful")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COUNTIF(OFFSET('TE2_14.09.18_pred_raw'!A2,0,0,D9-B9+1,1),"B_sim")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COUNTIF(OFFSET('TE2_14.09.18_pred_raw'!A2,0,0,D9-B9+1,1),"C_ina")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COUNTIF(OFFSET('TE2_14.09.18_pred_raw'!A2,0,0,D9-B9+1,1),"C_bert")</f>
        <v>47</v>
      </c>
      <c r="I63" s="3">
        <f ca="1">(H63/H142)*100</f>
        <v>47.474747474747474</v>
      </c>
      <c r="J63" s="3">
        <f ca="1">IF(H63=0,0,-1*((H63/B19)*(LN(H63/B19))))</f>
        <v>0.17041179681567167</v>
      </c>
      <c r="K63" s="19">
        <f ca="1">IF(H63=0,0,((H63/B19)^2))</f>
        <v>0.6566587395957193</v>
      </c>
    </row>
    <row r="64" spans="7:11" x14ac:dyDescent="0.25">
      <c r="G64" s="14" t="s">
        <v>71</v>
      </c>
      <c r="H64">
        <f ca="1">COUNTIF(OFFSET('TE2_14.09.18_pred_raw'!A2,0,0,D9-B9+1,1),"C_den")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COUNTIF(OFFSET('TE2_14.09.18_pred_raw'!A2,0,0,D9-B9+1,1),"C_ebu")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COUNTIF(OFFSET('TE2_14.09.18_pred_raw'!A2,0,0,D9-B9+1,1),"C_elo")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COUNTIF(OFFSET('TE2_14.09.18_pred_raw'!A2,0,0,D9-B9+1,1),"Crisi")</f>
        <v>8</v>
      </c>
      <c r="I67" s="3">
        <f ca="1">(H67/H142)*100</f>
        <v>8.0808080808080813</v>
      </c>
      <c r="J67" s="3">
        <f ca="1">IF(H67=0,0,-1*((H67/B19)*(LN(H67/B19))))</f>
        <v>0.2732415819126322</v>
      </c>
      <c r="K67" s="19">
        <f ca="1">IF(H67=0,0,((H67/B19)^2))</f>
        <v>1.9024970273483946E-2</v>
      </c>
    </row>
    <row r="68" spans="7:11" x14ac:dyDescent="0.25">
      <c r="G68" s="14" t="s">
        <v>75</v>
      </c>
      <c r="H68">
        <f ca="1">COUNTIF(OFFSET('TE2_14.09.18_pred_raw'!A2,0,0,D9-B9+1,1),"C_plu")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COUNTIF(OFFSET('TE2_14.09.18_pred_raw'!A2,0,0,D9-B9+1,1),"F_pur")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COUNTIF(OFFSET('TE2_14.09.18_pred_raw'!A2,0,0,D9-B9+1,1),"N_gig")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COUNTIF(OFFSET('TE2_14.09.18_pred_raw'!A2,0,0,D9-B9+1,1),"P_alb")</f>
        <v>3</v>
      </c>
      <c r="I71" s="3">
        <f ca="1">(H71/H142)*100</f>
        <v>3.0303030303030303</v>
      </c>
      <c r="J71" s="3">
        <f ca="1">IF(H71=0,0,-1*((H71/B19)*(LN(H71/B19))))</f>
        <v>0.1531981407868091</v>
      </c>
      <c r="K71" s="19">
        <f ca="1">IF(H71=0,0,((H71/B19)^2))</f>
        <v>2.6753864447086801E-3</v>
      </c>
    </row>
    <row r="72" spans="7:11" x14ac:dyDescent="0.25">
      <c r="G72" s="14" t="s">
        <v>79</v>
      </c>
      <c r="H72">
        <f ca="1">COUNTIF(OFFSET('TE2_14.09.18_pred_raw'!A2,0,0,D9-B9+1,1),"S_laf")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COUNTIF(OFFSET('TE2_14.09.18_pred_raw'!A2,0,0,D9-B9+1,1),"S_err")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COUNTIF(OFFSET('TE2_14.09.18_pred_raw'!A2,0,0,D9-B9+1,1),"S_pun")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COUNTIF(OFFSET('TE2_14.09.18_pred_raw'!A2,0,0,D9-B9+1,1),"Schiz")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COUNTIF(OFFSET('TE2_14.09.18_pred_raw'!A2,0,0,D9-B9+1,1),"S_mad")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COUNTIF(OFFSET('TE2_14.09.18_pred_raw'!A2,0,0,D9-B9+1,1),"Scrup")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COUNTIF(OFFSET('TE2_14.09.18_pred_raw'!A2,0,0,D9-B9+1,1),"T_ino")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COUNTIF(OFFSET('TE2_14.09.18_pred_raw'!A2,0,0,D9-B9+1,1),"Tubo")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COUNTIF(OFFSET('TE2_14.09.18_pred_raw'!A2,0,0,D9-B9+1,1),"V_dent")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COUNTIF(OFFSET('TE2_14.09.18_pred_raw'!A2,0,0,D9-B9+1,1),"W_sub")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COUNTIF(OFFSET('TE2_14.09.18_pred_raw'!A2,0,0,D9-B9+1,1),"B_bai")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COUNTIF(OFFSET('TE2_14.09.18_pred_raw'!A2,0,0,D9-B9+1,1),"L_cla")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COUNTIF(OFFSET('TE2_14.09.18_pred_raw'!A2,0,0,D9-B9+1,1),"Nerei")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COUNTIF(OFFSET('TE2_14.09.18_pred_raw'!A2,0,0,D9-B9+1,1),"N_venu")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COUNTIF(OFFSET('TE2_14.09.18_pred_raw'!A2,0,0,D9-B9+1,1),"Poly")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COUNTIF(OFFSET('TE2_14.09.18_pred_raw'!A2,0,0,D9-B9+1,1),"P_tri")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COUNTIF(OFFSET('TE2_14.09.18_pred_raw'!A2,0,0,D9-B9+1,1),"P_tub")</f>
        <v>2</v>
      </c>
      <c r="I89" s="3">
        <f ca="1">(H89/H142)*100</f>
        <v>2.0202020202020203</v>
      </c>
      <c r="J89" s="3">
        <f ca="1">IF(H89=0,0,-1*((H89/B20)*(LN(H89/B20))))</f>
        <v>0.25177248982309069</v>
      </c>
      <c r="K89" s="19">
        <f ca="1">IF(H89=0,0,((H89/B20)^2))</f>
        <v>1.384083044982699E-2</v>
      </c>
    </row>
    <row r="90" spans="7:11" x14ac:dyDescent="0.25">
      <c r="G90" s="14" t="s">
        <v>97</v>
      </c>
      <c r="H90">
        <f ca="1">COUNTIF(OFFSET('TE2_14.09.18_pred_raw'!A2,0,0,D9-B9+1,1),"Sabel")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COUNTIF(OFFSET('TE2_14.09.18_pred_raw'!A2,0,0,D9-B9+1,1),"S_dys")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COUNTIF(OFFSET('TE2_14.09.18_pred_raw'!A2,0,0,D9-B9+1,1),"Scale")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COUNTIF(OFFSET('TE2_14.09.18_pred_raw'!A2,0,0,D9-B9+1,1),"S_ver")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COUNTIF(OFFSET('TE2_14.09.18_pred_raw'!A2,0,0,D9-B9+1,1),"S_tri")</f>
        <v>7</v>
      </c>
      <c r="I94" s="3">
        <f ca="1">(H94/H142)*100</f>
        <v>7.0707070707070701</v>
      </c>
      <c r="J94" s="3">
        <f ca="1">IF(H94=0,0,-1*((H94/B20)*(LN(H94/B20))))</f>
        <v>0.36536013911801879</v>
      </c>
      <c r="K94" s="19">
        <f ca="1">IF(H94=0,0,((H94/B20)^2))</f>
        <v>0.16955017301038061</v>
      </c>
    </row>
    <row r="95" spans="7:11" x14ac:dyDescent="0.25">
      <c r="G95" s="14" t="s">
        <v>102</v>
      </c>
      <c r="H95">
        <f ca="1">COUNTIF(OFFSET('TE2_14.09.18_pred_raw'!A2,0,0,D9-B9+1,1),"Spir")</f>
        <v>8</v>
      </c>
      <c r="I95" s="3">
        <f ca="1">(H95/H142)*100</f>
        <v>8.0808080808080813</v>
      </c>
      <c r="J95" s="3">
        <f ca="1">IF(H95=0,0,-1*((H95/B20)*(LN(H95/B20))))</f>
        <v>0.35471614229476717</v>
      </c>
      <c r="K95" s="19">
        <f ca="1">IF(H95=0,0,((H95/B20)^2))</f>
        <v>0.22145328719723184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COUNTIF(OFFSET('TE2_14.09.18_pred_raw'!A2,0,0,D9-B9+1,1),"A_plu")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COUNTIF(OFFSET('TE2_14.09.18_pred_raw'!A2,0,0,D9-B9+1,1),"A_dia")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COUNTIF(OFFSET('TE2_14.09.18_pred_raw'!A2,0,0,D9-B9+1,1),"E_cro")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COUNTIF(OFFSET('TE2_14.09.18_pred_raw'!A2,0,0,D9-B9+1,1),"K_hal")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COUNTIF(OFFSET('TE2_14.09.18_pred_raw'!A2,0,0,D9-B9+1,1),"O_hya")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COUNTIF(OFFSET('TE2_14.09.18_pred_raw'!A2,0,0,D9-B9+1,1),"Obel")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COUNTIF(OFFSET('TE2_14.09.18_pred_raw'!A2,0,0,D9-B9+1,1),"P_dis")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COUNTIF(OFFSET('TE2_14.09.18_pred_raw'!A2,0,0,D9-B9+1,1),"S_gau")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COUNTIF(OFFSET('TE2_14.09.18_pred_raw'!A2,0,0,D9-B9+1,1),"S_gayi")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COUNTIF(OFFSET('TE2_14.09.18_pred_raw'!A2,0,0,D9-B9+1,1),"Keep")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COUNTIF(OFFSET('TE2_14.09.18_pred_raw'!A2,0,0,D9-B9+1,1),"Pat")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COUNTIF(OFFSET('TE2_14.09.18_pred_raw'!A2,0,0,D9-B9+1,1),"Up")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COUNTIF(OFFSET('TE2_14.09.18_pred_raw'!A2,0,0,D9-B9+1,1),"Work")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COUNTIF(OFFSET('TE2_14.09.18_pred_raw'!A2,0,0,D9-B9+1,1),"C_cla")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COUNTIF(OFFSET('TE2_14.09.18_pred_raw'!A2,0,0,D9-B9+1,1),"M_sen")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0.27798716415075903</v>
      </c>
      <c r="K113" s="19">
        <f ca="1">IF(H113=0,0,((H113/B23)^2))</f>
        <v>2.0408163265306121E-2</v>
      </c>
    </row>
    <row r="114" spans="7:11" x14ac:dyDescent="0.25">
      <c r="G114" s="14" t="s">
        <v>121</v>
      </c>
      <c r="H114">
        <f ca="1">COUNTIF(OFFSET('TE2_14.09.18_pred_raw'!A2,0,0,D9-B9+1,1),"Myca")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COUNTIF(OFFSET('TE2_14.09.18_pred_raw'!A2,0,0,D9-B9+1,1),"P_mag")</f>
        <v>2</v>
      </c>
      <c r="I115" s="3">
        <f ca="1">(H115/H142)*100</f>
        <v>2.0202020202020203</v>
      </c>
      <c r="J115" s="3">
        <f ca="1">IF(H115=0,0,-1*((H115/B23)*(LN(H115/B23))))</f>
        <v>0.35793227671296229</v>
      </c>
      <c r="K115" s="19">
        <f ca="1">IF(H115=0,0,((H115/B23)^2))</f>
        <v>8.1632653061224483E-2</v>
      </c>
    </row>
    <row r="116" spans="7:11" x14ac:dyDescent="0.25">
      <c r="G116" s="14" t="s">
        <v>123</v>
      </c>
      <c r="H116">
        <f ca="1">COUNTIF(OFFSET('TE2_14.09.18_pred_raw'!A2,0,0,D9-B9+1,1),"P_long")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COUNTIF(OFFSET('TE2_14.09.18_pred_raw'!A2,0,0,D9-B9+1,1),"Spong")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COUNTIF(OFFSET('TE2_14.09.18_pred_raw'!A2,0,0,D9-B9+1,1),"S_cil")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COUNTIF(OFFSET('TE2_14.09.18_pred_raw'!A2,0,0,D9-B9+1,1),"Sycon")</f>
        <v>4</v>
      </c>
      <c r="I119" s="3">
        <f ca="1">(H119/H142)*100</f>
        <v>4.0404040404040407</v>
      </c>
      <c r="J119" s="3">
        <f ca="1">IF(H119=0,0,-1*((H119/B23)*(LN(H119/B23))))</f>
        <v>0.31978045024881302</v>
      </c>
      <c r="K119" s="19">
        <f ca="1">IF(H119=0,0,((H119/B23)^2))</f>
        <v>0.32653061224489793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COUNTIF(OFFSET('TE2_14.09.18_pred_raw'!A2,0,0,D9-B9+1,1),"Alg")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COUNTIF(OFFSET('TE2_14.09.18_pred_raw'!A2,0,0,D9-B9+1,1),"Cora")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COUNTIF(OFFSET('TE2_14.09.18_pred_raw'!A2,0,0,D9-B9+1,1),"D_dic")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COUNTIF(OFFSET('TE2_14.09.18_pred_raw'!A2,0,0,D9-B9+1,1),"L_inc")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COUNTIF(OFFSET('TE2_14.09.18_pred_raw'!A2,0,0,D9-B9+1,1),"P_pav")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COUNTIF(OFFSET('TE2_14.09.18_pred_raw'!A2,0,0,D9-B9+1,1),"P_ser")</f>
        <v>1</v>
      </c>
      <c r="I126" s="3">
        <f ca="1">(H126/H142)*100</f>
        <v>1.0101010101010102</v>
      </c>
      <c r="J126" s="3">
        <f ca="1">IF(H126=0,0,-1*((H126/B24)*(LN(H126/B24))))</f>
        <v>0</v>
      </c>
      <c r="K126" s="19">
        <f ca="1">IF(H126=0,0,((H126/B24)^2))</f>
        <v>1</v>
      </c>
    </row>
    <row r="127" spans="7:11" x14ac:dyDescent="0.25">
      <c r="G127" s="14" t="s">
        <v>134</v>
      </c>
      <c r="H127">
        <f ca="1">COUNTIF(OFFSET('TE2_14.09.18_pred_raw'!A2,0,0,D9-B9+1,1),"Ulva")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COUNTIF(OFFSET('TE2_14.09.18_pred_raw'!A2,0,0,D9-B9+1,1),"V_utr")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COUNTIF(OFFSET('TE2_14.09.18_pred_raw'!A2,0,0,D9-B9+1,1),"B_dis")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COUNTIF(OFFSET('TE2_14.09.18_pred_raw'!A2,0,0,D9-B9+1,1),"A_lix")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COUNTIF(OFFSET('TE2_14.09.18_pred_raw'!A2,0,0,D9-B9+1,1),"Bare")</f>
        <v>13</v>
      </c>
      <c r="I134" s="3">
        <f ca="1">(H134/H142)*100</f>
        <v>13.131313131313133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COUNTIF(OFFSET('TE2_14.09.18_pred_raw'!A2,0,0,D9-B9+1,1),"Biof")</f>
        <v>1</v>
      </c>
      <c r="I136" s="3">
        <f ca="1">(H136/H142)*100</f>
        <v>1.0101010101010102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COUNTIF(OFFSET('TE2_14.09.18_pred_raw'!A2,0,0,D9-B9+1,1),"UNK")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COUNTIF(OFFSET('TE2_14.09.18_pred_raw'!A2,0,0,D9-B9+1,1),"SHAD")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COUNTIF(OFFSET('TE2_14.09.18_pred_raw'!A2,0,0,D9-B9+1,1),"TAPE")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COUNTIF(OFFSET('TE2_14.09.18_pred_raw'!A2,0,0,D9-B9+1,1),"WAND")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7F4B-F6DF-4932-BC9D-C0C2F113A4BC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COUNTA(OFFSET('TE3_17.09.18_raw'!A2,0,0,D9-B9+1,1))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COUNTIF(OFFSET('TE3_17.09.18_raw'!C2,0,0,D9-B9+1,1), "ART")</f>
        <v>2</v>
      </c>
      <c r="C16" s="7">
        <f ca="1">(B16/H142)*100</f>
        <v>2.0202020202020203</v>
      </c>
      <c r="D16" s="7">
        <f ca="1">SUM(J17:J26)</f>
        <v>0.69314718055994529</v>
      </c>
      <c r="E16" s="18">
        <f ca="1">1-SUM(K17:K26)</f>
        <v>0.5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COUNTIF(OFFSET('TE3_17.09.18_raw'!C2,0,0,D9-B9+1,1),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COUNTIF(OFFSET('TE3_17.09.18_raw'!A2,0,0,D9-B9+1,1),"Amphi")</f>
        <v>1</v>
      </c>
      <c r="I17" s="3">
        <f ca="1">(H17/H142)*100</f>
        <v>1.0101010101010102</v>
      </c>
      <c r="J17" s="3">
        <f ca="1">IF(H17=0,0,-1*((H17/B16)*(LN(H17/B16))))</f>
        <v>0.34657359027997264</v>
      </c>
      <c r="K17" s="19">
        <f ca="1">IF(H17=0,0,((H17/B16)^2))</f>
        <v>0.25</v>
      </c>
      <c r="N17">
        <v>7</v>
      </c>
    </row>
    <row r="18" spans="1:14" x14ac:dyDescent="0.25">
      <c r="A18" s="13" t="s">
        <v>187</v>
      </c>
      <c r="B18" s="6">
        <f ca="1">COUNTIF(OFFSET('TE3_17.09.18_raw'!C2,0,0,D9-B9+1,1), "TUN")</f>
        <v>33</v>
      </c>
      <c r="C18" s="7">
        <f ca="1">(B18/H142)*100</f>
        <v>33.333333333333329</v>
      </c>
      <c r="D18" s="7">
        <f ca="1">SUM(J36:J52)</f>
        <v>0.58516468246207143</v>
      </c>
      <c r="E18" s="18">
        <f ca="1">1-SUM(K36:K52)</f>
        <v>0.27180899908172629</v>
      </c>
      <c r="G18" s="14" t="s">
        <v>25</v>
      </c>
      <c r="H18">
        <f ca="1">COUNTIF(OFFSET('TE3_17.09.18_raw'!A2,0,0,D9-B9+1,1),"B_tri")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COUNTIF(OFFSET('TE3_17.09.18_raw'!C2,0,0,D9-B9+1,1), "BRY")</f>
        <v>38</v>
      </c>
      <c r="C19" s="3">
        <f ca="1">(B19/H142)*100</f>
        <v>38.383838383838381</v>
      </c>
      <c r="D19" s="3">
        <f ca="1">SUM(J54:J81)</f>
        <v>1.3567320840312789</v>
      </c>
      <c r="E19" s="19">
        <f ca="1">1-SUM(K54:K81)</f>
        <v>0.70360110803324094</v>
      </c>
      <c r="G19" s="14" t="s">
        <v>26</v>
      </c>
      <c r="H19">
        <f ca="1">COUNTIF(OFFSET('TE3_17.09.18_raw'!A2,0,0,D9-B9+1,1),"Capre")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COUNTIF(OFFSET('TE3_17.09.18_raw'!C2,0,0,D9-B9+1,1), "ANN")</f>
        <v>16</v>
      </c>
      <c r="C20" s="7">
        <f ca="1">(B20/H142)*100</f>
        <v>16.161616161616163</v>
      </c>
      <c r="D20" s="7">
        <f ca="1">SUM(J83:J95)</f>
        <v>1.0699173418163821</v>
      </c>
      <c r="E20" s="18">
        <f ca="1">1-SUM(K83:K95)</f>
        <v>0.609375</v>
      </c>
      <c r="G20" s="14" t="s">
        <v>27</v>
      </c>
      <c r="H20">
        <f ca="1">COUNTIF(OFFSET('TE3_17.09.18_raw'!A2,0,0,D9-B9+1,1),"Chtha")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COUNTIF(OFFSET('TE3_17.09.18_raw'!C2,0,0,D9-B9+1,1),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28</v>
      </c>
      <c r="H21">
        <f ca="1">COUNTIF(OFFSET('TE3_17.09.18_raw'!A2,0,0,D9-B9+1,1),"Crab")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COUNTIF(OFFSET('TE3_17.09.18_raw'!C2,0,0,D9-B9+1,1),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COUNTIF(OFFSET('TE3_17.09.18_raw'!A2,0,0,D9-B9+1,1),"M_sex")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COUNTIF(OFFSET('TE3_17.09.18_raw'!C2,0,0,D9-B9+1,1), "POR")</f>
        <v>3</v>
      </c>
      <c r="C23" s="3">
        <f ca="1">(B23/H142)*100</f>
        <v>3.0303030303030303</v>
      </c>
      <c r="D23" s="3">
        <f ca="1">SUM(J112:J119)</f>
        <v>0.63651416829481278</v>
      </c>
      <c r="E23" s="19">
        <f ca="1">1-SUM(K112:K119)</f>
        <v>0.44444444444444442</v>
      </c>
      <c r="G23" s="14" t="s">
        <v>30</v>
      </c>
      <c r="H23">
        <f ca="1">COUNTIF(OFFSET('TE3_17.09.18_raw'!A2,0,0,D9-B9+1,1),"P_scul")</f>
        <v>1</v>
      </c>
      <c r="I23" s="3">
        <f ca="1">(H23/H142)*100</f>
        <v>1.0101010101010102</v>
      </c>
      <c r="J23" s="3">
        <f ca="1">IF(H23=0,0,-1*((H23/B16)*(LN(H23/B16))))</f>
        <v>0.34657359027997264</v>
      </c>
      <c r="K23" s="19">
        <f ca="1">IF(H23=0,0,((H23/B16)^2))</f>
        <v>0.25</v>
      </c>
    </row>
    <row r="24" spans="1:14" x14ac:dyDescent="0.25">
      <c r="A24" s="13" t="s">
        <v>193</v>
      </c>
      <c r="B24" s="6">
        <f ca="1">COUNTIF(OFFSET('TE3_17.09.18_raw'!C2,0,0,D9-B9+1,1),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31</v>
      </c>
      <c r="H24">
        <f ca="1">COUNTIF(OFFSET('TE3_17.09.18_raw'!A2,0,0,D9-B9+1,1),"Prawn")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COUNTIF(OFFSET('TE3_17.09.18_raw'!C2,0,0,D9-B9+1,1),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COUNTIF(OFFSET('TE3_17.09.18_raw'!A2,0,0,D9-B9+1,1),"S_walk")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COUNTIF(OFFSET('TE3_17.09.18_raw'!C2,0,0,D9-B9+1,1),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COUNTIF(OFFSET('TE3_17.09.18_raw'!A2,0,0,D9-B9+1,1),"Tanai")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COUNTIF(OFFSET('TE3_17.09.18_raw'!C2,0,0,D9-B9+1,1), "SPR")</f>
        <v>3</v>
      </c>
      <c r="C27" s="3">
        <f ca="1">(B27/H142)*100</f>
        <v>3.0303030303030303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COUNTIF(OFFSET('TE3_17.09.18_raw'!C2,0,0,D9-B9+1,1), "U")</f>
        <v>2</v>
      </c>
      <c r="C28" s="7">
        <f ca="1">(B28/H142)*100</f>
        <v>2.0202020202020203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COUNTIF(OFFSET('TE3_17.09.18_raw'!A2,0,0,D9-B9+1,1),"Bival")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COUNTIF(OFFSET('TE3_17.09.18_raw'!C2,0,0,D9-B9+1,1),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COUNTIF(OFFSET('TE3_17.09.18_raw'!A2,0,0,D9-B9+1,1),"Gastr")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COUNTIF(OFFSET('TE3_17.09.18_raw'!A2,0,0,D9-B9+1,1),"Limpe")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COUNTIF(OFFSET('TE3_17.09.18_raw'!A2,0,0,D9-B9+1,1),"Moll")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COUNTIF(OFFSET('TE3_17.09.18_raw'!A2,0,0,D9-B9+1,1),"Nudi")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SUM((OFFSET('TE3_17.09.18_raw'!B2,0,0,D9-B9+1,1)="ASP") * (OFFSET('TE3_17.09.18_raw'!C2,0,0,D9-B9+1,1)&lt;&gt;"TWS"))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COUNTIF(OFFSET('TE3_17.09.18_raw'!A2,0,0,D9-B9+1,1),"Stram")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SUM((OFFSET('TE3_17.09.18_raw'!B2,0,0,D9-B9+1,1)="BBD") * (OFFSET('TE3_17.09.18_raw'!C2,0,0,D9-B9+1,1)&lt;&gt;"TWS"))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COUNTIF(OFFSET('TE3_17.09.18_raw'!A2,0,0,D9-B9+1,1),"Verme")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SUM((OFFSET('TE3_17.09.18_raw'!B2,0,0,D9-B9+1,1)="BL") * (OFFSET('TE3_17.09.18_raw'!C2,0,0,D9-B9+1,1)&lt;&gt;"TWS"))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SUM((OFFSET('TE3_17.09.18_raw'!B2,0,0,D9-B9+1,1)="OD") * (OFFSET('TE3_17.09.18_raw'!C2,0,0,D9-B9+1,1)&lt;&gt;"TWS"))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COUNTIF(OFFSET('TE3_17.09.18_raw'!A2,0,0,D9-B9+1,1),"Ascid")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SUM((OFFSET('TE3_17.09.18_raw'!B2,0,0,D9-B9+1,1)="PLA") * (OFFSET('TE3_17.09.18_raw'!C2,0,0,D9-B9+1,1)&lt;&gt;"TWS"))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COUNTIF(OFFSET('TE3_17.09.18_raw'!A2,0,0,D9-B9+1,1),"B_lea")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SUM((OFFSET('TE3_17.09.18_raw'!B2,0,0,D9-B9+1,1)="WBD") * (OFFSET('TE3_17.09.18_raw'!C2,0,0,D9-B9+1,1)&lt;&gt;"TWS"))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COUNTIF(OFFSET('TE3_17.09.18_raw'!A2,0,0,D9-B9+1,1),"B_nig")</f>
        <v>2</v>
      </c>
      <c r="I38" s="3">
        <f ca="1">(H38/H142)*100</f>
        <v>2.0202020202020203</v>
      </c>
      <c r="J38" s="3">
        <f ca="1">IF(H38=0,0,-1*((H38/B18)*(LN(H38/B18))))</f>
        <v>0.16990062914585061</v>
      </c>
      <c r="K38" s="19">
        <f ca="1">IF(H38=0,0,((H38/B18)^2))</f>
        <v>3.6730945821854917E-3</v>
      </c>
    </row>
    <row r="39" spans="1:11" x14ac:dyDescent="0.25">
      <c r="A39" s="13" t="s">
        <v>207</v>
      </c>
      <c r="B39" s="6">
        <f t="array" aca="1" ref="B39" ca="1">SUM((OFFSET('TE3_17.09.18_raw'!B2,0,0,D9-B9+1,1)="YBD") * (OFFSET('TE3_17.09.18_raw'!C2,0,0,D9-B9+1,1)&lt;&gt;"TWS"))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COUNTIF(OFFSET('TE3_17.09.18_raw'!A2,0,0,D9-B9+1,1),"B_sch")</f>
        <v>2</v>
      </c>
      <c r="I39" s="3">
        <f ca="1">(H39/H142)*100</f>
        <v>2.0202020202020203</v>
      </c>
      <c r="J39" s="3">
        <f ca="1">IF(H39=0,0,-1*((H39/B18)*(LN(H39/B18))))</f>
        <v>0.16990062914585061</v>
      </c>
      <c r="K39" s="19">
        <f ca="1">IF(H39=0,0,((H39/B18)^2))</f>
        <v>3.6730945821854917E-3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COUNTIF(OFFSET('TE3_17.09.18_raw'!A2,0,0,D9-B9+1,1),"C_int")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(OFFSET('TE3_17.09.18_raw'!B2,0,0,D9-B9+1,1)="ASP")*( OFFSET('TE3_17.09.18_raw'!C2,0,0,D9-B9+1,1)="C"))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COUNTIF(OFFSET('TE3_17.09.18_raw'!A2,0,0,D9-B9+1,1),"C_lep")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(OFFSET('TE3_17.09.18_raw'!B2,0,0,D9-B9+1,1)="BBD")*( OFFSET('TE3_17.09.18_raw'!C2,0,0,D9-B9+1,1)="C"))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COUNTIF(OFFSET('TE3_17.09.18_raw'!A2,0,0,D9-B9+1,1),"Dp_lis")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(OFFSET('TE3_17.09.18_raw'!B2,0,0,D9-B9+1,1)="BL")*( OFFSET('TE3_17.09.18_raw'!C2,0,0,D9-B9+1,1)="C"))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COUNTIF(OFFSET('TE3_17.09.18_raw'!A2,0,0,D9-B9+1,1),"D_cor")</f>
        <v>1</v>
      </c>
      <c r="I43" s="3">
        <f ca="1">(H43/H142)*100</f>
        <v>1.0101010101010102</v>
      </c>
      <c r="J43" s="3">
        <f ca="1">IF(H43=0,0,-1*((H43/B18)*(LN(H43/B18))))</f>
        <v>0.10595477458989334</v>
      </c>
      <c r="K43" s="19">
        <f ca="1">IF(H43=0,0,((H43/B18)^2))</f>
        <v>9.1827364554637292E-4</v>
      </c>
    </row>
    <row r="44" spans="1:11" x14ac:dyDescent="0.25">
      <c r="A44" s="14" t="s">
        <v>204</v>
      </c>
      <c r="B44">
        <f ca="1">SUMPRODUCT( (OFFSET('TE3_17.09.18_raw'!B2,0,0,D9-B9+1,1)="OD")*( OFFSET('TE3_17.09.18_raw'!C2,0,0,D9-B9+1,1)="C"))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COUNTIF(OFFSET('TE3_17.09.18_raw'!A2,0,0,D9-B9+1,1),"D_mag")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(OFFSET('TE3_17.09.18_raw'!B2,0,0,D9-B9+1,1)="PLA")*( OFFSET('TE3_17.09.18_raw'!C2,0,0,D9-B9+1,1)="C"))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COUNTIF(OFFSET('TE3_17.09.18_raw'!A2,0,0,D9-B9+1,1),"Ecte")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(OFFSET('TE3_17.09.18_raw'!B2,0,0,D9-B9+1,1)="WBD")*( OFFSET('TE3_17.09.18_raw'!C2,0,0,D9-B9+1,1)="C"))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COUNTIF(OFFSET('TE3_17.09.18_raw'!A2,0,0,D9-B9+1,1),"M_squ")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(OFFSET('TE3_17.09.18_raw'!B2,0,0,D9-B9+1,1)="YBD")*( OFFSET('TE3_17.09.18_raw'!C2,0,0,D9-B9+1,1)="C"))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COUNTIF(OFFSET('TE3_17.09.18_raw'!A2,0,0,D9-B9+1,1),"P_lis")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COUNTIF(OFFSET('TE3_17.09.18_raw'!A2,0,0,D9-B9+1,1),"S_can")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COUNTIF(OFFSET('TE3_17.09.18_raw'!A2,0,0,D9-B9+1,1),"Styel")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COUNTIF(OFFSET('TE3_17.09.18_raw'!A2,0,0,D9-B9+1,1),"S_bra")</f>
        <v>28</v>
      </c>
      <c r="I50" s="3">
        <f ca="1">(H50/H142)*100</f>
        <v>28.28282828282828</v>
      </c>
      <c r="J50" s="3">
        <f ca="1">IF(H50=0,0,-1*((H50/B18)*(LN(H50/B18))))</f>
        <v>0.13940864958047686</v>
      </c>
      <c r="K50" s="19">
        <f ca="1">IF(H50=0,0,((H50/B18)^2))</f>
        <v>0.71992653810835638</v>
      </c>
    </row>
    <row r="51" spans="7:11" x14ac:dyDescent="0.25">
      <c r="G51" s="14" t="s">
        <v>58</v>
      </c>
      <c r="H51">
        <f ca="1">COUNTIF(OFFSET('TE3_17.09.18_raw'!A2,0,0,D9-B9+1,1),"S_rub")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COUNTIF(OFFSET('TE3_17.09.18_raw'!A2,0,0,D9-B9+1,1),"T_cer")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COUNTIF(OFFSET('TE3_17.09.18_raw'!A2,0,0,D9-B9+1,1),"A_ver")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COUNTIF(OFFSET('TE3_17.09.18_raw'!A2,0,0,D9-B9+1,1),"Bryoz")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COUNTIF(OFFSET('TE3_17.09.18_raw'!A2,0,0,D9-B9+1,1),"B_ner")</f>
        <v>1</v>
      </c>
      <c r="I56" s="3">
        <f ca="1">(H56/H142)*100</f>
        <v>1.0101010101010102</v>
      </c>
      <c r="J56" s="3">
        <f ca="1">IF(H56=0,0,-1*((H56/B19)*(LN(H56/B19))))</f>
        <v>9.5725951571746987E-2</v>
      </c>
      <c r="K56" s="19">
        <f ca="1">IF(H56=0,0,((H56/B19)^2))</f>
        <v>6.9252077562326859E-4</v>
      </c>
    </row>
    <row r="57" spans="7:11" x14ac:dyDescent="0.25">
      <c r="G57" s="14" t="s">
        <v>64</v>
      </c>
      <c r="H57">
        <f ca="1">COUNTIF(OFFSET('TE3_17.09.18_raw'!A2,0,0,D9-B9+1,1),"Bugu")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COUNTIF(OFFSET('TE3_17.09.18_raw'!A2,0,0,D9-B9+1,1),"B_sto")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COUNTIF(OFFSET('TE3_17.09.18_raw'!A2,0,0,D9-B9+1,1),"B_fla")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COUNTIF(OFFSET('TE3_17.09.18_raw'!A2,0,0,D9-B9+1,1),"B_ful")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COUNTIF(OFFSET('TE3_17.09.18_raw'!A2,0,0,D9-B9+1,1),"B_sim")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COUNTIF(OFFSET('TE3_17.09.18_raw'!A2,0,0,D9-B9+1,1),"C_ina")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COUNTIF(OFFSET('TE3_17.09.18_raw'!A2,0,0,D9-B9+1,1),"C_bert")</f>
        <v>15</v>
      </c>
      <c r="I63" s="3">
        <f ca="1">(H63/H142)*100</f>
        <v>15.151515151515152</v>
      </c>
      <c r="J63" s="3">
        <f ca="1">IF(H63=0,0,-1*((H63/B19)*(LN(H63/B19))))</f>
        <v>0.36692208893059569</v>
      </c>
      <c r="K63" s="19">
        <f ca="1">IF(H63=0,0,((H63/B19)^2))</f>
        <v>0.15581717451523547</v>
      </c>
    </row>
    <row r="64" spans="7:11" x14ac:dyDescent="0.25">
      <c r="G64" s="14" t="s">
        <v>71</v>
      </c>
      <c r="H64">
        <f ca="1">COUNTIF(OFFSET('TE3_17.09.18_raw'!A2,0,0,D9-B9+1,1),"C_den")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COUNTIF(OFFSET('TE3_17.09.18_raw'!A2,0,0,D9-B9+1,1),"C_ebu")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COUNTIF(OFFSET('TE3_17.09.18_raw'!A2,0,0,D9-B9+1,1),"C_elo")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COUNTIF(OFFSET('TE3_17.09.18_raw'!A2,0,0,D9-B9+1,1),"Crisi")</f>
        <v>10</v>
      </c>
      <c r="I67" s="3">
        <f ca="1">(H67/H142)*100</f>
        <v>10.1010101010101</v>
      </c>
      <c r="J67" s="3">
        <f ca="1">IF(H67=0,0,-1*((H67/B19)*(LN(H67/B19))))</f>
        <v>0.3513160701927211</v>
      </c>
      <c r="K67" s="19">
        <f ca="1">IF(H67=0,0,((H67/B19)^2))</f>
        <v>6.9252077562326861E-2</v>
      </c>
    </row>
    <row r="68" spans="7:11" x14ac:dyDescent="0.25">
      <c r="G68" s="14" t="s">
        <v>75</v>
      </c>
      <c r="H68">
        <f ca="1">COUNTIF(OFFSET('TE3_17.09.18_raw'!A2,0,0,D9-B9+1,1),"C_plu")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COUNTIF(OFFSET('TE3_17.09.18_raw'!A2,0,0,D9-B9+1,1),"F_pur")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COUNTIF(OFFSET('TE3_17.09.18_raw'!A2,0,0,D9-B9+1,1),"N_gig")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COUNTIF(OFFSET('TE3_17.09.18_raw'!A2,0,0,D9-B9+1,1),"P_alb")</f>
        <v>10</v>
      </c>
      <c r="I71" s="3">
        <f ca="1">(H71/H142)*100</f>
        <v>10.1010101010101</v>
      </c>
      <c r="J71" s="3">
        <f ca="1">IF(H71=0,0,-1*((H71/B19)*(LN(H71/B19))))</f>
        <v>0.3513160701927211</v>
      </c>
      <c r="K71" s="19">
        <f ca="1">IF(H71=0,0,((H71/B19)^2))</f>
        <v>6.9252077562326861E-2</v>
      </c>
    </row>
    <row r="72" spans="7:11" x14ac:dyDescent="0.25">
      <c r="G72" s="14" t="s">
        <v>79</v>
      </c>
      <c r="H72">
        <f ca="1">COUNTIF(OFFSET('TE3_17.09.18_raw'!A2,0,0,D9-B9+1,1),"S_laf")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COUNTIF(OFFSET('TE3_17.09.18_raw'!A2,0,0,D9-B9+1,1),"S_err")</f>
        <v>1</v>
      </c>
      <c r="I73" s="3">
        <f ca="1">(H73/H142)*100</f>
        <v>1.0101010101010102</v>
      </c>
      <c r="J73" s="3">
        <f ca="1">IF(H73=0,0,-1*((H73/B19)*(LN(H73/B19))))</f>
        <v>9.5725951571746987E-2</v>
      </c>
      <c r="K73" s="19">
        <f ca="1">IF(H73=0,0,((H73/B19)^2))</f>
        <v>6.9252077562326859E-4</v>
      </c>
    </row>
    <row r="74" spans="7:11" x14ac:dyDescent="0.25">
      <c r="G74" s="14" t="s">
        <v>81</v>
      </c>
      <c r="H74">
        <f ca="1">COUNTIF(OFFSET('TE3_17.09.18_raw'!A2,0,0,D9-B9+1,1),"S_pun")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COUNTIF(OFFSET('TE3_17.09.18_raw'!A2,0,0,D9-B9+1,1),"Schiz")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COUNTIF(OFFSET('TE3_17.09.18_raw'!A2,0,0,D9-B9+1,1),"S_mad")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COUNTIF(OFFSET('TE3_17.09.18_raw'!A2,0,0,D9-B9+1,1),"Scrup")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COUNTIF(OFFSET('TE3_17.09.18_raw'!A2,0,0,D9-B9+1,1),"T_ino")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COUNTIF(OFFSET('TE3_17.09.18_raw'!A2,0,0,D9-B9+1,1),"Tubo")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COUNTIF(OFFSET('TE3_17.09.18_raw'!A2,0,0,D9-B9+1,1),"V_dent")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COUNTIF(OFFSET('TE3_17.09.18_raw'!A2,0,0,D9-B9+1,1),"W_sub")</f>
        <v>1</v>
      </c>
      <c r="I81" s="3">
        <f ca="1">(H81/H142)*100</f>
        <v>1.0101010101010102</v>
      </c>
      <c r="J81" s="3">
        <f ca="1">IF(H81=0,0,-1*((H81/B19)*(LN(H81/B19))))</f>
        <v>9.5725951571746987E-2</v>
      </c>
      <c r="K81" s="19">
        <f ca="1">IF(H81=0,0,((H81/B19)^2))</f>
        <v>6.9252077562326859E-4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COUNTIF(OFFSET('TE3_17.09.18_raw'!A2,0,0,D9-B9+1,1),"B_bai")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COUNTIF(OFFSET('TE3_17.09.18_raw'!A2,0,0,D9-B9+1,1),"L_cla")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COUNTIF(OFFSET('TE3_17.09.18_raw'!A2,0,0,D9-B9+1,1),"Nerei")</f>
        <v>1</v>
      </c>
      <c r="I85" s="3">
        <f ca="1">(H85/H142)*100</f>
        <v>1.0101010101010102</v>
      </c>
      <c r="J85" s="3">
        <f ca="1">IF(H85=0,0,-1*((H85/B20)*(LN(H85/B20))))</f>
        <v>0.17328679513998632</v>
      </c>
      <c r="K85" s="19">
        <f ca="1">IF(H85=0,0,((H85/B20)^2))</f>
        <v>3.90625E-3</v>
      </c>
    </row>
    <row r="86" spans="7:11" x14ac:dyDescent="0.25">
      <c r="G86" s="14" t="s">
        <v>93</v>
      </c>
      <c r="H86">
        <f ca="1">COUNTIF(OFFSET('TE3_17.09.18_raw'!A2,0,0,D9-B9+1,1),"N_venu")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COUNTIF(OFFSET('TE3_17.09.18_raw'!A2,0,0,D9-B9+1,1),"Poly")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COUNTIF(OFFSET('TE3_17.09.18_raw'!A2,0,0,D9-B9+1,1),"P_tri")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COUNTIF(OFFSET('TE3_17.09.18_raw'!A2,0,0,D9-B9+1,1),"P_tub")</f>
        <v>7</v>
      </c>
      <c r="I89" s="3">
        <f ca="1">(H89/H142)*100</f>
        <v>7.0707070707070701</v>
      </c>
      <c r="J89" s="3">
        <f ca="1">IF(H89=0,0,-1*((H89/B20)*(LN(H89/B20))))</f>
        <v>0.3616718757682047</v>
      </c>
      <c r="K89" s="19">
        <f ca="1">IF(H89=0,0,((H89/B20)^2))</f>
        <v>0.19140625</v>
      </c>
    </row>
    <row r="90" spans="7:11" x14ac:dyDescent="0.25">
      <c r="G90" s="14" t="s">
        <v>97</v>
      </c>
      <c r="H90">
        <f ca="1">COUNTIF(OFFSET('TE3_17.09.18_raw'!A2,0,0,D9-B9+1,1),"Sabel")</f>
        <v>1</v>
      </c>
      <c r="I90" s="3">
        <f ca="1">(H90/H142)*100</f>
        <v>1.0101010101010102</v>
      </c>
      <c r="J90" s="3">
        <f ca="1">IF(H90=0,0,-1*((H90/B20)*(LN(H90/B20))))</f>
        <v>0.17328679513998632</v>
      </c>
      <c r="K90" s="19">
        <f ca="1">IF(H90=0,0,((H90/B20)^2))</f>
        <v>3.90625E-3</v>
      </c>
    </row>
    <row r="91" spans="7:11" x14ac:dyDescent="0.25">
      <c r="G91" s="14" t="s">
        <v>98</v>
      </c>
      <c r="H91">
        <f ca="1">COUNTIF(OFFSET('TE3_17.09.18_raw'!A2,0,0,D9-B9+1,1),"S_dys")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COUNTIF(OFFSET('TE3_17.09.18_raw'!A2,0,0,D9-B9+1,1),"Scale")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COUNTIF(OFFSET('TE3_17.09.18_raw'!A2,0,0,D9-B9+1,1),"S_ver")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COUNTIF(OFFSET('TE3_17.09.18_raw'!A2,0,0,D9-B9+1,1),"S_tri")</f>
        <v>0</v>
      </c>
      <c r="I94" s="3">
        <f ca="1">(H94/H142)*100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102</v>
      </c>
      <c r="H95">
        <f ca="1">COUNTIF(OFFSET('TE3_17.09.18_raw'!A2,0,0,D9-B9+1,1),"Spir")</f>
        <v>7</v>
      </c>
      <c r="I95" s="3">
        <f ca="1">(H95/H142)*100</f>
        <v>7.0707070707070701</v>
      </c>
      <c r="J95" s="3">
        <f ca="1">IF(H95=0,0,-1*((H95/B20)*(LN(H95/B20))))</f>
        <v>0.3616718757682047</v>
      </c>
      <c r="K95" s="19">
        <f ca="1">IF(H95=0,0,((H95/B20)^2))</f>
        <v>0.19140625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COUNTIF(OFFSET('TE3_17.09.18_raw'!A2,0,0,D9-B9+1,1),"A_plu")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COUNTIF(OFFSET('TE3_17.09.18_raw'!A2,0,0,D9-B9+1,1),"A_dia")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COUNTIF(OFFSET('TE3_17.09.18_raw'!A2,0,0,D9-B9+1,1),"E_cro")</f>
        <v>1</v>
      </c>
      <c r="I99" s="3">
        <f ca="1">(H99/H142)*100</f>
        <v>1.0101010101010102</v>
      </c>
      <c r="J99" s="3">
        <f ca="1">IF(H99=0,0,-1*((H99/B21)*(LN(H99/B21))))</f>
        <v>0</v>
      </c>
      <c r="K99" s="19">
        <f ca="1">IF(H99=0,0,((H99/B21)^2))</f>
        <v>1</v>
      </c>
    </row>
    <row r="100" spans="7:11" x14ac:dyDescent="0.25">
      <c r="G100" s="14" t="s">
        <v>107</v>
      </c>
      <c r="H100">
        <f ca="1">COUNTIF(OFFSET('TE3_17.09.18_raw'!A2,0,0,D9-B9+1,1),"K_hal")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COUNTIF(OFFSET('TE3_17.09.18_raw'!A2,0,0,D9-B9+1,1),"O_hya")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COUNTIF(OFFSET('TE3_17.09.18_raw'!A2,0,0,D9-B9+1,1),"Obel")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COUNTIF(OFFSET('TE3_17.09.18_raw'!A2,0,0,D9-B9+1,1),"P_dis")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COUNTIF(OFFSET('TE3_17.09.18_raw'!A2,0,0,D9-B9+1,1),"S_gau")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COUNTIF(OFFSET('TE3_17.09.18_raw'!A2,0,0,D9-B9+1,1),"S_gayi")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COUNTIF(OFFSET('TE3_17.09.18_raw'!A2,0,0,D9-B9+1,1),"Keep")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COUNTIF(OFFSET('TE3_17.09.18_raw'!A2,0,0,D9-B9+1,1),"Pat")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COUNTIF(OFFSET('TE3_17.09.18_raw'!A2,0,0,D9-B9+1,1),"Up")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COUNTIF(OFFSET('TE3_17.09.18_raw'!A2,0,0,D9-B9+1,1),"Work")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COUNTIF(OFFSET('TE3_17.09.18_raw'!A2,0,0,D9-B9+1,1),"C_cla")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COUNTIF(OFFSET('TE3_17.09.18_raw'!A2,0,0,D9-B9+1,1),"M_sen")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COUNTIF(OFFSET('TE3_17.09.18_raw'!A2,0,0,D9-B9+1,1),"Myca")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COUNTIF(OFFSET('TE3_17.09.18_raw'!A2,0,0,D9-B9+1,1),"P_mag")</f>
        <v>2</v>
      </c>
      <c r="I115" s="3">
        <f ca="1">(H115/H142)*100</f>
        <v>2.0202020202020203</v>
      </c>
      <c r="J115" s="3">
        <f ca="1">IF(H115=0,0,-1*((H115/B23)*(LN(H115/B23))))</f>
        <v>0.27031007207210961</v>
      </c>
      <c r="K115" s="19">
        <f ca="1">IF(H115=0,0,((H115/B23)^2))</f>
        <v>0.44444444444444442</v>
      </c>
    </row>
    <row r="116" spans="7:11" x14ac:dyDescent="0.25">
      <c r="G116" s="14" t="s">
        <v>123</v>
      </c>
      <c r="H116">
        <f ca="1">COUNTIF(OFFSET('TE3_17.09.18_raw'!A2,0,0,D9-B9+1,1),"P_long")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COUNTIF(OFFSET('TE3_17.09.18_raw'!A2,0,0,D9-B9+1,1),"Spong")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COUNTIF(OFFSET('TE3_17.09.18_raw'!A2,0,0,D9-B9+1,1),"S_cil")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COUNTIF(OFFSET('TE3_17.09.18_raw'!A2,0,0,D9-B9+1,1),"Sycon")</f>
        <v>1</v>
      </c>
      <c r="I119" s="3">
        <f ca="1">(H119/H142)*100</f>
        <v>1.0101010101010102</v>
      </c>
      <c r="J119" s="3">
        <f ca="1">IF(H119=0,0,-1*((H119/B23)*(LN(H119/B23))))</f>
        <v>0.36620409622270322</v>
      </c>
      <c r="K119" s="19">
        <f ca="1">IF(H119=0,0,((H119/B23)^2))</f>
        <v>0.1111111111111111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COUNTIF(OFFSET('TE3_17.09.18_raw'!A2,0,0,D9-B9+1,1),"Alg")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COUNTIF(OFFSET('TE3_17.09.18_raw'!A2,0,0,D9-B9+1,1),"Cora")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COUNTIF(OFFSET('TE3_17.09.18_raw'!A2,0,0,D9-B9+1,1),"D_dic")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COUNTIF(OFFSET('TE3_17.09.18_raw'!A2,0,0,D9-B9+1,1),"L_inc")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COUNTIF(OFFSET('TE3_17.09.18_raw'!A2,0,0,D9-B9+1,1),"P_pav")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COUNTIF(OFFSET('TE3_17.09.18_raw'!A2,0,0,D9-B9+1,1),"P_ser")</f>
        <v>1</v>
      </c>
      <c r="I126" s="3">
        <f ca="1">(H126/H142)*100</f>
        <v>1.0101010101010102</v>
      </c>
      <c r="J126" s="3">
        <f ca="1">IF(H126=0,0,-1*((H126/B24)*(LN(H126/B24))))</f>
        <v>0</v>
      </c>
      <c r="K126" s="19">
        <f ca="1">IF(H126=0,0,((H126/B24)^2))</f>
        <v>1</v>
      </c>
    </row>
    <row r="127" spans="7:11" x14ac:dyDescent="0.25">
      <c r="G127" s="14" t="s">
        <v>134</v>
      </c>
      <c r="H127">
        <f ca="1">COUNTIF(OFFSET('TE3_17.09.18_raw'!A2,0,0,D9-B9+1,1),"Ulva")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COUNTIF(OFFSET('TE3_17.09.18_raw'!A2,0,0,D9-B9+1,1),"V_utr")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COUNTIF(OFFSET('TE3_17.09.18_raw'!A2,0,0,D9-B9+1,1),"B_dis")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COUNTIF(OFFSET('TE3_17.09.18_raw'!A2,0,0,D9-B9+1,1),"A_lix")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COUNTIF(OFFSET('TE3_17.09.18_raw'!A2,0,0,D9-B9+1,1),"Bare")</f>
        <v>3</v>
      </c>
      <c r="I134" s="3">
        <f ca="1">(H134/H142)*100</f>
        <v>3.0303030303030303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COUNTIF(OFFSET('TE3_17.09.18_raw'!A2,0,0,D9-B9+1,1),"Biof")</f>
        <v>2</v>
      </c>
      <c r="I136" s="3">
        <f ca="1">(H136/H142)*100</f>
        <v>2.0202020202020203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COUNTIF(OFFSET('TE3_17.09.18_raw'!A2,0,0,D9-B9+1,1),"UNK")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COUNTIF(OFFSET('TE3_17.09.18_raw'!A2,0,0,D9-B9+1,1),"SHAD")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COUNTIF(OFFSET('TE3_17.09.18_raw'!A2,0,0,D9-B9+1,1),"TAPE")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COUNTIF(OFFSET('TE3_17.09.18_raw'!A2,0,0,D9-B9+1,1),"WAND")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7C4F-8CBC-42E8-B0B5-CCF2B86478C8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COUNTA(OFFSET('TE3_17.09.18_pred_raw'!A2,0,0,D9-B9+1,1))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COUNTIF(OFFSET('TE3_17.09.18_pred_raw'!C2,0,0,D9-B9+1,1),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COUNTIF(OFFSET('TE3_17.09.18_pred_raw'!C2,0,0,D9-B9+1,1),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COUNTIF(OFFSET('TE3_17.09.18_pred_raw'!A2,0,0,D9-B9+1,1),"Amphi")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187</v>
      </c>
      <c r="B18" s="6">
        <f ca="1">COUNTIF(OFFSET('TE3_17.09.18_pred_raw'!C2,0,0,D9-B9+1,1), "TUN")</f>
        <v>7</v>
      </c>
      <c r="C18" s="7">
        <f ca="1">(B18/H142)*100</f>
        <v>7.0707070707070701</v>
      </c>
      <c r="D18" s="7">
        <f ca="1">SUM(J36:J52)</f>
        <v>0</v>
      </c>
      <c r="E18" s="18">
        <f ca="1">1-SUM(K36:K52)</f>
        <v>0</v>
      </c>
      <c r="G18" s="14" t="s">
        <v>25</v>
      </c>
      <c r="H18">
        <f ca="1">COUNTIF(OFFSET('TE3_17.09.18_pred_raw'!A2,0,0,D9-B9+1,1),"B_tri")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COUNTIF(OFFSET('TE3_17.09.18_pred_raw'!C2,0,0,D9-B9+1,1), "BRY")</f>
        <v>21</v>
      </c>
      <c r="C19" s="3">
        <f ca="1">(B19/H142)*100</f>
        <v>21.212121212121211</v>
      </c>
      <c r="D19" s="3">
        <f ca="1">SUM(J54:J81)</f>
        <v>1.2035750992500949</v>
      </c>
      <c r="E19" s="19">
        <f ca="1">1-SUM(K54:K81)</f>
        <v>0.61224489795918369</v>
      </c>
      <c r="G19" s="14" t="s">
        <v>26</v>
      </c>
      <c r="H19">
        <f ca="1">COUNTIF(OFFSET('TE3_17.09.18_pred_raw'!A2,0,0,D9-B9+1,1),"Capre")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COUNTIF(OFFSET('TE3_17.09.18_pred_raw'!C2,0,0,D9-B9+1,1), "ANN")</f>
        <v>13</v>
      </c>
      <c r="C20" s="7">
        <f ca="1">(B20/H142)*100</f>
        <v>13.131313131313133</v>
      </c>
      <c r="D20" s="7">
        <f ca="1">SUM(J83:J95)</f>
        <v>0.2711893730418441</v>
      </c>
      <c r="E20" s="18">
        <f ca="1">1-SUM(K83:K95)</f>
        <v>0.14201183431952646</v>
      </c>
      <c r="G20" s="14" t="s">
        <v>27</v>
      </c>
      <c r="H20">
        <f ca="1">COUNTIF(OFFSET('TE3_17.09.18_pred_raw'!A2,0,0,D9-B9+1,1),"Chtha")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COUNTIF(OFFSET('TE3_17.09.18_pred_raw'!C2,0,0,D9-B9+1,1),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COUNTIF(OFFSET('TE3_17.09.18_pred_raw'!A2,0,0,D9-B9+1,1),"Crab")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COUNTIF(OFFSET('TE3_17.09.18_pred_raw'!C2,0,0,D9-B9+1,1), "C")</f>
        <v>39</v>
      </c>
      <c r="C22" s="7">
        <f ca="1">(B22/H142)*100</f>
        <v>39.393939393939391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COUNTIF(OFFSET('TE3_17.09.18_pred_raw'!A2,0,0,D9-B9+1,1),"M_sex")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COUNTIF(OFFSET('TE3_17.09.18_pred_raw'!C2,0,0,D9-B9+1,1), "POR")</f>
        <v>1</v>
      </c>
      <c r="C23" s="3">
        <f ca="1">(B23/H142)*100</f>
        <v>1.0101010101010102</v>
      </c>
      <c r="D23" s="3">
        <f ca="1">SUM(J112:J119)</f>
        <v>0</v>
      </c>
      <c r="E23" s="19">
        <f ca="1">1-SUM(K112:K119)</f>
        <v>0</v>
      </c>
      <c r="G23" s="14" t="s">
        <v>30</v>
      </c>
      <c r="H23">
        <f ca="1">COUNTIF(OFFSET('TE3_17.09.18_pred_raw'!A2,0,0,D9-B9+1,1),"P_scul")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COUNTIF(OFFSET('TE3_17.09.18_pred_raw'!C2,0,0,D9-B9+1,1),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COUNTIF(OFFSET('TE3_17.09.18_pred_raw'!A2,0,0,D9-B9+1,1),"Prawn")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COUNTIF(OFFSET('TE3_17.09.18_pred_raw'!C2,0,0,D9-B9+1,1),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COUNTIF(OFFSET('TE3_17.09.18_pred_raw'!A2,0,0,D9-B9+1,1),"S_walk")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COUNTIF(OFFSET('TE3_17.09.18_pred_raw'!C2,0,0,D9-B9+1,1),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COUNTIF(OFFSET('TE3_17.09.18_pred_raw'!A2,0,0,D9-B9+1,1),"Tanai")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COUNTIF(OFFSET('TE3_17.09.18_pred_raw'!C2,0,0,D9-B9+1,1), "SPR")</f>
        <v>18</v>
      </c>
      <c r="C27" s="3">
        <f ca="1">(B27/H142)*100</f>
        <v>18.181818181818183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COUNTIF(OFFSET('TE3_17.09.18_pred_raw'!C2,0,0,D9-B9+1,1),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35</v>
      </c>
      <c r="H28">
        <f ca="1">COUNTIF(OFFSET('TE3_17.09.18_pred_raw'!A2,0,0,D9-B9+1,1),"Bival")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COUNTIF(OFFSET('TE3_17.09.18_pred_raw'!C2,0,0,D9-B9+1,1),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COUNTIF(OFFSET('TE3_17.09.18_pred_raw'!A2,0,0,D9-B9+1,1),"Gastr")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COUNTIF(OFFSET('TE3_17.09.18_pred_raw'!A2,0,0,D9-B9+1,1),"Limpe")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COUNTIF(OFFSET('TE3_17.09.18_pred_raw'!A2,0,0,D9-B9+1,1),"Moll")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COUNTIF(OFFSET('TE3_17.09.18_pred_raw'!A2,0,0,D9-B9+1,1),"Nudi")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SUM((OFFSET('TE3_17.09.18_pred_raw'!B2,0,0,D9-B9+1,1)="ASP") * (OFFSET('TE3_17.09.18_pred_raw'!C2,0,0,D9-B9+1,1)&lt;&gt;"TWS"))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COUNTIF(OFFSET('TE3_17.09.18_pred_raw'!A2,0,0,D9-B9+1,1),"Stram")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SUM((OFFSET('TE3_17.09.18_pred_raw'!B2,0,0,D9-B9+1,1)="BBD") * (OFFSET('TE3_17.09.18_pred_raw'!C2,0,0,D9-B9+1,1)&lt;&gt;"TWS"))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COUNTIF(OFFSET('TE3_17.09.18_pred_raw'!A2,0,0,D9-B9+1,1),"Verme")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SUM((OFFSET('TE3_17.09.18_pred_raw'!B2,0,0,D9-B9+1,1)="BL") * (OFFSET('TE3_17.09.18_pred_raw'!C2,0,0,D9-B9+1,1)&lt;&gt;"TWS"))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SUM((OFFSET('TE3_17.09.18_pred_raw'!B2,0,0,D9-B9+1,1)="OD") * (OFFSET('TE3_17.09.18_pred_raw'!C2,0,0,D9-B9+1,1)&lt;&gt;"TWS"))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COUNTIF(OFFSET('TE3_17.09.18_pred_raw'!A2,0,0,D9-B9+1,1),"Ascid")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SUM((OFFSET('TE3_17.09.18_pred_raw'!B2,0,0,D9-B9+1,1)="PLA") * (OFFSET('TE3_17.09.18_pred_raw'!C2,0,0,D9-B9+1,1)&lt;&gt;"TWS"))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COUNTIF(OFFSET('TE3_17.09.18_pred_raw'!A2,0,0,D9-B9+1,1),"B_lea")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SUM((OFFSET('TE3_17.09.18_pred_raw'!B2,0,0,D9-B9+1,1)="WBD") * (OFFSET('TE3_17.09.18_pred_raw'!C2,0,0,D9-B9+1,1)&lt;&gt;"TWS"))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COUNTIF(OFFSET('TE3_17.09.18_pred_raw'!A2,0,0,D9-B9+1,1),"B_nig")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SUM((OFFSET('TE3_17.09.18_pred_raw'!B2,0,0,D9-B9+1,1)="YBD") * (OFFSET('TE3_17.09.18_pred_raw'!C2,0,0,D9-B9+1,1)&lt;&gt;"TWS"))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COUNTIF(OFFSET('TE3_17.09.18_pred_raw'!A2,0,0,D9-B9+1,1),"B_sch")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COUNTIF(OFFSET('TE3_17.09.18_pred_raw'!A2,0,0,D9-B9+1,1),"C_int")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(OFFSET('TE3_17.09.18_pred_raw'!B2,0,0,D9-B9+1,1)="ASP")*( OFFSET('TE3_17.09.18_pred_raw'!C2,0,0,D9-B9+1,1)="C"))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COUNTIF(OFFSET('TE3_17.09.18_pred_raw'!A2,0,0,D9-B9+1,1),"C_lep")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(OFFSET('TE3_17.09.18_pred_raw'!B2,0,0,D9-B9+1,1)="BBD")*( OFFSET('TE3_17.09.18_pred_raw'!C2,0,0,D9-B9+1,1)="C"))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COUNTIF(OFFSET('TE3_17.09.18_pred_raw'!A2,0,0,D9-B9+1,1),"Dp_lis")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(OFFSET('TE3_17.09.18_pred_raw'!B2,0,0,D9-B9+1,1)="BL")*( OFFSET('TE3_17.09.18_pred_raw'!C2,0,0,D9-B9+1,1)="C"))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COUNTIF(OFFSET('TE3_17.09.18_pred_raw'!A2,0,0,D9-B9+1,1),"D_cor")</f>
        <v>0</v>
      </c>
      <c r="I43" s="3">
        <f ca="1">(H43/H142)*100</f>
        <v>0</v>
      </c>
      <c r="J43" s="3">
        <f ca="1">IF(H43=0,0,-1*((H43/B18)*(LN(H43/B18))))</f>
        <v>0</v>
      </c>
      <c r="K43" s="19">
        <f ca="1">IF(H43=0,0,((H43/B18)^2))</f>
        <v>0</v>
      </c>
    </row>
    <row r="44" spans="1:11" x14ac:dyDescent="0.25">
      <c r="A44" s="14" t="s">
        <v>204</v>
      </c>
      <c r="B44">
        <f ca="1">SUMPRODUCT( (OFFSET('TE3_17.09.18_pred_raw'!B2,0,0,D9-B9+1,1)="OD")*( OFFSET('TE3_17.09.18_pred_raw'!C2,0,0,D9-B9+1,1)="C"))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COUNTIF(OFFSET('TE3_17.09.18_pred_raw'!A2,0,0,D9-B9+1,1),"D_mag")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(OFFSET('TE3_17.09.18_pred_raw'!B2,0,0,D9-B9+1,1)="PLA")*( OFFSET('TE3_17.09.18_pred_raw'!C2,0,0,D9-B9+1,1)="C"))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COUNTIF(OFFSET('TE3_17.09.18_pred_raw'!A2,0,0,D9-B9+1,1),"Ecte")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(OFFSET('TE3_17.09.18_pred_raw'!B2,0,0,D9-B9+1,1)="WBD")*( OFFSET('TE3_17.09.18_pred_raw'!C2,0,0,D9-B9+1,1)="C"))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COUNTIF(OFFSET('TE3_17.09.18_pred_raw'!A2,0,0,D9-B9+1,1),"M_squ")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(OFFSET('TE3_17.09.18_pred_raw'!B2,0,0,D9-B9+1,1)="YBD")*( OFFSET('TE3_17.09.18_pred_raw'!C2,0,0,D9-B9+1,1)="C"))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COUNTIF(OFFSET('TE3_17.09.18_pred_raw'!A2,0,0,D9-B9+1,1),"P_lis")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COUNTIF(OFFSET('TE3_17.09.18_pred_raw'!A2,0,0,D9-B9+1,1),"S_can")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COUNTIF(OFFSET('TE3_17.09.18_pred_raw'!A2,0,0,D9-B9+1,1),"Styel")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COUNTIF(OFFSET('TE3_17.09.18_pred_raw'!A2,0,0,D9-B9+1,1),"S_bra")</f>
        <v>7</v>
      </c>
      <c r="I50" s="3">
        <f ca="1">(H50/H142)*100</f>
        <v>7.0707070707070701</v>
      </c>
      <c r="J50" s="3">
        <f ca="1">IF(H50=0,0,-1*((H50/B18)*(LN(H50/B18))))</f>
        <v>0</v>
      </c>
      <c r="K50" s="19">
        <f ca="1">IF(H50=0,0,((H50/B18)^2))</f>
        <v>1</v>
      </c>
    </row>
    <row r="51" spans="7:11" x14ac:dyDescent="0.25">
      <c r="G51" s="14" t="s">
        <v>58</v>
      </c>
      <c r="H51">
        <f ca="1">COUNTIF(OFFSET('TE3_17.09.18_pred_raw'!A2,0,0,D9-B9+1,1),"S_rub")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COUNTIF(OFFSET('TE3_17.09.18_pred_raw'!A2,0,0,D9-B9+1,1),"T_cer")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COUNTIF(OFFSET('TE3_17.09.18_pred_raw'!A2,0,0,D9-B9+1,1),"A_ver")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COUNTIF(OFFSET('TE3_17.09.18_pred_raw'!A2,0,0,D9-B9+1,1),"Bryoz")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COUNTIF(OFFSET('TE3_17.09.18_pred_raw'!A2,0,0,D9-B9+1,1),"B_ner")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COUNTIF(OFFSET('TE3_17.09.18_pred_raw'!A2,0,0,D9-B9+1,1),"Bugu")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COUNTIF(OFFSET('TE3_17.09.18_pred_raw'!A2,0,0,D9-B9+1,1),"B_sto")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COUNTIF(OFFSET('TE3_17.09.18_pred_raw'!A2,0,0,D9-B9+1,1),"B_fla")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COUNTIF(OFFSET('TE3_17.09.18_pred_raw'!A2,0,0,D9-B9+1,1),"B_ful")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COUNTIF(OFFSET('TE3_17.09.18_pred_raw'!A2,0,0,D9-B9+1,1),"B_sim")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COUNTIF(OFFSET('TE3_17.09.18_pred_raw'!A2,0,0,D9-B9+1,1),"C_ina")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COUNTIF(OFFSET('TE3_17.09.18_pred_raw'!A2,0,0,D9-B9+1,1),"C_bert")</f>
        <v>3</v>
      </c>
      <c r="I63" s="3">
        <f ca="1">(H63/H142)*100</f>
        <v>3.0303030303030303</v>
      </c>
      <c r="J63" s="3">
        <f ca="1">IF(H63=0,0,-1*((H63/B19)*(LN(H63/B19))))</f>
        <v>0.27798716415075903</v>
      </c>
      <c r="K63" s="19">
        <f ca="1">IF(H63=0,0,((H63/B19)^2))</f>
        <v>2.0408163265306121E-2</v>
      </c>
    </row>
    <row r="64" spans="7:11" x14ac:dyDescent="0.25">
      <c r="G64" s="14" t="s">
        <v>71</v>
      </c>
      <c r="H64">
        <f ca="1">COUNTIF(OFFSET('TE3_17.09.18_pred_raw'!A2,0,0,D9-B9+1,1),"C_den")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COUNTIF(OFFSET('TE3_17.09.18_pred_raw'!A2,0,0,D9-B9+1,1),"C_ebu")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COUNTIF(OFFSET('TE3_17.09.18_pred_raw'!A2,0,0,D9-B9+1,1),"C_elo")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COUNTIF(OFFSET('TE3_17.09.18_pred_raw'!A2,0,0,D9-B9+1,1),"Crisi")</f>
        <v>1</v>
      </c>
      <c r="I67" s="3">
        <f ca="1">(H67/H142)*100</f>
        <v>1.0101010101010102</v>
      </c>
      <c r="J67" s="3">
        <f ca="1">IF(H67=0,0,-1*((H67/B19)*(LN(H67/B19))))</f>
        <v>0.14497725893921062</v>
      </c>
      <c r="K67" s="19">
        <f ca="1">IF(H67=0,0,((H67/B19)^2))</f>
        <v>2.2675736961451243E-3</v>
      </c>
    </row>
    <row r="68" spans="7:11" x14ac:dyDescent="0.25">
      <c r="G68" s="14" t="s">
        <v>75</v>
      </c>
      <c r="H68">
        <f ca="1">COUNTIF(OFFSET('TE3_17.09.18_pred_raw'!A2,0,0,D9-B9+1,1),"C_plu")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COUNTIF(OFFSET('TE3_17.09.18_pred_raw'!A2,0,0,D9-B9+1,1),"F_pur")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COUNTIF(OFFSET('TE3_17.09.18_pred_raw'!A2,0,0,D9-B9+1,1),"N_gig")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COUNTIF(OFFSET('TE3_17.09.18_pred_raw'!A2,0,0,D9-B9+1,1),"P_alb")</f>
        <v>12</v>
      </c>
      <c r="I71" s="3">
        <f ca="1">(H71/H142)*100</f>
        <v>12.121212121212121</v>
      </c>
      <c r="J71" s="3">
        <f ca="1">IF(H71=0,0,-1*((H71/B19)*(LN(H71/B19))))</f>
        <v>0.31978045024881302</v>
      </c>
      <c r="K71" s="19">
        <f ca="1">IF(H71=0,0,((H71/B19)^2))</f>
        <v>0.32653061224489793</v>
      </c>
    </row>
    <row r="72" spans="7:11" x14ac:dyDescent="0.25">
      <c r="G72" s="14" t="s">
        <v>79</v>
      </c>
      <c r="H72">
        <f ca="1">COUNTIF(OFFSET('TE3_17.09.18_pred_raw'!A2,0,0,D9-B9+1,1),"S_laf")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COUNTIF(OFFSET('TE3_17.09.18_pred_raw'!A2,0,0,D9-B9+1,1),"S_err")</f>
        <v>4</v>
      </c>
      <c r="I73" s="3">
        <f ca="1">(H73/H142)*100</f>
        <v>4.0404040404040407</v>
      </c>
      <c r="J73" s="3">
        <f ca="1">IF(H73=0,0,-1*((H73/B19)*(LN(H73/B19))))</f>
        <v>0.31585296697210141</v>
      </c>
      <c r="K73" s="19">
        <f ca="1">IF(H73=0,0,((H73/B19)^2))</f>
        <v>3.6281179138321989E-2</v>
      </c>
    </row>
    <row r="74" spans="7:11" x14ac:dyDescent="0.25">
      <c r="G74" s="14" t="s">
        <v>81</v>
      </c>
      <c r="H74">
        <f ca="1">COUNTIF(OFFSET('TE3_17.09.18_pred_raw'!A2,0,0,D9-B9+1,1),"S_pun")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COUNTIF(OFFSET('TE3_17.09.18_pred_raw'!A2,0,0,D9-B9+1,1),"Schiz")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COUNTIF(OFFSET('TE3_17.09.18_pred_raw'!A2,0,0,D9-B9+1,1),"S_mad")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COUNTIF(OFFSET('TE3_17.09.18_pred_raw'!A2,0,0,D9-B9+1,1),"Scrup")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COUNTIF(OFFSET('TE3_17.09.18_pred_raw'!A2,0,0,D9-B9+1,1),"T_ino")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COUNTIF(OFFSET('TE3_17.09.18_pred_raw'!A2,0,0,D9-B9+1,1),"Tubo")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COUNTIF(OFFSET('TE3_17.09.18_pred_raw'!A2,0,0,D9-B9+1,1),"V_dent")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COUNTIF(OFFSET('TE3_17.09.18_pred_raw'!A2,0,0,D9-B9+1,1),"W_sub")</f>
        <v>1</v>
      </c>
      <c r="I81" s="3">
        <f ca="1">(H81/H142)*100</f>
        <v>1.0101010101010102</v>
      </c>
      <c r="J81" s="3">
        <f ca="1">IF(H81=0,0,-1*((H81/B19)*(LN(H81/B19))))</f>
        <v>0.14497725893921062</v>
      </c>
      <c r="K81" s="19">
        <f ca="1">IF(H81=0,0,((H81/B19)^2))</f>
        <v>2.2675736961451243E-3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COUNTIF(OFFSET('TE3_17.09.18_pred_raw'!A2,0,0,D9-B9+1,1),"B_bai")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COUNTIF(OFFSET('TE3_17.09.18_pred_raw'!A2,0,0,D9-B9+1,1),"L_cla")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COUNTIF(OFFSET('TE3_17.09.18_pred_raw'!A2,0,0,D9-B9+1,1),"Nerei")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COUNTIF(OFFSET('TE3_17.09.18_pred_raw'!A2,0,0,D9-B9+1,1),"N_venu")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COUNTIF(OFFSET('TE3_17.09.18_pred_raw'!A2,0,0,D9-B9+1,1),"Poly")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COUNTIF(OFFSET('TE3_17.09.18_pred_raw'!A2,0,0,D9-B9+1,1),"P_tri")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COUNTIF(OFFSET('TE3_17.09.18_pred_raw'!A2,0,0,D9-B9+1,1),"P_tub")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COUNTIF(OFFSET('TE3_17.09.18_pred_raw'!A2,0,0,D9-B9+1,1),"Sabel")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COUNTIF(OFFSET('TE3_17.09.18_pred_raw'!A2,0,0,D9-B9+1,1),"S_dys")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COUNTIF(OFFSET('TE3_17.09.18_pred_raw'!A2,0,0,D9-B9+1,1),"Scale")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COUNTIF(OFFSET('TE3_17.09.18_pred_raw'!A2,0,0,D9-B9+1,1),"S_ver")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COUNTIF(OFFSET('TE3_17.09.18_pred_raw'!A2,0,0,D9-B9+1,1),"S_tri")</f>
        <v>1</v>
      </c>
      <c r="I94" s="3">
        <f ca="1">(H94/H142)*100</f>
        <v>1.0101010101010102</v>
      </c>
      <c r="J94" s="3">
        <f ca="1">IF(H94=0,0,-1*((H94/B20)*(LN(H94/B20))))</f>
        <v>0.19730379672781054</v>
      </c>
      <c r="K94" s="19">
        <f ca="1">IF(H94=0,0,((H94/B20)^2))</f>
        <v>5.9171597633136102E-3</v>
      </c>
    </row>
    <row r="95" spans="7:11" x14ac:dyDescent="0.25">
      <c r="G95" s="14" t="s">
        <v>102</v>
      </c>
      <c r="H95">
        <f ca="1">COUNTIF(OFFSET('TE3_17.09.18_pred_raw'!A2,0,0,D9-B9+1,1),"Spir")</f>
        <v>12</v>
      </c>
      <c r="I95" s="3">
        <f ca="1">(H95/H142)*100</f>
        <v>12.121212121212121</v>
      </c>
      <c r="J95" s="3">
        <f ca="1">IF(H95=0,0,-1*((H95/B20)*(LN(H95/B20))))</f>
        <v>7.3885576314033571E-2</v>
      </c>
      <c r="K95" s="19">
        <f ca="1">IF(H95=0,0,((H95/B20)^2))</f>
        <v>0.8520710059171599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COUNTIF(OFFSET('TE3_17.09.18_pred_raw'!A2,0,0,D9-B9+1,1),"A_plu")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COUNTIF(OFFSET('TE3_17.09.18_pred_raw'!A2,0,0,D9-B9+1,1),"A_dia")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COUNTIF(OFFSET('TE3_17.09.18_pred_raw'!A2,0,0,D9-B9+1,1),"E_cro")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COUNTIF(OFFSET('TE3_17.09.18_pred_raw'!A2,0,0,D9-B9+1,1),"K_hal")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COUNTIF(OFFSET('TE3_17.09.18_pred_raw'!A2,0,0,D9-B9+1,1),"O_hya")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COUNTIF(OFFSET('TE3_17.09.18_pred_raw'!A2,0,0,D9-B9+1,1),"Obel")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COUNTIF(OFFSET('TE3_17.09.18_pred_raw'!A2,0,0,D9-B9+1,1),"P_dis")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COUNTIF(OFFSET('TE3_17.09.18_pred_raw'!A2,0,0,D9-B9+1,1),"S_gau")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COUNTIF(OFFSET('TE3_17.09.18_pred_raw'!A2,0,0,D9-B9+1,1),"S_gayi")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COUNTIF(OFFSET('TE3_17.09.18_pred_raw'!A2,0,0,D9-B9+1,1),"Keep")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COUNTIF(OFFSET('TE3_17.09.18_pred_raw'!A2,0,0,D9-B9+1,1),"Pat")</f>
        <v>39</v>
      </c>
      <c r="I108" s="3">
        <f ca="1">(H108/H142)*100</f>
        <v>39.393939393939391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COUNTIF(OFFSET('TE3_17.09.18_pred_raw'!A2,0,0,D9-B9+1,1),"Up")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COUNTIF(OFFSET('TE3_17.09.18_pred_raw'!A2,0,0,D9-B9+1,1),"Work")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COUNTIF(OFFSET('TE3_17.09.18_pred_raw'!A2,0,0,D9-B9+1,1),"C_cla")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COUNTIF(OFFSET('TE3_17.09.18_pred_raw'!A2,0,0,D9-B9+1,1),"M_sen")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COUNTIF(OFFSET('TE3_17.09.18_pred_raw'!A2,0,0,D9-B9+1,1),"Myca")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COUNTIF(OFFSET('TE3_17.09.18_pred_raw'!A2,0,0,D9-B9+1,1),"P_mag")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COUNTIF(OFFSET('TE3_17.09.18_pred_raw'!A2,0,0,D9-B9+1,1),"P_long")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COUNTIF(OFFSET('TE3_17.09.18_pred_raw'!A2,0,0,D9-B9+1,1),"Spong")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COUNTIF(OFFSET('TE3_17.09.18_pred_raw'!A2,0,0,D9-B9+1,1),"S_cil")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COUNTIF(OFFSET('TE3_17.09.18_pred_raw'!A2,0,0,D9-B9+1,1),"Sycon")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</v>
      </c>
      <c r="K119" s="19">
        <f ca="1">IF(H119=0,0,((H119/B23)^2))</f>
        <v>1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COUNTIF(OFFSET('TE3_17.09.18_pred_raw'!A2,0,0,D9-B9+1,1),"Alg")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COUNTIF(OFFSET('TE3_17.09.18_pred_raw'!A2,0,0,D9-B9+1,1),"Cora")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COUNTIF(OFFSET('TE3_17.09.18_pred_raw'!A2,0,0,D9-B9+1,1),"D_dic")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COUNTIF(OFFSET('TE3_17.09.18_pred_raw'!A2,0,0,D9-B9+1,1),"L_inc")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COUNTIF(OFFSET('TE3_17.09.18_pred_raw'!A2,0,0,D9-B9+1,1),"P_pav")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COUNTIF(OFFSET('TE3_17.09.18_pred_raw'!A2,0,0,D9-B9+1,1),"P_ser")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COUNTIF(OFFSET('TE3_17.09.18_pred_raw'!A2,0,0,D9-B9+1,1),"Ulva")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COUNTIF(OFFSET('TE3_17.09.18_pred_raw'!A2,0,0,D9-B9+1,1),"V_utr")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COUNTIF(OFFSET('TE3_17.09.18_pred_raw'!A2,0,0,D9-B9+1,1),"B_dis")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COUNTIF(OFFSET('TE3_17.09.18_pred_raw'!A2,0,0,D9-B9+1,1),"A_lix")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COUNTIF(OFFSET('TE3_17.09.18_pred_raw'!A2,0,0,D9-B9+1,1),"Bare")</f>
        <v>18</v>
      </c>
      <c r="I134" s="3">
        <f ca="1">(H134/H142)*100</f>
        <v>18.181818181818183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COUNTIF(OFFSET('TE3_17.09.18_pred_raw'!A2,0,0,D9-B9+1,1),"Biof")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144</v>
      </c>
      <c r="H137">
        <f ca="1">COUNTIF(OFFSET('TE3_17.09.18_pred_raw'!A2,0,0,D9-B9+1,1),"UNK")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COUNTIF(OFFSET('TE3_17.09.18_pred_raw'!A2,0,0,D9-B9+1,1),"SHAD")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COUNTIF(OFFSET('TE3_17.09.18_pred_raw'!A2,0,0,D9-B9+1,1),"TAPE")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COUNTIF(OFFSET('TE3_17.09.18_pred_raw'!A2,0,0,D9-B9+1,1),"WAND")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F6C3-5699-488D-8D21-6EA918CE4FF3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COUNTA(OFFSET('TE4_18.09.18_raw'!A2,0,0,D9-B9+1,1))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COUNTIF(OFFSET('TE4_18.09.18_raw'!C2,0,0,D9-B9+1,1), "ART")</f>
        <v>0</v>
      </c>
      <c r="C16" s="7">
        <f ca="1">(B16/H142)*100</f>
        <v>0</v>
      </c>
      <c r="D16" s="7">
        <f ca="1">SUM(J17:J26)</f>
        <v>0</v>
      </c>
      <c r="E16" s="18">
        <f ca="1">1-SUM(K17:K26)</f>
        <v>1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COUNTIF(OFFSET('TE4_18.09.18_raw'!C2,0,0,D9-B9+1,1),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COUNTIF(OFFSET('TE4_18.09.18_raw'!A2,0,0,D9-B9+1,1),"Amphi")</f>
        <v>0</v>
      </c>
      <c r="I17" s="3">
        <f ca="1">(H17/H142)*100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187</v>
      </c>
      <c r="B18" s="6">
        <f ca="1">COUNTIF(OFFSET('TE4_18.09.18_raw'!C2,0,0,D9-B9+1,1), "TUN")</f>
        <v>19</v>
      </c>
      <c r="C18" s="7">
        <f ca="1">(B18/H142)*100</f>
        <v>19.19191919191919</v>
      </c>
      <c r="D18" s="7">
        <f ca="1">SUM(J36:J52)</f>
        <v>1.6214522123068731</v>
      </c>
      <c r="E18" s="18">
        <f ca="1">1-SUM(K36:K52)</f>
        <v>0.78116343490304718</v>
      </c>
      <c r="G18" s="14" t="s">
        <v>25</v>
      </c>
      <c r="H18">
        <f ca="1">COUNTIF(OFFSET('TE4_18.09.18_raw'!A2,0,0,D9-B9+1,1),"B_tri")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COUNTIF(OFFSET('TE4_18.09.18_raw'!C2,0,0,D9-B9+1,1), "BRY")</f>
        <v>27</v>
      </c>
      <c r="C19" s="3">
        <f ca="1">(B19/H142)*100</f>
        <v>27.27272727272727</v>
      </c>
      <c r="D19" s="3">
        <f ca="1">SUM(J54:J81)</f>
        <v>1.1982905186855159</v>
      </c>
      <c r="E19" s="19">
        <f ca="1">1-SUM(K54:K81)</f>
        <v>0.67764060356652944</v>
      </c>
      <c r="G19" s="14" t="s">
        <v>26</v>
      </c>
      <c r="H19">
        <f ca="1">COUNTIF(OFFSET('TE4_18.09.18_raw'!A2,0,0,D9-B9+1,1),"Capre")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COUNTIF(OFFSET('TE4_18.09.18_raw'!C2,0,0,D9-B9+1,1), "ANN")</f>
        <v>24</v>
      </c>
      <c r="C20" s="7">
        <f ca="1">(B20/H142)*100</f>
        <v>24.242424242424242</v>
      </c>
      <c r="D20" s="7">
        <f ca="1">SUM(J83:J95)</f>
        <v>1.2925718370167558</v>
      </c>
      <c r="E20" s="18">
        <f ca="1">1-SUM(K83:K95)</f>
        <v>0.66319444444444442</v>
      </c>
      <c r="G20" s="14" t="s">
        <v>27</v>
      </c>
      <c r="H20">
        <f ca="1">COUNTIF(OFFSET('TE4_18.09.18_raw'!A2,0,0,D9-B9+1,1),"Chtha")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COUNTIF(OFFSET('TE4_18.09.18_raw'!C2,0,0,D9-B9+1,1), "CN")</f>
        <v>1</v>
      </c>
      <c r="C21" s="3">
        <f ca="1">(B21/H142)*100</f>
        <v>1.0101010101010102</v>
      </c>
      <c r="D21" s="3">
        <f ca="1">SUM(J97:J105)</f>
        <v>0</v>
      </c>
      <c r="E21" s="19">
        <f ca="1">1-SUM(K97:K105)</f>
        <v>0</v>
      </c>
      <c r="G21" s="14" t="s">
        <v>28</v>
      </c>
      <c r="H21">
        <f ca="1">COUNTIF(OFFSET('TE4_18.09.18_raw'!A2,0,0,D9-B9+1,1),"Crab")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COUNTIF(OFFSET('TE4_18.09.18_raw'!C2,0,0,D9-B9+1,1),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COUNTIF(OFFSET('TE4_18.09.18_raw'!A2,0,0,D9-B9+1,1),"M_sex")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COUNTIF(OFFSET('TE4_18.09.18_raw'!C2,0,0,D9-B9+1,1), "POR")</f>
        <v>5</v>
      </c>
      <c r="C23" s="3">
        <f ca="1">(B23/H142)*100</f>
        <v>5.0505050505050502</v>
      </c>
      <c r="D23" s="3">
        <f ca="1">SUM(J112:J119)</f>
        <v>0.50040242353818787</v>
      </c>
      <c r="E23" s="19">
        <f ca="1">1-SUM(K112:K119)</f>
        <v>0.31999999999999984</v>
      </c>
      <c r="G23" s="14" t="s">
        <v>30</v>
      </c>
      <c r="H23">
        <f ca="1">COUNTIF(OFFSET('TE4_18.09.18_raw'!A2,0,0,D9-B9+1,1),"P_scul")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COUNTIF(OFFSET('TE4_18.09.18_raw'!C2,0,0,D9-B9+1,1),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COUNTIF(OFFSET('TE4_18.09.18_raw'!A2,0,0,D9-B9+1,1),"Prawn")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COUNTIF(OFFSET('TE4_18.09.18_raw'!C2,0,0,D9-B9+1,1),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COUNTIF(OFFSET('TE4_18.09.18_raw'!A2,0,0,D9-B9+1,1),"S_walk")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COUNTIF(OFFSET('TE4_18.09.18_raw'!C2,0,0,D9-B9+1,1),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COUNTIF(OFFSET('TE4_18.09.18_raw'!A2,0,0,D9-B9+1,1),"Tanai")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COUNTIF(OFFSET('TE4_18.09.18_raw'!C2,0,0,D9-B9+1,1), "SPR")</f>
        <v>21</v>
      </c>
      <c r="C27" s="3">
        <f ca="1">(B27/H142)*100</f>
        <v>21.212121212121211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COUNTIF(OFFSET('TE4_18.09.18_raw'!C2,0,0,D9-B9+1,1), "U")</f>
        <v>2</v>
      </c>
      <c r="C28" s="7">
        <f ca="1">(B28/H142)*100</f>
        <v>2.0202020202020203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COUNTIF(OFFSET('TE4_18.09.18_raw'!A2,0,0,D9-B9+1,1),"Bival")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COUNTIF(OFFSET('TE4_18.09.18_raw'!C2,0,0,D9-B9+1,1),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COUNTIF(OFFSET('TE4_18.09.18_raw'!A2,0,0,D9-B9+1,1),"Gastr")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COUNTIF(OFFSET('TE4_18.09.18_raw'!A2,0,0,D9-B9+1,1),"Limpe")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COUNTIF(OFFSET('TE4_18.09.18_raw'!A2,0,0,D9-B9+1,1),"Moll")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COUNTIF(OFFSET('TE4_18.09.18_raw'!A2,0,0,D9-B9+1,1),"Nudi")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SUM((OFFSET('TE4_18.09.18_raw'!B2,0,0,D9-B9+1,1)="ASP") * (OFFSET('TE4_18.09.18_raw'!C2,0,0,D9-B9+1,1)&lt;&gt;"TWS"))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COUNTIF(OFFSET('TE4_18.09.18_raw'!A2,0,0,D9-B9+1,1),"Stram")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SUM((OFFSET('TE4_18.09.18_raw'!B2,0,0,D9-B9+1,1)="BBD") * (OFFSET('TE4_18.09.18_raw'!C2,0,0,D9-B9+1,1)&lt;&gt;"TWS"))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COUNTIF(OFFSET('TE4_18.09.18_raw'!A2,0,0,D9-B9+1,1),"Verme")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SUM((OFFSET('TE4_18.09.18_raw'!B2,0,0,D9-B9+1,1)="BL") * (OFFSET('TE4_18.09.18_raw'!C2,0,0,D9-B9+1,1)&lt;&gt;"TWS"))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SUM((OFFSET('TE4_18.09.18_raw'!B2,0,0,D9-B9+1,1)="OD") * (OFFSET('TE4_18.09.18_raw'!C2,0,0,D9-B9+1,1)&lt;&gt;"TWS"))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COUNTIF(OFFSET('TE4_18.09.18_raw'!A2,0,0,D9-B9+1,1),"Ascid")</f>
        <v>4</v>
      </c>
      <c r="I36" s="3">
        <f ca="1">(H36/H142)*100</f>
        <v>4.0404040404040407</v>
      </c>
      <c r="J36" s="3">
        <f ca="1">IF(H36=0,0,-1*((H36/B18)*(LN(H36/B18))))</f>
        <v>0.32803044590453678</v>
      </c>
      <c r="K36" s="19">
        <f ca="1">IF(H36=0,0,((H36/B18)^2))</f>
        <v>4.432132963988919E-2</v>
      </c>
    </row>
    <row r="37" spans="1:11" x14ac:dyDescent="0.25">
      <c r="A37" s="13" t="s">
        <v>205</v>
      </c>
      <c r="B37" s="6">
        <f t="array" aca="1" ref="B37" ca="1">SUM((OFFSET('TE4_18.09.18_raw'!B2,0,0,D9-B9+1,1)="PLA") * (OFFSET('TE4_18.09.18_raw'!C2,0,0,D9-B9+1,1)&lt;&gt;"TWS"))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COUNTIF(OFFSET('TE4_18.09.18_raw'!A2,0,0,D9-B9+1,1),"B_lea")</f>
        <v>6</v>
      </c>
      <c r="I37" s="3">
        <f ca="1">(H37/H142)*100</f>
        <v>6.0606060606060606</v>
      </c>
      <c r="J37" s="3">
        <f ca="1">IF(H37=0,0,-1*((H37/B18)*(LN(H37/B18))))</f>
        <v>0.36400405577001649</v>
      </c>
      <c r="K37" s="19">
        <f ca="1">IF(H37=0,0,((H37/B18)^2))</f>
        <v>9.9722991689750684E-2</v>
      </c>
    </row>
    <row r="38" spans="1:11" x14ac:dyDescent="0.25">
      <c r="A38" s="14" t="s">
        <v>206</v>
      </c>
      <c r="B38">
        <f t="array" aca="1" ref="B38" ca="1">SUM((OFFSET('TE4_18.09.18_raw'!B2,0,0,D9-B9+1,1)="WBD") * (OFFSET('TE4_18.09.18_raw'!C2,0,0,D9-B9+1,1)&lt;&gt;"TWS"))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COUNTIF(OFFSET('TE4_18.09.18_raw'!A2,0,0,D9-B9+1,1),"B_nig")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SUM((OFFSET('TE4_18.09.18_raw'!B2,0,0,D9-B9+1,1)="YBD") * (OFFSET('TE4_18.09.18_raw'!C2,0,0,D9-B9+1,1)&lt;&gt;"TWS"))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COUNTIF(OFFSET('TE4_18.09.18_raw'!A2,0,0,D9-B9+1,1),"B_sch")</f>
        <v>1</v>
      </c>
      <c r="I39" s="3">
        <f ca="1">(H39/H142)*100</f>
        <v>1.0101010101010102</v>
      </c>
      <c r="J39" s="3">
        <f ca="1">IF(H39=0,0,-1*((H39/B18)*(LN(H39/B18))))</f>
        <v>0.15497047258770741</v>
      </c>
      <c r="K39" s="19">
        <f ca="1">IF(H39=0,0,((H39/B18)^2))</f>
        <v>2.7700831024930744E-3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COUNTIF(OFFSET('TE4_18.09.18_raw'!A2,0,0,D9-B9+1,1),"C_int")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(OFFSET('TE4_18.09.18_raw'!B2,0,0,D9-B9+1,1)="ASP")*( OFFSET('TE4_18.09.18_raw'!C2,0,0,D9-B9+1,1)="C"))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COUNTIF(OFFSET('TE4_18.09.18_raw'!A2,0,0,D9-B9+1,1),"C_lep")</f>
        <v>3</v>
      </c>
      <c r="I41" s="3">
        <f ca="1">(H41/H142)*100</f>
        <v>3.0303030303030303</v>
      </c>
      <c r="J41" s="3">
        <f ca="1">IF(H41=0,0,-1*((H41/B18)*(LN(H41/B18))))</f>
        <v>0.29144631955236805</v>
      </c>
      <c r="K41" s="19">
        <f ca="1">IF(H41=0,0,((H41/B18)^2))</f>
        <v>2.4930747922437671E-2</v>
      </c>
    </row>
    <row r="42" spans="1:11" x14ac:dyDescent="0.25">
      <c r="A42" s="14" t="s">
        <v>202</v>
      </c>
      <c r="B42">
        <f ca="1">SUMPRODUCT( (OFFSET('TE4_18.09.18_raw'!B2,0,0,D9-B9+1,1)="BBD")*( OFFSET('TE4_18.09.18_raw'!C2,0,0,D9-B9+1,1)="C"))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COUNTIF(OFFSET('TE4_18.09.18_raw'!A2,0,0,D9-B9+1,1),"Dp_lis")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(OFFSET('TE4_18.09.18_raw'!B2,0,0,D9-B9+1,1)="BL")*( OFFSET('TE4_18.09.18_raw'!C2,0,0,D9-B9+1,1)="C"))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COUNTIF(OFFSET('TE4_18.09.18_raw'!A2,0,0,D9-B9+1,1),"D_cor")</f>
        <v>1</v>
      </c>
      <c r="I43" s="3">
        <f ca="1">(H43/H142)*100</f>
        <v>1.0101010101010102</v>
      </c>
      <c r="J43" s="3">
        <f ca="1">IF(H43=0,0,-1*((H43/B18)*(LN(H43/B18))))</f>
        <v>0.15497047258770741</v>
      </c>
      <c r="K43" s="19">
        <f ca="1">IF(H43=0,0,((H43/B18)^2))</f>
        <v>2.7700831024930744E-3</v>
      </c>
    </row>
    <row r="44" spans="1:11" x14ac:dyDescent="0.25">
      <c r="A44" s="14" t="s">
        <v>204</v>
      </c>
      <c r="B44">
        <f ca="1">SUMPRODUCT( (OFFSET('TE4_18.09.18_raw'!B2,0,0,D9-B9+1,1)="OD")*( OFFSET('TE4_18.09.18_raw'!C2,0,0,D9-B9+1,1)="C"))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COUNTIF(OFFSET('TE4_18.09.18_raw'!A2,0,0,D9-B9+1,1),"D_mag")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(OFFSET('TE4_18.09.18_raw'!B2,0,0,D9-B9+1,1)="PLA")*( OFFSET('TE4_18.09.18_raw'!C2,0,0,D9-B9+1,1)="C"))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COUNTIF(OFFSET('TE4_18.09.18_raw'!A2,0,0,D9-B9+1,1),"Ecte")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(OFFSET('TE4_18.09.18_raw'!B2,0,0,D9-B9+1,1)="WBD")*( OFFSET('TE4_18.09.18_raw'!C2,0,0,D9-B9+1,1)="C"))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COUNTIF(OFFSET('TE4_18.09.18_raw'!A2,0,0,D9-B9+1,1),"M_squ")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(OFFSET('TE4_18.09.18_raw'!B2,0,0,D9-B9+1,1)="YBD")*( OFFSET('TE4_18.09.18_raw'!C2,0,0,D9-B9+1,1)="C"))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COUNTIF(OFFSET('TE4_18.09.18_raw'!A2,0,0,D9-B9+1,1),"P_lis")</f>
        <v>4</v>
      </c>
      <c r="I47" s="3">
        <f ca="1">(H47/H142)*100</f>
        <v>4.0404040404040407</v>
      </c>
      <c r="J47" s="3">
        <f ca="1">IF(H47=0,0,-1*((H47/B18)*(LN(H47/B18))))</f>
        <v>0.32803044590453678</v>
      </c>
      <c r="K47" s="19">
        <f ca="1">IF(H47=0,0,((H47/B18)^2))</f>
        <v>4.432132963988919E-2</v>
      </c>
    </row>
    <row r="48" spans="1:11" ht="15.75" thickTop="1" x14ac:dyDescent="0.25">
      <c r="G48" s="14" t="s">
        <v>55</v>
      </c>
      <c r="H48">
        <f ca="1">COUNTIF(OFFSET('TE4_18.09.18_raw'!A2,0,0,D9-B9+1,1),"S_can")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COUNTIF(OFFSET('TE4_18.09.18_raw'!A2,0,0,D9-B9+1,1),"Styel")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COUNTIF(OFFSET('TE4_18.09.18_raw'!A2,0,0,D9-B9+1,1),"S_bra")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COUNTIF(OFFSET('TE4_18.09.18_raw'!A2,0,0,D9-B9+1,1),"S_rub")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COUNTIF(OFFSET('TE4_18.09.18_raw'!A2,0,0,D9-B9+1,1),"T_cer")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COUNTIF(OFFSET('TE4_18.09.18_raw'!A2,0,0,D9-B9+1,1),"A_ver")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COUNTIF(OFFSET('TE4_18.09.18_raw'!A2,0,0,D9-B9+1,1),"Bryoz")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COUNTIF(OFFSET('TE4_18.09.18_raw'!A2,0,0,D9-B9+1,1),"B_ner")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COUNTIF(OFFSET('TE4_18.09.18_raw'!A2,0,0,D9-B9+1,1),"Bugu")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COUNTIF(OFFSET('TE4_18.09.18_raw'!A2,0,0,D9-B9+1,1),"B_sto")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COUNTIF(OFFSET('TE4_18.09.18_raw'!A2,0,0,D9-B9+1,1),"B_fla")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COUNTIF(OFFSET('TE4_18.09.18_raw'!A2,0,0,D9-B9+1,1),"B_ful")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COUNTIF(OFFSET('TE4_18.09.18_raw'!A2,0,0,D9-B9+1,1),"B_sim")</f>
        <v>1</v>
      </c>
      <c r="I61" s="3">
        <f ca="1">(H61/H142)*100</f>
        <v>1.0101010101010102</v>
      </c>
      <c r="J61" s="3">
        <f ca="1">IF(H61=0,0,-1*((H61/B19)*(LN(H61/B19))))</f>
        <v>0.1220680320742344</v>
      </c>
      <c r="K61" s="19">
        <f ca="1">IF(H61=0,0,((H61/B19)^2))</f>
        <v>1.3717421124828531E-3</v>
      </c>
    </row>
    <row r="62" spans="7:11" x14ac:dyDescent="0.25">
      <c r="G62" s="14" t="s">
        <v>69</v>
      </c>
      <c r="H62">
        <f ca="1">COUNTIF(OFFSET('TE4_18.09.18_raw'!A2,0,0,D9-B9+1,1),"C_ina")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COUNTIF(OFFSET('TE4_18.09.18_raw'!A2,0,0,D9-B9+1,1),"C_bert")</f>
        <v>11</v>
      </c>
      <c r="I63" s="3">
        <f ca="1">(H63/H142)*100</f>
        <v>11.111111111111111</v>
      </c>
      <c r="J63" s="3">
        <f ca="1">IF(H63=0,0,-1*((H63/B19)*(LN(H63/B19))))</f>
        <v>0.36582805649131644</v>
      </c>
      <c r="K63" s="19">
        <f ca="1">IF(H63=0,0,((H63/B19)^2))</f>
        <v>0.16598079561042522</v>
      </c>
    </row>
    <row r="64" spans="7:11" x14ac:dyDescent="0.25">
      <c r="G64" s="14" t="s">
        <v>71</v>
      </c>
      <c r="H64">
        <f ca="1">COUNTIF(OFFSET('TE4_18.09.18_raw'!A2,0,0,D9-B9+1,1),"C_den")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COUNTIF(OFFSET('TE4_18.09.18_raw'!A2,0,0,D9-B9+1,1),"C_ebu")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COUNTIF(OFFSET('TE4_18.09.18_raw'!A2,0,0,D9-B9+1,1),"C_elo")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COUNTIF(OFFSET('TE4_18.09.18_raw'!A2,0,0,D9-B9+1,1),"Crisi")</f>
        <v>7</v>
      </c>
      <c r="I67" s="3">
        <f ca="1">(H67/H142)*100</f>
        <v>7.0707070707070701</v>
      </c>
      <c r="J67" s="3">
        <f ca="1">IF(H67=0,0,-1*((H67/B19)*(LN(H67/B19))))</f>
        <v>0.3499810006904856</v>
      </c>
      <c r="K67" s="19">
        <f ca="1">IF(H67=0,0,((H67/B19)^2))</f>
        <v>6.7215363511659798E-2</v>
      </c>
    </row>
    <row r="68" spans="7:11" x14ac:dyDescent="0.25">
      <c r="G68" s="14" t="s">
        <v>75</v>
      </c>
      <c r="H68">
        <f ca="1">COUNTIF(OFFSET('TE4_18.09.18_raw'!A2,0,0,D9-B9+1,1),"C_plu")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COUNTIF(OFFSET('TE4_18.09.18_raw'!A2,0,0,D9-B9+1,1),"F_pur")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COUNTIF(OFFSET('TE4_18.09.18_raw'!A2,0,0,D9-B9+1,1),"N_gig")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COUNTIF(OFFSET('TE4_18.09.18_raw'!A2,0,0,D9-B9+1,1),"P_alb")</f>
        <v>8</v>
      </c>
      <c r="I71" s="3">
        <f ca="1">(H71/H142)*100</f>
        <v>8.0808080808080813</v>
      </c>
      <c r="J71" s="3">
        <f ca="1">IF(H71=0,0,-1*((H71/B19)*(LN(H71/B19))))</f>
        <v>0.36041342942947946</v>
      </c>
      <c r="K71" s="19">
        <f ca="1">IF(H71=0,0,((H71/B19)^2))</f>
        <v>8.77914951989026E-2</v>
      </c>
    </row>
    <row r="72" spans="7:11" x14ac:dyDescent="0.25">
      <c r="G72" s="14" t="s">
        <v>79</v>
      </c>
      <c r="H72">
        <f ca="1">COUNTIF(OFFSET('TE4_18.09.18_raw'!A2,0,0,D9-B9+1,1),"S_laf")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COUNTIF(OFFSET('TE4_18.09.18_raw'!A2,0,0,D9-B9+1,1),"S_err")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COUNTIF(OFFSET('TE4_18.09.18_raw'!A2,0,0,D9-B9+1,1),"S_pun")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COUNTIF(OFFSET('TE4_18.09.18_raw'!A2,0,0,D9-B9+1,1),"Schiz")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COUNTIF(OFFSET('TE4_18.09.18_raw'!A2,0,0,D9-B9+1,1),"S_mad")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COUNTIF(OFFSET('TE4_18.09.18_raw'!A2,0,0,D9-B9+1,1),"Scrup")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COUNTIF(OFFSET('TE4_18.09.18_raw'!A2,0,0,D9-B9+1,1),"T_ino")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COUNTIF(OFFSET('TE4_18.09.18_raw'!A2,0,0,D9-B9+1,1),"Tubo")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COUNTIF(OFFSET('TE4_18.09.18_raw'!A2,0,0,D9-B9+1,1),"V_dent")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COUNTIF(OFFSET('TE4_18.09.18_raw'!A2,0,0,D9-B9+1,1),"W_sub")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COUNTIF(OFFSET('TE4_18.09.18_raw'!A2,0,0,D9-B9+1,1),"B_bai")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COUNTIF(OFFSET('TE4_18.09.18_raw'!A2,0,0,D9-B9+1,1),"L_cla")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COUNTIF(OFFSET('TE4_18.09.18_raw'!A2,0,0,D9-B9+1,1),"Nerei")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COUNTIF(OFFSET('TE4_18.09.18_raw'!A2,0,0,D9-B9+1,1),"N_venu")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COUNTIF(OFFSET('TE4_18.09.18_raw'!A2,0,0,D9-B9+1,1),"Poly")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COUNTIF(OFFSET('TE4_18.09.18_raw'!A2,0,0,D9-B9+1,1),"P_tri")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COUNTIF(OFFSET('TE4_18.09.18_raw'!A2,0,0,D9-B9+1,1),"P_tub")</f>
        <v>2</v>
      </c>
      <c r="I89" s="3">
        <f ca="1">(H89/H142)*100</f>
        <v>2.0202020202020203</v>
      </c>
      <c r="J89" s="3">
        <f ca="1">IF(H89=0,0,-1*((H89/B20)*(LN(H89/B20))))</f>
        <v>0.20707555414900003</v>
      </c>
      <c r="K89" s="19">
        <f ca="1">IF(H89=0,0,((H89/B20)^2))</f>
        <v>6.9444444444444441E-3</v>
      </c>
    </row>
    <row r="90" spans="7:11" x14ac:dyDescent="0.25">
      <c r="G90" s="14" t="s">
        <v>97</v>
      </c>
      <c r="H90">
        <f ca="1">COUNTIF(OFFSET('TE4_18.09.18_raw'!A2,0,0,D9-B9+1,1),"Sabel")</f>
        <v>3</v>
      </c>
      <c r="I90" s="3">
        <f ca="1">(H90/H142)*100</f>
        <v>3.0303030303030303</v>
      </c>
      <c r="J90" s="3">
        <f ca="1">IF(H90=0,0,-1*((H90/B20)*(LN(H90/B20))))</f>
        <v>0.25993019270997947</v>
      </c>
      <c r="K90" s="19">
        <f ca="1">IF(H90=0,0,((H90/B20)^2))</f>
        <v>1.5625E-2</v>
      </c>
    </row>
    <row r="91" spans="7:11" x14ac:dyDescent="0.25">
      <c r="G91" s="14" t="s">
        <v>98</v>
      </c>
      <c r="H91">
        <f ca="1">COUNTIF(OFFSET('TE4_18.09.18_raw'!A2,0,0,D9-B9+1,1),"S_dys")</f>
        <v>1</v>
      </c>
      <c r="I91" s="3">
        <f ca="1">(H91/H142)*100</f>
        <v>1.0101010101010102</v>
      </c>
      <c r="J91" s="3">
        <f ca="1">IF(H91=0,0,-1*((H91/B20)*(LN(H91/B20))))</f>
        <v>0.13241890959783106</v>
      </c>
      <c r="K91" s="19">
        <f ca="1">IF(H91=0,0,((H91/B20)^2))</f>
        <v>1.736111111111111E-3</v>
      </c>
    </row>
    <row r="92" spans="7:11" x14ac:dyDescent="0.25">
      <c r="G92" s="14" t="s">
        <v>99</v>
      </c>
      <c r="H92">
        <f ca="1">COUNTIF(OFFSET('TE4_18.09.18_raw'!A2,0,0,D9-B9+1,1),"Scale")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COUNTIF(OFFSET('TE4_18.09.18_raw'!A2,0,0,D9-B9+1,1),"S_ver")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COUNTIF(OFFSET('TE4_18.09.18_raw'!A2,0,0,D9-B9+1,1),"S_tri")</f>
        <v>6</v>
      </c>
      <c r="I94" s="3">
        <f ca="1">(H94/H142)*100</f>
        <v>6.0606060606060606</v>
      </c>
      <c r="J94" s="3">
        <f ca="1">IF(H94=0,0,-1*((H94/B20)*(LN(H94/B20))))</f>
        <v>0.34657359027997264</v>
      </c>
      <c r="K94" s="19">
        <f ca="1">IF(H94=0,0,((H94/B20)^2))</f>
        <v>6.25E-2</v>
      </c>
    </row>
    <row r="95" spans="7:11" x14ac:dyDescent="0.25">
      <c r="G95" s="14" t="s">
        <v>102</v>
      </c>
      <c r="H95">
        <f ca="1">COUNTIF(OFFSET('TE4_18.09.18_raw'!A2,0,0,D9-B9+1,1),"Spir")</f>
        <v>12</v>
      </c>
      <c r="I95" s="3">
        <f ca="1">(H95/H142)*100</f>
        <v>12.121212121212121</v>
      </c>
      <c r="J95" s="3">
        <f ca="1">IF(H95=0,0,-1*((H95/B20)*(LN(H95/B20))))</f>
        <v>0.34657359027997264</v>
      </c>
      <c r="K95" s="19">
        <f ca="1">IF(H95=0,0,((H95/B20)^2))</f>
        <v>0.25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COUNTIF(OFFSET('TE4_18.09.18_raw'!A2,0,0,D9-B9+1,1),"A_plu")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COUNTIF(OFFSET('TE4_18.09.18_raw'!A2,0,0,D9-B9+1,1),"A_dia")</f>
        <v>1</v>
      </c>
      <c r="I98" s="3">
        <f ca="1">(H98/H142)*100</f>
        <v>1.0101010101010102</v>
      </c>
      <c r="J98" s="3">
        <f ca="1">IF(H98=0,0,-1*((H98/B21)*(LN(H98/B21))))</f>
        <v>0</v>
      </c>
      <c r="K98" s="19">
        <f ca="1">IF(H98=0,0,((H98/B21)^2))</f>
        <v>1</v>
      </c>
    </row>
    <row r="99" spans="7:11" x14ac:dyDescent="0.25">
      <c r="G99" s="14" t="s">
        <v>106</v>
      </c>
      <c r="H99">
        <f ca="1">COUNTIF(OFFSET('TE4_18.09.18_raw'!A2,0,0,D9-B9+1,1),"E_cro")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COUNTIF(OFFSET('TE4_18.09.18_raw'!A2,0,0,D9-B9+1,1),"K_hal")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COUNTIF(OFFSET('TE4_18.09.18_raw'!A2,0,0,D9-B9+1,1),"O_hya")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COUNTIF(OFFSET('TE4_18.09.18_raw'!A2,0,0,D9-B9+1,1),"Obel")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COUNTIF(OFFSET('TE4_18.09.18_raw'!A2,0,0,D9-B9+1,1),"P_dis")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COUNTIF(OFFSET('TE4_18.09.18_raw'!A2,0,0,D9-B9+1,1),"S_gau")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COUNTIF(OFFSET('TE4_18.09.18_raw'!A2,0,0,D9-B9+1,1),"S_gayi")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COUNTIF(OFFSET('TE4_18.09.18_raw'!A2,0,0,D9-B9+1,1),"Keep")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COUNTIF(OFFSET('TE4_18.09.18_raw'!A2,0,0,D9-B9+1,1),"Pat")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COUNTIF(OFFSET('TE4_18.09.18_raw'!A2,0,0,D9-B9+1,1),"Up")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COUNTIF(OFFSET('TE4_18.09.18_raw'!A2,0,0,D9-B9+1,1),"Work")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COUNTIF(OFFSET('TE4_18.09.18_raw'!A2,0,0,D9-B9+1,1),"C_cla")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COUNTIF(OFFSET('TE4_18.09.18_raw'!A2,0,0,D9-B9+1,1),"M_sen")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COUNTIF(OFFSET('TE4_18.09.18_raw'!A2,0,0,D9-B9+1,1),"Myca")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COUNTIF(OFFSET('TE4_18.09.18_raw'!A2,0,0,D9-B9+1,1),"P_mag")</f>
        <v>1</v>
      </c>
      <c r="I115" s="3">
        <f ca="1">(H115/H142)*100</f>
        <v>1.0101010101010102</v>
      </c>
      <c r="J115" s="3">
        <f ca="1">IF(H115=0,0,-1*((H115/B23)*(LN(H115/B23))))</f>
        <v>0.32188758248682009</v>
      </c>
      <c r="K115" s="19">
        <f ca="1">IF(H115=0,0,((H115/B23)^2))</f>
        <v>4.0000000000000008E-2</v>
      </c>
    </row>
    <row r="116" spans="7:11" x14ac:dyDescent="0.25">
      <c r="G116" s="14" t="s">
        <v>123</v>
      </c>
      <c r="H116">
        <f ca="1">COUNTIF(OFFSET('TE4_18.09.18_raw'!A2,0,0,D9-B9+1,1),"P_long")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COUNTIF(OFFSET('TE4_18.09.18_raw'!A2,0,0,D9-B9+1,1),"Spong")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COUNTIF(OFFSET('TE4_18.09.18_raw'!A2,0,0,D9-B9+1,1),"S_cil")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COUNTIF(OFFSET('TE4_18.09.18_raw'!A2,0,0,D9-B9+1,1),"Sycon")</f>
        <v>4</v>
      </c>
      <c r="I119" s="3">
        <f ca="1">(H119/H142)*100</f>
        <v>4.0404040404040407</v>
      </c>
      <c r="J119" s="3">
        <f ca="1">IF(H119=0,0,-1*((H119/B23)*(LN(H119/B23))))</f>
        <v>0.17851484105136778</v>
      </c>
      <c r="K119" s="19">
        <f ca="1">IF(H119=0,0,((H119/B23)^2))</f>
        <v>0.64000000000000012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COUNTIF(OFFSET('TE4_18.09.18_raw'!A2,0,0,D9-B9+1,1),"Alg")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COUNTIF(OFFSET('TE4_18.09.18_raw'!A2,0,0,D9-B9+1,1),"Cora")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COUNTIF(OFFSET('TE4_18.09.18_raw'!A2,0,0,D9-B9+1,1),"D_dic")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COUNTIF(OFFSET('TE4_18.09.18_raw'!A2,0,0,D9-B9+1,1),"L_inc")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COUNTIF(OFFSET('TE4_18.09.18_raw'!A2,0,0,D9-B9+1,1),"P_pav")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COUNTIF(OFFSET('TE4_18.09.18_raw'!A2,0,0,D9-B9+1,1),"P_ser")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COUNTIF(OFFSET('TE4_18.09.18_raw'!A2,0,0,D9-B9+1,1),"Ulva")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COUNTIF(OFFSET('TE4_18.09.18_raw'!A2,0,0,D9-B9+1,1),"V_utr")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COUNTIF(OFFSET('TE4_18.09.18_raw'!A2,0,0,D9-B9+1,1),"B_dis")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COUNTIF(OFFSET('TE4_18.09.18_raw'!A2,0,0,D9-B9+1,1),"A_lix")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COUNTIF(OFFSET('TE4_18.09.18_raw'!A2,0,0,D9-B9+1,1),"Bare")</f>
        <v>21</v>
      </c>
      <c r="I134" s="3">
        <f ca="1">(H134/H142)*100</f>
        <v>21.212121212121211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COUNTIF(OFFSET('TE4_18.09.18_raw'!A2,0,0,D9-B9+1,1),"Biof")</f>
        <v>2</v>
      </c>
      <c r="I136" s="3">
        <f ca="1">(H136/H142)*100</f>
        <v>2.0202020202020203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COUNTIF(OFFSET('TE4_18.09.18_raw'!A2,0,0,D9-B9+1,1),"UNK")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COUNTIF(OFFSET('TE4_18.09.18_raw'!A2,0,0,D9-B9+1,1),"SHAD")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COUNTIF(OFFSET('TE4_18.09.18_raw'!A2,0,0,D9-B9+1,1),"TAPE")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COUNTIF(OFFSET('TE4_18.09.18_raw'!A2,0,0,D9-B9+1,1),"WAND")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8428-FBF6-4DA1-AA9A-0CE44ADCDFCB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COUNTA(OFFSET('TE4_18.09.18_pred_raw'!A2,0,0,D9-B9+1,1))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COUNTIF(OFFSET('TE4_18.09.18_pred_raw'!C2,0,0,D9-B9+1,1), "ART")</f>
        <v>1</v>
      </c>
      <c r="C16" s="7">
        <f ca="1">(B16/H142)*100</f>
        <v>1.0101010101010102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COUNTIF(OFFSET('TE4_18.09.18_pred_raw'!C2,0,0,D9-B9+1,1),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COUNTIF(OFFSET('TE4_18.09.18_pred_raw'!A2,0,0,D9-B9+1,1),"Amphi")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COUNTIF(OFFSET('TE4_18.09.18_pred_raw'!C2,0,0,D9-B9+1,1), "TUN")</f>
        <v>15</v>
      </c>
      <c r="C18" s="7">
        <f ca="1">(B18/H142)*100</f>
        <v>15.151515151515152</v>
      </c>
      <c r="D18" s="7">
        <f ca="1">SUM(J36:J52)</f>
        <v>1.3229495110045286</v>
      </c>
      <c r="E18" s="18">
        <f ca="1">1-SUM(K36:K52)</f>
        <v>0.72</v>
      </c>
      <c r="G18" s="14" t="s">
        <v>25</v>
      </c>
      <c r="H18">
        <f ca="1">COUNTIF(OFFSET('TE4_18.09.18_pred_raw'!A2,0,0,D9-B9+1,1),"B_tri")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COUNTIF(OFFSET('TE4_18.09.18_pred_raw'!C2,0,0,D9-B9+1,1), "BRY")</f>
        <v>12</v>
      </c>
      <c r="C19" s="3">
        <f ca="1">(B19/H142)*100</f>
        <v>12.121212121212121</v>
      </c>
      <c r="D19" s="3">
        <f ca="1">SUM(J54:J81)</f>
        <v>0.86756322848146117</v>
      </c>
      <c r="E19" s="19">
        <f ca="1">1-SUM(K54:K81)</f>
        <v>0.5</v>
      </c>
      <c r="G19" s="14" t="s">
        <v>26</v>
      </c>
      <c r="H19">
        <f ca="1">COUNTIF(OFFSET('TE4_18.09.18_pred_raw'!A2,0,0,D9-B9+1,1),"Capre")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COUNTIF(OFFSET('TE4_18.09.18_pred_raw'!C2,0,0,D9-B9+1,1), "ANN")</f>
        <v>14</v>
      </c>
      <c r="C20" s="7">
        <f ca="1">(B20/H142)*100</f>
        <v>14.14141414141414</v>
      </c>
      <c r="D20" s="7">
        <f ca="1">SUM(J83:J95)</f>
        <v>1.3316643102930148</v>
      </c>
      <c r="E20" s="18">
        <f ca="1">1-SUM(K83:K95)</f>
        <v>0.67346938775510212</v>
      </c>
      <c r="G20" s="14" t="s">
        <v>27</v>
      </c>
      <c r="H20">
        <f ca="1">COUNTIF(OFFSET('TE4_18.09.18_pred_raw'!A2,0,0,D9-B9+1,1),"Chtha")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COUNTIF(OFFSET('TE4_18.09.18_pred_raw'!C2,0,0,D9-B9+1,1),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COUNTIF(OFFSET('TE4_18.09.18_pred_raw'!A2,0,0,D9-B9+1,1),"Crab")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COUNTIF(OFFSET('TE4_18.09.18_pred_raw'!C2,0,0,D9-B9+1,1), "C")</f>
        <v>32</v>
      </c>
      <c r="C22" s="7">
        <f ca="1">(B22/H142)*100</f>
        <v>32.323232323232325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COUNTIF(OFFSET('TE4_18.09.18_pred_raw'!A2,0,0,D9-B9+1,1),"M_sex")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COUNTIF(OFFSET('TE4_18.09.18_pred_raw'!C2,0,0,D9-B9+1,1), "POR")</f>
        <v>1</v>
      </c>
      <c r="C23" s="3">
        <f ca="1">(B23/H142)*100</f>
        <v>1.0101010101010102</v>
      </c>
      <c r="D23" s="3">
        <f ca="1">SUM(J112:J119)</f>
        <v>0</v>
      </c>
      <c r="E23" s="19">
        <f ca="1">1-SUM(K112:K119)</f>
        <v>0</v>
      </c>
      <c r="G23" s="14" t="s">
        <v>30</v>
      </c>
      <c r="H23">
        <f ca="1">COUNTIF(OFFSET('TE4_18.09.18_pred_raw'!A2,0,0,D9-B9+1,1),"P_scul")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COUNTIF(OFFSET('TE4_18.09.18_pred_raw'!C2,0,0,D9-B9+1,1),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COUNTIF(OFFSET('TE4_18.09.18_pred_raw'!A2,0,0,D9-B9+1,1),"Prawn")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COUNTIF(OFFSET('TE4_18.09.18_pred_raw'!C2,0,0,D9-B9+1,1),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COUNTIF(OFFSET('TE4_18.09.18_pred_raw'!A2,0,0,D9-B9+1,1),"S_walk")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COUNTIF(OFFSET('TE4_18.09.18_pred_raw'!C2,0,0,D9-B9+1,1),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COUNTIF(OFFSET('TE4_18.09.18_pred_raw'!A2,0,0,D9-B9+1,1),"Tanai")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COUNTIF(OFFSET('TE4_18.09.18_pred_raw'!C2,0,0,D9-B9+1,1), "SPR")</f>
        <v>24</v>
      </c>
      <c r="C27" s="3">
        <f ca="1">(B27/H142)*100</f>
        <v>24.242424242424242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COUNTIF(OFFSET('TE4_18.09.18_pred_raw'!C2,0,0,D9-B9+1,1),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35</v>
      </c>
      <c r="H28">
        <f ca="1">COUNTIF(OFFSET('TE4_18.09.18_pred_raw'!A2,0,0,D9-B9+1,1),"Bival")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COUNTIF(OFFSET('TE4_18.09.18_pred_raw'!C2,0,0,D9-B9+1,1),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COUNTIF(OFFSET('TE4_18.09.18_pred_raw'!A2,0,0,D9-B9+1,1),"Gastr")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COUNTIF(OFFSET('TE4_18.09.18_pred_raw'!A2,0,0,D9-B9+1,1),"Limpe")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COUNTIF(OFFSET('TE4_18.09.18_pred_raw'!A2,0,0,D9-B9+1,1),"Moll")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COUNTIF(OFFSET('TE4_18.09.18_pred_raw'!A2,0,0,D9-B9+1,1),"Nudi")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SUM((OFFSET('TE4_18.09.18_pred_raw'!B2,0,0,D9-B9+1,1)="ASP") * (OFFSET('TE4_18.09.18_pred_raw'!C2,0,0,D9-B9+1,1)&lt;&gt;"TWS"))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COUNTIF(OFFSET('TE4_18.09.18_pred_raw'!A2,0,0,D9-B9+1,1),"Stram")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SUM((OFFSET('TE4_18.09.18_pred_raw'!B2,0,0,D9-B9+1,1)="BBD") * (OFFSET('TE4_18.09.18_pred_raw'!C2,0,0,D9-B9+1,1)&lt;&gt;"TWS"))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COUNTIF(OFFSET('TE4_18.09.18_pred_raw'!A2,0,0,D9-B9+1,1),"Verme")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SUM((OFFSET('TE4_18.09.18_pred_raw'!B2,0,0,D9-B9+1,1)="BL") * (OFFSET('TE4_18.09.18_pred_raw'!C2,0,0,D9-B9+1,1)&lt;&gt;"TWS"))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SUM((OFFSET('TE4_18.09.18_pred_raw'!B2,0,0,D9-B9+1,1)="OD") * (OFFSET('TE4_18.09.18_pred_raw'!C2,0,0,D9-B9+1,1)&lt;&gt;"TWS"))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COUNTIF(OFFSET('TE4_18.09.18_pred_raw'!A2,0,0,D9-B9+1,1),"Ascid")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SUM((OFFSET('TE4_18.09.18_pred_raw'!B2,0,0,D9-B9+1,1)="PLA") * (OFFSET('TE4_18.09.18_pred_raw'!C2,0,0,D9-B9+1,1)&lt;&gt;"TWS"))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COUNTIF(OFFSET('TE4_18.09.18_pred_raw'!A2,0,0,D9-B9+1,1),"B_lea")</f>
        <v>5</v>
      </c>
      <c r="I37" s="3">
        <f ca="1">(H37/H142)*100</f>
        <v>5.0505050505050502</v>
      </c>
      <c r="J37" s="3">
        <f ca="1">IF(H37=0,0,-1*((H37/B18)*(LN(H37/B18))))</f>
        <v>0.36620409622270322</v>
      </c>
      <c r="K37" s="19">
        <f ca="1">IF(H37=0,0,((H37/B18)^2))</f>
        <v>0.1111111111111111</v>
      </c>
    </row>
    <row r="38" spans="1:11" x14ac:dyDescent="0.25">
      <c r="A38" s="14" t="s">
        <v>206</v>
      </c>
      <c r="B38">
        <f t="array" aca="1" ref="B38" ca="1">SUM((OFFSET('TE4_18.09.18_pred_raw'!B2,0,0,D9-B9+1,1)="WBD") * (OFFSET('TE4_18.09.18_pred_raw'!C2,0,0,D9-B9+1,1)&lt;&gt;"TWS"))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COUNTIF(OFFSET('TE4_18.09.18_pred_raw'!A2,0,0,D9-B9+1,1),"B_nig")</f>
        <v>0</v>
      </c>
      <c r="I38" s="3">
        <f ca="1">(H38/H142)*100</f>
        <v>0</v>
      </c>
      <c r="J38" s="3">
        <f ca="1">IF(H38=0,0,-1*((H38/B18)*(LN(H38/B18))))</f>
        <v>0</v>
      </c>
      <c r="K38" s="19">
        <f ca="1">IF(H38=0,0,((H38/B18)^2))</f>
        <v>0</v>
      </c>
    </row>
    <row r="39" spans="1:11" x14ac:dyDescent="0.25">
      <c r="A39" s="13" t="s">
        <v>207</v>
      </c>
      <c r="B39" s="6">
        <f t="array" aca="1" ref="B39" ca="1">SUM((OFFSET('TE4_18.09.18_pred_raw'!B2,0,0,D9-B9+1,1)="YBD") * (OFFSET('TE4_18.09.18_pred_raw'!C2,0,0,D9-B9+1,1)&lt;&gt;"TWS"))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COUNTIF(OFFSET('TE4_18.09.18_pred_raw'!A2,0,0,D9-B9+1,1),"B_sch")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COUNTIF(OFFSET('TE4_18.09.18_pred_raw'!A2,0,0,D9-B9+1,1),"C_int")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(OFFSET('TE4_18.09.18_pred_raw'!B2,0,0,D9-B9+1,1)="ASP")*( OFFSET('TE4_18.09.18_pred_raw'!C2,0,0,D9-B9+1,1)="C"))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COUNTIF(OFFSET('TE4_18.09.18_pred_raw'!A2,0,0,D9-B9+1,1),"C_lep")</f>
        <v>5</v>
      </c>
      <c r="I41" s="3">
        <f ca="1">(H41/H142)*100</f>
        <v>5.0505050505050502</v>
      </c>
      <c r="J41" s="3">
        <f ca="1">IF(H41=0,0,-1*((H41/B18)*(LN(H41/B18))))</f>
        <v>0.36620409622270322</v>
      </c>
      <c r="K41" s="19">
        <f ca="1">IF(H41=0,0,((H41/B18)^2))</f>
        <v>0.1111111111111111</v>
      </c>
    </row>
    <row r="42" spans="1:11" x14ac:dyDescent="0.25">
      <c r="A42" s="14" t="s">
        <v>202</v>
      </c>
      <c r="B42">
        <f ca="1">SUMPRODUCT( (OFFSET('TE4_18.09.18_pred_raw'!B2,0,0,D9-B9+1,1)="BBD")*( OFFSET('TE4_18.09.18_pred_raw'!C2,0,0,D9-B9+1,1)="C"))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COUNTIF(OFFSET('TE4_18.09.18_pred_raw'!A2,0,0,D9-B9+1,1),"Dp_lis")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(OFFSET('TE4_18.09.18_pred_raw'!B2,0,0,D9-B9+1,1)="BL")*( OFFSET('TE4_18.09.18_pred_raw'!C2,0,0,D9-B9+1,1)="C"))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COUNTIF(OFFSET('TE4_18.09.18_pred_raw'!A2,0,0,D9-B9+1,1),"D_cor")</f>
        <v>2</v>
      </c>
      <c r="I43" s="3">
        <f ca="1">(H43/H142)*100</f>
        <v>2.0202020202020203</v>
      </c>
      <c r="J43" s="3">
        <f ca="1">IF(H43=0,0,-1*((H43/B18)*(LN(H43/B18))))</f>
        <v>0.26865373607230197</v>
      </c>
      <c r="K43" s="19">
        <f ca="1">IF(H43=0,0,((H43/B18)^2))</f>
        <v>1.7777777777777778E-2</v>
      </c>
    </row>
    <row r="44" spans="1:11" x14ac:dyDescent="0.25">
      <c r="A44" s="14" t="s">
        <v>204</v>
      </c>
      <c r="B44">
        <f ca="1">SUMPRODUCT( (OFFSET('TE4_18.09.18_pred_raw'!B2,0,0,D9-B9+1,1)="OD")*( OFFSET('TE4_18.09.18_pred_raw'!C2,0,0,D9-B9+1,1)="C"))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COUNTIF(OFFSET('TE4_18.09.18_pred_raw'!A2,0,0,D9-B9+1,1),"D_mag")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(OFFSET('TE4_18.09.18_pred_raw'!B2,0,0,D9-B9+1,1)="PLA")*( OFFSET('TE4_18.09.18_pred_raw'!C2,0,0,D9-B9+1,1)="C"))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COUNTIF(OFFSET('TE4_18.09.18_pred_raw'!A2,0,0,D9-B9+1,1),"Ecte")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(OFFSET('TE4_18.09.18_pred_raw'!B2,0,0,D9-B9+1,1)="WBD")*( OFFSET('TE4_18.09.18_pred_raw'!C2,0,0,D9-B9+1,1)="C"))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COUNTIF(OFFSET('TE4_18.09.18_pred_raw'!A2,0,0,D9-B9+1,1),"M_squ")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(OFFSET('TE4_18.09.18_pred_raw'!B2,0,0,D9-B9+1,1)="YBD")*( OFFSET('TE4_18.09.18_pred_raw'!C2,0,0,D9-B9+1,1)="C"))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COUNTIF(OFFSET('TE4_18.09.18_pred_raw'!A2,0,0,D9-B9+1,1),"P_lis")</f>
        <v>3</v>
      </c>
      <c r="I47" s="3">
        <f ca="1">(H47/H142)*100</f>
        <v>3.0303030303030303</v>
      </c>
      <c r="J47" s="3">
        <f ca="1">IF(H47=0,0,-1*((H47/B18)*(LN(H47/B18))))</f>
        <v>0.32188758248682009</v>
      </c>
      <c r="K47" s="19">
        <f ca="1">IF(H47=0,0,((H47/B18)^2))</f>
        <v>4.0000000000000008E-2</v>
      </c>
    </row>
    <row r="48" spans="1:11" ht="15.75" thickTop="1" x14ac:dyDescent="0.25">
      <c r="G48" s="14" t="s">
        <v>55</v>
      </c>
      <c r="H48">
        <f ca="1">COUNTIF(OFFSET('TE4_18.09.18_pred_raw'!A2,0,0,D9-B9+1,1),"S_can")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COUNTIF(OFFSET('TE4_18.09.18_pred_raw'!A2,0,0,D9-B9+1,1),"Styel")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COUNTIF(OFFSET('TE4_18.09.18_pred_raw'!A2,0,0,D9-B9+1,1),"S_bra")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COUNTIF(OFFSET('TE4_18.09.18_pred_raw'!A2,0,0,D9-B9+1,1),"S_rub")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COUNTIF(OFFSET('TE4_18.09.18_pred_raw'!A2,0,0,D9-B9+1,1),"T_cer")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COUNTIF(OFFSET('TE4_18.09.18_pred_raw'!A2,0,0,D9-B9+1,1),"A_ver")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COUNTIF(OFFSET('TE4_18.09.18_pred_raw'!A2,0,0,D9-B9+1,1),"Bryoz")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COUNTIF(OFFSET('TE4_18.09.18_pred_raw'!A2,0,0,D9-B9+1,1),"B_ner")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COUNTIF(OFFSET('TE4_18.09.18_pred_raw'!A2,0,0,D9-B9+1,1),"Bugu")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COUNTIF(OFFSET('TE4_18.09.18_pred_raw'!A2,0,0,D9-B9+1,1),"B_sto")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COUNTIF(OFFSET('TE4_18.09.18_pred_raw'!A2,0,0,D9-B9+1,1),"B_fla")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COUNTIF(OFFSET('TE4_18.09.18_pred_raw'!A2,0,0,D9-B9+1,1),"B_ful")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COUNTIF(OFFSET('TE4_18.09.18_pred_raw'!A2,0,0,D9-B9+1,1),"B_sim")</f>
        <v>2</v>
      </c>
      <c r="I61" s="3">
        <f ca="1">(H61/H142)*100</f>
        <v>2.0202020202020203</v>
      </c>
      <c r="J61" s="3">
        <f ca="1">IF(H61=0,0,-1*((H61/B19)*(LN(H61/B19))))</f>
        <v>0.29862657820467581</v>
      </c>
      <c r="K61" s="19">
        <f ca="1">IF(H61=0,0,((H61/B19)^2))</f>
        <v>2.7777777777777776E-2</v>
      </c>
    </row>
    <row r="62" spans="7:11" x14ac:dyDescent="0.25">
      <c r="G62" s="14" t="s">
        <v>69</v>
      </c>
      <c r="H62">
        <f ca="1">COUNTIF(OFFSET('TE4_18.09.18_pred_raw'!A2,0,0,D9-B9+1,1),"C_ina")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COUNTIF(OFFSET('TE4_18.09.18_pred_raw'!A2,0,0,D9-B9+1,1),"C_bert")</f>
        <v>0</v>
      </c>
      <c r="I63" s="3">
        <f ca="1">(H63/H142)*100</f>
        <v>0</v>
      </c>
      <c r="J63" s="3">
        <f ca="1">IF(H63=0,0,-1*((H63/B19)*(LN(H63/B19))))</f>
        <v>0</v>
      </c>
      <c r="K63" s="19">
        <f ca="1">IF(H63=0,0,((H63/B19)^2))</f>
        <v>0</v>
      </c>
    </row>
    <row r="64" spans="7:11" x14ac:dyDescent="0.25">
      <c r="G64" s="14" t="s">
        <v>71</v>
      </c>
      <c r="H64">
        <f ca="1">COUNTIF(OFFSET('TE4_18.09.18_pred_raw'!A2,0,0,D9-B9+1,1),"C_den")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COUNTIF(OFFSET('TE4_18.09.18_pred_raw'!A2,0,0,D9-B9+1,1),"C_ebu")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COUNTIF(OFFSET('TE4_18.09.18_pred_raw'!A2,0,0,D9-B9+1,1),"C_elo")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COUNTIF(OFFSET('TE4_18.09.18_pred_raw'!A2,0,0,D9-B9+1,1),"Crisi")</f>
        <v>2</v>
      </c>
      <c r="I67" s="3">
        <f ca="1">(H67/H142)*100</f>
        <v>2.0202020202020203</v>
      </c>
      <c r="J67" s="3">
        <f ca="1">IF(H67=0,0,-1*((H67/B19)*(LN(H67/B19))))</f>
        <v>0.29862657820467581</v>
      </c>
      <c r="K67" s="19">
        <f ca="1">IF(H67=0,0,((H67/B19)^2))</f>
        <v>2.7777777777777776E-2</v>
      </c>
    </row>
    <row r="68" spans="7:11" x14ac:dyDescent="0.25">
      <c r="G68" s="14" t="s">
        <v>75</v>
      </c>
      <c r="H68">
        <f ca="1">COUNTIF(OFFSET('TE4_18.09.18_pred_raw'!A2,0,0,D9-B9+1,1),"C_plu")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COUNTIF(OFFSET('TE4_18.09.18_pred_raw'!A2,0,0,D9-B9+1,1),"F_pur")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COUNTIF(OFFSET('TE4_18.09.18_pred_raw'!A2,0,0,D9-B9+1,1),"N_gig")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COUNTIF(OFFSET('TE4_18.09.18_pred_raw'!A2,0,0,D9-B9+1,1),"P_alb")</f>
        <v>8</v>
      </c>
      <c r="I71" s="3">
        <f ca="1">(H71/H142)*100</f>
        <v>8.0808080808080813</v>
      </c>
      <c r="J71" s="3">
        <f ca="1">IF(H71=0,0,-1*((H71/B19)*(LN(H71/B19))))</f>
        <v>0.27031007207210961</v>
      </c>
      <c r="K71" s="19">
        <f ca="1">IF(H71=0,0,((H71/B19)^2))</f>
        <v>0.44444444444444442</v>
      </c>
    </row>
    <row r="72" spans="7:11" x14ac:dyDescent="0.25">
      <c r="G72" s="14" t="s">
        <v>79</v>
      </c>
      <c r="H72">
        <f ca="1">COUNTIF(OFFSET('TE4_18.09.18_pred_raw'!A2,0,0,D9-B9+1,1),"S_laf")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COUNTIF(OFFSET('TE4_18.09.18_pred_raw'!A2,0,0,D9-B9+1,1),"S_err")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COUNTIF(OFFSET('TE4_18.09.18_pred_raw'!A2,0,0,D9-B9+1,1),"S_pun")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COUNTIF(OFFSET('TE4_18.09.18_pred_raw'!A2,0,0,D9-B9+1,1),"Schiz")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COUNTIF(OFFSET('TE4_18.09.18_pred_raw'!A2,0,0,D9-B9+1,1),"S_mad")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COUNTIF(OFFSET('TE4_18.09.18_pred_raw'!A2,0,0,D9-B9+1,1),"Scrup")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COUNTIF(OFFSET('TE4_18.09.18_pred_raw'!A2,0,0,D9-B9+1,1),"T_ino")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COUNTIF(OFFSET('TE4_18.09.18_pred_raw'!A2,0,0,D9-B9+1,1),"Tubo")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COUNTIF(OFFSET('TE4_18.09.18_pred_raw'!A2,0,0,D9-B9+1,1),"V_dent")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COUNTIF(OFFSET('TE4_18.09.18_pred_raw'!A2,0,0,D9-B9+1,1),"W_sub")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COUNTIF(OFFSET('TE4_18.09.18_pred_raw'!A2,0,0,D9-B9+1,1),"B_bai")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COUNTIF(OFFSET('TE4_18.09.18_pred_raw'!A2,0,0,D9-B9+1,1),"L_cla")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COUNTIF(OFFSET('TE4_18.09.18_pred_raw'!A2,0,0,D9-B9+1,1),"Nerei")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COUNTIF(OFFSET('TE4_18.09.18_pred_raw'!A2,0,0,D9-B9+1,1),"N_venu")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COUNTIF(OFFSET('TE4_18.09.18_pred_raw'!A2,0,0,D9-B9+1,1),"Poly")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COUNTIF(OFFSET('TE4_18.09.18_pred_raw'!A2,0,0,D9-B9+1,1),"P_tri")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COUNTIF(OFFSET('TE4_18.09.18_pred_raw'!A2,0,0,D9-B9+1,1),"P_tub")</f>
        <v>1</v>
      </c>
      <c r="I89" s="3">
        <f ca="1">(H89/H142)*100</f>
        <v>1.0101010101010102</v>
      </c>
      <c r="J89" s="3">
        <f ca="1">IF(H89=0,0,-1*((H89/B20)*(LN(H89/B20))))</f>
        <v>0.18850409497251847</v>
      </c>
      <c r="K89" s="19">
        <f ca="1">IF(H89=0,0,((H89/B20)^2))</f>
        <v>5.1020408163265302E-3</v>
      </c>
    </row>
    <row r="90" spans="7:11" x14ac:dyDescent="0.25">
      <c r="G90" s="14" t="s">
        <v>97</v>
      </c>
      <c r="H90">
        <f ca="1">COUNTIF(OFFSET('TE4_18.09.18_pred_raw'!A2,0,0,D9-B9+1,1),"Sabel")</f>
        <v>2</v>
      </c>
      <c r="I90" s="3">
        <f ca="1">(H90/H142)*100</f>
        <v>2.0202020202020203</v>
      </c>
      <c r="J90" s="3">
        <f ca="1">IF(H90=0,0,-1*((H90/B20)*(LN(H90/B20))))</f>
        <v>0.27798716415075903</v>
      </c>
      <c r="K90" s="19">
        <f ca="1">IF(H90=0,0,((H90/B20)^2))</f>
        <v>2.0408163265306121E-2</v>
      </c>
    </row>
    <row r="91" spans="7:11" x14ac:dyDescent="0.25">
      <c r="G91" s="14" t="s">
        <v>98</v>
      </c>
      <c r="H91">
        <f ca="1">COUNTIF(OFFSET('TE4_18.09.18_pred_raw'!A2,0,0,D9-B9+1,1),"S_dys")</f>
        <v>1</v>
      </c>
      <c r="I91" s="3">
        <f ca="1">(H91/H142)*100</f>
        <v>1.0101010101010102</v>
      </c>
      <c r="J91" s="3">
        <f ca="1">IF(H91=0,0,-1*((H91/B20)*(LN(H91/B20))))</f>
        <v>0.18850409497251847</v>
      </c>
      <c r="K91" s="19">
        <f ca="1">IF(H91=0,0,((H91/B20)^2))</f>
        <v>5.1020408163265302E-3</v>
      </c>
    </row>
    <row r="92" spans="7:11" x14ac:dyDescent="0.25">
      <c r="G92" s="14" t="s">
        <v>99</v>
      </c>
      <c r="H92">
        <f ca="1">COUNTIF(OFFSET('TE4_18.09.18_pred_raw'!A2,0,0,D9-B9+1,1),"Scale")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COUNTIF(OFFSET('TE4_18.09.18_pred_raw'!A2,0,0,D9-B9+1,1),"S_ver")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COUNTIF(OFFSET('TE4_18.09.18_pred_raw'!A2,0,0,D9-B9+1,1),"S_tri")</f>
        <v>3</v>
      </c>
      <c r="I94" s="3">
        <f ca="1">(H94/H142)*100</f>
        <v>3.0303030303030303</v>
      </c>
      <c r="J94" s="3">
        <f ca="1">IF(H94=0,0,-1*((H94/B20)*(LN(H94/B20))))</f>
        <v>0.3300953659172462</v>
      </c>
      <c r="K94" s="19">
        <f ca="1">IF(H94=0,0,((H94/B20)^2))</f>
        <v>4.5918367346938771E-2</v>
      </c>
    </row>
    <row r="95" spans="7:11" x14ac:dyDescent="0.25">
      <c r="G95" s="14" t="s">
        <v>102</v>
      </c>
      <c r="H95">
        <f ca="1">COUNTIF(OFFSET('TE4_18.09.18_pred_raw'!A2,0,0,D9-B9+1,1),"Spir")</f>
        <v>7</v>
      </c>
      <c r="I95" s="3">
        <f ca="1">(H95/H142)*100</f>
        <v>7.0707070707070701</v>
      </c>
      <c r="J95" s="3">
        <f ca="1">IF(H95=0,0,-1*((H95/B20)*(LN(H95/B20))))</f>
        <v>0.34657359027997264</v>
      </c>
      <c r="K95" s="19">
        <f ca="1">IF(H95=0,0,((H95/B20)^2))</f>
        <v>0.25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COUNTIF(OFFSET('TE4_18.09.18_pred_raw'!A2,0,0,D9-B9+1,1),"A_plu")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COUNTIF(OFFSET('TE4_18.09.18_pred_raw'!A2,0,0,D9-B9+1,1),"A_dia")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COUNTIF(OFFSET('TE4_18.09.18_pred_raw'!A2,0,0,D9-B9+1,1),"E_cro")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COUNTIF(OFFSET('TE4_18.09.18_pred_raw'!A2,0,0,D9-B9+1,1),"K_hal")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COUNTIF(OFFSET('TE4_18.09.18_pred_raw'!A2,0,0,D9-B9+1,1),"O_hya")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COUNTIF(OFFSET('TE4_18.09.18_pred_raw'!A2,0,0,D9-B9+1,1),"Obel")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COUNTIF(OFFSET('TE4_18.09.18_pred_raw'!A2,0,0,D9-B9+1,1),"P_dis")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COUNTIF(OFFSET('TE4_18.09.18_pred_raw'!A2,0,0,D9-B9+1,1),"S_gau")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COUNTIF(OFFSET('TE4_18.09.18_pred_raw'!A2,0,0,D9-B9+1,1),"S_gayi")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COUNTIF(OFFSET('TE4_18.09.18_pred_raw'!A2,0,0,D9-B9+1,1),"Keep")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COUNTIF(OFFSET('TE4_18.09.18_pred_raw'!A2,0,0,D9-B9+1,1),"Pat")</f>
        <v>32</v>
      </c>
      <c r="I108" s="3">
        <f ca="1">(H108/H142)*100</f>
        <v>32.323232323232325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COUNTIF(OFFSET('TE4_18.09.18_pred_raw'!A2,0,0,D9-B9+1,1),"Up")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COUNTIF(OFFSET('TE4_18.09.18_pred_raw'!A2,0,0,D9-B9+1,1),"Work")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COUNTIF(OFFSET('TE4_18.09.18_pred_raw'!A2,0,0,D9-B9+1,1),"C_cla")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COUNTIF(OFFSET('TE4_18.09.18_pred_raw'!A2,0,0,D9-B9+1,1),"M_sen")</f>
        <v>0</v>
      </c>
      <c r="I113" s="3">
        <f ca="1">(H113/H142)*100</f>
        <v>0</v>
      </c>
      <c r="J113" s="3">
        <f ca="1">IF(H113=0,0,-1*((H113/B23)*(LN(H113/B23))))</f>
        <v>0</v>
      </c>
      <c r="K113" s="19">
        <f ca="1">IF(H113=0,0,((H113/B23)^2))</f>
        <v>0</v>
      </c>
    </row>
    <row r="114" spans="7:11" x14ac:dyDescent="0.25">
      <c r="G114" s="14" t="s">
        <v>121</v>
      </c>
      <c r="H114">
        <f ca="1">COUNTIF(OFFSET('TE4_18.09.18_pred_raw'!A2,0,0,D9-B9+1,1),"Myca")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COUNTIF(OFFSET('TE4_18.09.18_pred_raw'!A2,0,0,D9-B9+1,1),"P_mag")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COUNTIF(OFFSET('TE4_18.09.18_pred_raw'!A2,0,0,D9-B9+1,1),"P_long")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COUNTIF(OFFSET('TE4_18.09.18_pred_raw'!A2,0,0,D9-B9+1,1),"Spong")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COUNTIF(OFFSET('TE4_18.09.18_pred_raw'!A2,0,0,D9-B9+1,1),"S_cil")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COUNTIF(OFFSET('TE4_18.09.18_pred_raw'!A2,0,0,D9-B9+1,1),"Sycon")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</v>
      </c>
      <c r="K119" s="19">
        <f ca="1">IF(H119=0,0,((H119/B23)^2))</f>
        <v>1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COUNTIF(OFFSET('TE4_18.09.18_pred_raw'!A2,0,0,D9-B9+1,1),"Alg")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COUNTIF(OFFSET('TE4_18.09.18_pred_raw'!A2,0,0,D9-B9+1,1),"Cora")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COUNTIF(OFFSET('TE4_18.09.18_pred_raw'!A2,0,0,D9-B9+1,1),"D_dic")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COUNTIF(OFFSET('TE4_18.09.18_pred_raw'!A2,0,0,D9-B9+1,1),"L_inc")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COUNTIF(OFFSET('TE4_18.09.18_pred_raw'!A2,0,0,D9-B9+1,1),"P_pav")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COUNTIF(OFFSET('TE4_18.09.18_pred_raw'!A2,0,0,D9-B9+1,1),"P_ser")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COUNTIF(OFFSET('TE4_18.09.18_pred_raw'!A2,0,0,D9-B9+1,1),"Ulva")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COUNTIF(OFFSET('TE4_18.09.18_pred_raw'!A2,0,0,D9-B9+1,1),"V_utr")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COUNTIF(OFFSET('TE4_18.09.18_pred_raw'!A2,0,0,D9-B9+1,1),"B_dis")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COUNTIF(OFFSET('TE4_18.09.18_pred_raw'!A2,0,0,D9-B9+1,1),"A_lix")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COUNTIF(OFFSET('TE4_18.09.18_pred_raw'!A2,0,0,D9-B9+1,1),"Bare")</f>
        <v>24</v>
      </c>
      <c r="I134" s="3">
        <f ca="1">(H134/H142)*100</f>
        <v>24.242424242424242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COUNTIF(OFFSET('TE4_18.09.18_pred_raw'!A2,0,0,D9-B9+1,1),"Biof")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144</v>
      </c>
      <c r="H137">
        <f ca="1">COUNTIF(OFFSET('TE4_18.09.18_pred_raw'!A2,0,0,D9-B9+1,1),"UNK")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COUNTIF(OFFSET('TE4_18.09.18_pred_raw'!A2,0,0,D9-B9+1,1),"SHAD")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COUNTIF(OFFSET('TE4_18.09.18_pred_raw'!A2,0,0,D9-B9+1,1),"TAPE")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COUNTIF(OFFSET('TE4_18.09.18_pred_raw'!A2,0,0,D9-B9+1,1),"WAND")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C614-B690-4DBC-829A-CFA9BED93003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COUNTA(OFFSET('TE5_19.09.18_raw'!A2,0,0,D9-B9+1,1))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COUNTIF(OFFSET('TE5_19.09.18_raw'!C2,0,0,D9-B9+1,1), "ART")</f>
        <v>2</v>
      </c>
      <c r="C16" s="7">
        <f ca="1">(B16/H142)*100</f>
        <v>2.0202020202020203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COUNTIF(OFFSET('TE5_19.09.18_raw'!C2,0,0,D9-B9+1,1),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COUNTIF(OFFSET('TE5_19.09.18_raw'!A2,0,0,D9-B9+1,1),"Amphi")</f>
        <v>2</v>
      </c>
      <c r="I17" s="3">
        <f ca="1">(H17/H142)*100</f>
        <v>2.0202020202020203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COUNTIF(OFFSET('TE5_19.09.18_raw'!C2,0,0,D9-B9+1,1), "TUN")</f>
        <v>8</v>
      </c>
      <c r="C18" s="7">
        <f ca="1">(B18/H142)*100</f>
        <v>8.0808080808080813</v>
      </c>
      <c r="D18" s="7">
        <f ca="1">SUM(J36:J52)</f>
        <v>1.0821955300387671</v>
      </c>
      <c r="E18" s="18">
        <f ca="1">1-SUM(K36:K52)</f>
        <v>0.65625</v>
      </c>
      <c r="G18" s="14" t="s">
        <v>25</v>
      </c>
      <c r="H18">
        <f ca="1">COUNTIF(OFFSET('TE5_19.09.18_raw'!A2,0,0,D9-B9+1,1),"B_tri")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COUNTIF(OFFSET('TE5_19.09.18_raw'!C2,0,0,D9-B9+1,1), "BRY")</f>
        <v>31</v>
      </c>
      <c r="C19" s="3">
        <f ca="1">(B19/H142)*100</f>
        <v>31.313131313131315</v>
      </c>
      <c r="D19" s="3">
        <f ca="1">SUM(J54:J81)</f>
        <v>0.89487779001357681</v>
      </c>
      <c r="E19" s="19">
        <f ca="1">1-SUM(K54:K81)</f>
        <v>0.52029136316337155</v>
      </c>
      <c r="G19" s="14" t="s">
        <v>26</v>
      </c>
      <c r="H19">
        <f ca="1">COUNTIF(OFFSET('TE5_19.09.18_raw'!A2,0,0,D9-B9+1,1),"Capre")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COUNTIF(OFFSET('TE5_19.09.18_raw'!C2,0,0,D9-B9+1,1), "ANN")</f>
        <v>24</v>
      </c>
      <c r="C20" s="7">
        <f ca="1">(B20/H142)*100</f>
        <v>24.242424242424242</v>
      </c>
      <c r="D20" s="7">
        <f ca="1">SUM(J83:J95)</f>
        <v>1.0710465945979117</v>
      </c>
      <c r="E20" s="18">
        <f ca="1">1-SUM(K83:K95)</f>
        <v>0.56944444444444442</v>
      </c>
      <c r="G20" s="14" t="s">
        <v>27</v>
      </c>
      <c r="H20">
        <f ca="1">COUNTIF(OFFSET('TE5_19.09.18_raw'!A2,0,0,D9-B9+1,1),"Chtha")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COUNTIF(OFFSET('TE5_19.09.18_raw'!C2,0,0,D9-B9+1,1),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COUNTIF(OFFSET('TE5_19.09.18_raw'!A2,0,0,D9-B9+1,1),"Crab")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COUNTIF(OFFSET('TE5_19.09.18_raw'!C2,0,0,D9-B9+1,1), "C")</f>
        <v>0</v>
      </c>
      <c r="C22" s="7">
        <f ca="1">(B22/H142)*100</f>
        <v>0</v>
      </c>
      <c r="D22" s="7">
        <f ca="1">SUM(J107:J110)</f>
        <v>0</v>
      </c>
      <c r="E22" s="18">
        <f ca="1">1-SUM(K107:K110)</f>
        <v>1</v>
      </c>
      <c r="G22" s="14" t="s">
        <v>29</v>
      </c>
      <c r="H22">
        <f ca="1">COUNTIF(OFFSET('TE5_19.09.18_raw'!A2,0,0,D9-B9+1,1),"M_sex")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COUNTIF(OFFSET('TE5_19.09.18_raw'!C2,0,0,D9-B9+1,1), "POR")</f>
        <v>7</v>
      </c>
      <c r="C23" s="3">
        <f ca="1">(B23/H142)*100</f>
        <v>7.0707070707070701</v>
      </c>
      <c r="D23" s="3">
        <f ca="1">SUM(J112:J119)</f>
        <v>1.3517839942896459</v>
      </c>
      <c r="E23" s="19">
        <f ca="1">1-SUM(K112:K119)</f>
        <v>0.73469387755102045</v>
      </c>
      <c r="G23" s="14" t="s">
        <v>30</v>
      </c>
      <c r="H23">
        <f ca="1">COUNTIF(OFFSET('TE5_19.09.18_raw'!A2,0,0,D9-B9+1,1),"P_scul")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COUNTIF(OFFSET('TE5_19.09.18_raw'!C2,0,0,D9-B9+1,1), "MA")</f>
        <v>1</v>
      </c>
      <c r="C24" s="7">
        <f ca="1">(B24/H142)*100</f>
        <v>1.0101010101010102</v>
      </c>
      <c r="D24" s="7">
        <f ca="1">SUM(J121:J128)</f>
        <v>0</v>
      </c>
      <c r="E24" s="18">
        <f ca="1">1-SUM(K121:K128)</f>
        <v>0</v>
      </c>
      <c r="G24" s="14" t="s">
        <v>31</v>
      </c>
      <c r="H24">
        <f ca="1">COUNTIF(OFFSET('TE5_19.09.18_raw'!A2,0,0,D9-B9+1,1),"Prawn")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COUNTIF(OFFSET('TE5_19.09.18_raw'!C2,0,0,D9-B9+1,1),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COUNTIF(OFFSET('TE5_19.09.18_raw'!A2,0,0,D9-B9+1,1),"S_walk")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COUNTIF(OFFSET('TE5_19.09.18_raw'!C2,0,0,D9-B9+1,1),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COUNTIF(OFFSET('TE5_19.09.18_raw'!A2,0,0,D9-B9+1,1),"Tanai")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COUNTIF(OFFSET('TE5_19.09.18_raw'!C2,0,0,D9-B9+1,1), "SPR")</f>
        <v>26</v>
      </c>
      <c r="C27" s="3">
        <f ca="1">(B27/H142)*100</f>
        <v>26.262626262626267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COUNTIF(OFFSET('TE5_19.09.18_raw'!C2,0,0,D9-B9+1,1),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35</v>
      </c>
      <c r="H28">
        <f ca="1">COUNTIF(OFFSET('TE5_19.09.18_raw'!A2,0,0,D9-B9+1,1),"Bival")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COUNTIF(OFFSET('TE5_19.09.18_raw'!C2,0,0,D9-B9+1,1),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COUNTIF(OFFSET('TE5_19.09.18_raw'!A2,0,0,D9-B9+1,1),"Gastr")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100.00000000000001</v>
      </c>
      <c r="E30" s="20"/>
      <c r="G30" s="14" t="s">
        <v>37</v>
      </c>
      <c r="H30">
        <f ca="1">COUNTIF(OFFSET('TE5_19.09.18_raw'!A2,0,0,D9-B9+1,1),"Limpe")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COUNTIF(OFFSET('TE5_19.09.18_raw'!A2,0,0,D9-B9+1,1),"Moll")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COUNTIF(OFFSET('TE5_19.09.18_raw'!A2,0,0,D9-B9+1,1),"Nudi")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SUM((OFFSET('TE5_19.09.18_raw'!B2,0,0,D9-B9+1,1)="ASP") * (OFFSET('TE5_19.09.18_raw'!C2,0,0,D9-B9+1,1)&lt;&gt;"TWS"))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COUNTIF(OFFSET('TE5_19.09.18_raw'!A2,0,0,D9-B9+1,1),"Stram")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SUM((OFFSET('TE5_19.09.18_raw'!B2,0,0,D9-B9+1,1)="BBD") * (OFFSET('TE5_19.09.18_raw'!C2,0,0,D9-B9+1,1)&lt;&gt;"TWS"))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COUNTIF(OFFSET('TE5_19.09.18_raw'!A2,0,0,D9-B9+1,1),"Verme")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SUM((OFFSET('TE5_19.09.18_raw'!B2,0,0,D9-B9+1,1)="BL") * (OFFSET('TE5_19.09.18_raw'!C2,0,0,D9-B9+1,1)&lt;&gt;"TWS"))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SUM((OFFSET('TE5_19.09.18_raw'!B2,0,0,D9-B9+1,1)="OD") * (OFFSET('TE5_19.09.18_raw'!C2,0,0,D9-B9+1,1)&lt;&gt;"TWS"))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COUNTIF(OFFSET('TE5_19.09.18_raw'!A2,0,0,D9-B9+1,1),"Ascid")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SUM((OFFSET('TE5_19.09.18_raw'!B2,0,0,D9-B9+1,1)="PLA") * (OFFSET('TE5_19.09.18_raw'!C2,0,0,D9-B9+1,1)&lt;&gt;"TWS"))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COUNTIF(OFFSET('TE5_19.09.18_raw'!A2,0,0,D9-B9+1,1),"B_lea")</f>
        <v>2</v>
      </c>
      <c r="I37" s="3">
        <f ca="1">(H37/H142)*100</f>
        <v>2.0202020202020203</v>
      </c>
      <c r="J37" s="3">
        <f ca="1">IF(H37=0,0,-1*((H37/B18)*(LN(H37/B18))))</f>
        <v>0.34657359027997264</v>
      </c>
      <c r="K37" s="19">
        <f ca="1">IF(H37=0,0,((H37/B18)^2))</f>
        <v>6.25E-2</v>
      </c>
    </row>
    <row r="38" spans="1:11" x14ac:dyDescent="0.25">
      <c r="A38" s="14" t="s">
        <v>206</v>
      </c>
      <c r="B38">
        <f t="array" aca="1" ref="B38" ca="1">SUM((OFFSET('TE5_19.09.18_raw'!B2,0,0,D9-B9+1,1)="WBD") * (OFFSET('TE5_19.09.18_raw'!C2,0,0,D9-B9+1,1)&lt;&gt;"TWS"))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COUNTIF(OFFSET('TE5_19.09.18_raw'!A2,0,0,D9-B9+1,1),"B_nig")</f>
        <v>3</v>
      </c>
      <c r="I38" s="3">
        <f ca="1">(H38/H142)*100</f>
        <v>3.0303030303030303</v>
      </c>
      <c r="J38" s="3">
        <f ca="1">IF(H38=0,0,-1*((H38/B18)*(LN(H38/B18))))</f>
        <v>0.36781096987939732</v>
      </c>
      <c r="K38" s="19">
        <f ca="1">IF(H38=0,0,((H38/B18)^2))</f>
        <v>0.140625</v>
      </c>
    </row>
    <row r="39" spans="1:11" x14ac:dyDescent="0.25">
      <c r="A39" s="13" t="s">
        <v>207</v>
      </c>
      <c r="B39" s="6">
        <f t="array" aca="1" ref="B39" ca="1">SUM((OFFSET('TE5_19.09.18_raw'!B2,0,0,D9-B9+1,1)="YBD") * (OFFSET('TE5_19.09.18_raw'!C2,0,0,D9-B9+1,1)&lt;&gt;"TWS"))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COUNTIF(OFFSET('TE5_19.09.18_raw'!A2,0,0,D9-B9+1,1),"B_sch")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COUNTIF(OFFSET('TE5_19.09.18_raw'!A2,0,0,D9-B9+1,1),"C_int")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(OFFSET('TE5_19.09.18_raw'!B2,0,0,D9-B9+1,1)="ASP")*( OFFSET('TE5_19.09.18_raw'!C2,0,0,D9-B9+1,1)="C"))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COUNTIF(OFFSET('TE5_19.09.18_raw'!A2,0,0,D9-B9+1,1),"C_lep")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(OFFSET('TE5_19.09.18_raw'!B2,0,0,D9-B9+1,1)="BBD")*( OFFSET('TE5_19.09.18_raw'!C2,0,0,D9-B9+1,1)="C"))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COUNTIF(OFFSET('TE5_19.09.18_raw'!A2,0,0,D9-B9+1,1),"Dp_lis")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(OFFSET('TE5_19.09.18_raw'!B2,0,0,D9-B9+1,1)="BL")*( OFFSET('TE5_19.09.18_raw'!C2,0,0,D9-B9+1,1)="C"))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COUNTIF(OFFSET('TE5_19.09.18_raw'!A2,0,0,D9-B9+1,1),"D_cor")</f>
        <v>3</v>
      </c>
      <c r="I43" s="3">
        <f ca="1">(H43/H142)*100</f>
        <v>3.0303030303030303</v>
      </c>
      <c r="J43" s="3">
        <f ca="1">IF(H43=0,0,-1*((H43/B18)*(LN(H43/B18))))</f>
        <v>0.36781096987939732</v>
      </c>
      <c r="K43" s="19">
        <f ca="1">IF(H43=0,0,((H43/B18)^2))</f>
        <v>0.140625</v>
      </c>
    </row>
    <row r="44" spans="1:11" x14ac:dyDescent="0.25">
      <c r="A44" s="14" t="s">
        <v>204</v>
      </c>
      <c r="B44">
        <f ca="1">SUMPRODUCT( (OFFSET('TE5_19.09.18_raw'!B2,0,0,D9-B9+1,1)="OD")*( OFFSET('TE5_19.09.18_raw'!C2,0,0,D9-B9+1,1)="C"))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COUNTIF(OFFSET('TE5_19.09.18_raw'!A2,0,0,D9-B9+1,1),"D_mag")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(OFFSET('TE5_19.09.18_raw'!B2,0,0,D9-B9+1,1)="PLA")*( OFFSET('TE5_19.09.18_raw'!C2,0,0,D9-B9+1,1)="C"))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COUNTIF(OFFSET('TE5_19.09.18_raw'!A2,0,0,D9-B9+1,1),"Ecte")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(OFFSET('TE5_19.09.18_raw'!B2,0,0,D9-B9+1,1)="WBD")*( OFFSET('TE5_19.09.18_raw'!C2,0,0,D9-B9+1,1)="C"))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COUNTIF(OFFSET('TE5_19.09.18_raw'!A2,0,0,D9-B9+1,1),"M_squ")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(OFFSET('TE5_19.09.18_raw'!B2,0,0,D9-B9+1,1)="YBD")*( OFFSET('TE5_19.09.18_raw'!C2,0,0,D9-B9+1,1)="C"))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COUNTIF(OFFSET('TE5_19.09.18_raw'!A2,0,0,D9-B9+1,1),"P_lis")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COUNTIF(OFFSET('TE5_19.09.18_raw'!A2,0,0,D9-B9+1,1),"S_can")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COUNTIF(OFFSET('TE5_19.09.18_raw'!A2,0,0,D9-B9+1,1),"Styel")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COUNTIF(OFFSET('TE5_19.09.18_raw'!A2,0,0,D9-B9+1,1),"S_bra")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COUNTIF(OFFSET('TE5_19.09.18_raw'!A2,0,0,D9-B9+1,1),"S_rub")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COUNTIF(OFFSET('TE5_19.09.18_raw'!A2,0,0,D9-B9+1,1),"T_cer")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COUNTIF(OFFSET('TE5_19.09.18_raw'!A2,0,0,D9-B9+1,1),"A_ver")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COUNTIF(OFFSET('TE5_19.09.18_raw'!A2,0,0,D9-B9+1,1),"Bryoz")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COUNTIF(OFFSET('TE5_19.09.18_raw'!A2,0,0,D9-B9+1,1),"B_ner")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COUNTIF(OFFSET('TE5_19.09.18_raw'!A2,0,0,D9-B9+1,1),"Bugu")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COUNTIF(OFFSET('TE5_19.09.18_raw'!A2,0,0,D9-B9+1,1),"B_sto")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COUNTIF(OFFSET('TE5_19.09.18_raw'!A2,0,0,D9-B9+1,1),"B_fla")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COUNTIF(OFFSET('TE5_19.09.18_raw'!A2,0,0,D9-B9+1,1),"B_ful")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COUNTIF(OFFSET('TE5_19.09.18_raw'!A2,0,0,D9-B9+1,1),"B_sim")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COUNTIF(OFFSET('TE5_19.09.18_raw'!A2,0,0,D9-B9+1,1),"C_ina")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COUNTIF(OFFSET('TE5_19.09.18_raw'!A2,0,0,D9-B9+1,1),"C_bert")</f>
        <v>20</v>
      </c>
      <c r="I63" s="3">
        <f ca="1">(H63/H142)*100</f>
        <v>20.202020202020201</v>
      </c>
      <c r="J63" s="3">
        <f ca="1">IF(H63=0,0,-1*((H63/B19)*(LN(H63/B19))))</f>
        <v>0.28274511672977759</v>
      </c>
      <c r="K63" s="19">
        <f ca="1">IF(H63=0,0,((H63/B19)^2))</f>
        <v>0.41623309053069718</v>
      </c>
    </row>
    <row r="64" spans="7:11" x14ac:dyDescent="0.25">
      <c r="G64" s="14" t="s">
        <v>71</v>
      </c>
      <c r="H64">
        <f ca="1">COUNTIF(OFFSET('TE5_19.09.18_raw'!A2,0,0,D9-B9+1,1),"C_den")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COUNTIF(OFFSET('TE5_19.09.18_raw'!A2,0,0,D9-B9+1,1),"C_ebu")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COUNTIF(OFFSET('TE5_19.09.18_raw'!A2,0,0,D9-B9+1,1),"C_elo")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COUNTIF(OFFSET('TE5_19.09.18_raw'!A2,0,0,D9-B9+1,1),"Crisi")</f>
        <v>6</v>
      </c>
      <c r="I67" s="3">
        <f ca="1">(H67/H142)*100</f>
        <v>6.0606060606060606</v>
      </c>
      <c r="J67" s="3">
        <f ca="1">IF(H67=0,0,-1*((H67/B19)*(LN(H67/B19))))</f>
        <v>0.31785052940459829</v>
      </c>
      <c r="K67" s="19">
        <f ca="1">IF(H67=0,0,((H67/B19)^2))</f>
        <v>3.7460978147762745E-2</v>
      </c>
    </row>
    <row r="68" spans="7:11" x14ac:dyDescent="0.25">
      <c r="G68" s="14" t="s">
        <v>75</v>
      </c>
      <c r="H68">
        <f ca="1">COUNTIF(OFFSET('TE5_19.09.18_raw'!A2,0,0,D9-B9+1,1),"C_plu")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COUNTIF(OFFSET('TE5_19.09.18_raw'!A2,0,0,D9-B9+1,1),"F_pur")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COUNTIF(OFFSET('TE5_19.09.18_raw'!A2,0,0,D9-B9+1,1),"N_gig")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COUNTIF(OFFSET('TE5_19.09.18_raw'!A2,0,0,D9-B9+1,1),"P_alb")</f>
        <v>5</v>
      </c>
      <c r="I71" s="3">
        <f ca="1">(H71/H142)*100</f>
        <v>5.0505050505050502</v>
      </c>
      <c r="J71" s="3">
        <f ca="1">IF(H71=0,0,-1*((H71/B19)*(LN(H71/B19))))</f>
        <v>0.29428214387920093</v>
      </c>
      <c r="K71" s="19">
        <f ca="1">IF(H71=0,0,((H71/B19)^2))</f>
        <v>2.6014568158168574E-2</v>
      </c>
    </row>
    <row r="72" spans="7:11" x14ac:dyDescent="0.25">
      <c r="G72" s="14" t="s">
        <v>79</v>
      </c>
      <c r="H72">
        <f ca="1">COUNTIF(OFFSET('TE5_19.09.18_raw'!A2,0,0,D9-B9+1,1),"S_laf")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COUNTIF(OFFSET('TE5_19.09.18_raw'!A2,0,0,D9-B9+1,1),"S_err")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COUNTIF(OFFSET('TE5_19.09.18_raw'!A2,0,0,D9-B9+1,1),"S_pun")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COUNTIF(OFFSET('TE5_19.09.18_raw'!A2,0,0,D9-B9+1,1),"Schiz")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COUNTIF(OFFSET('TE5_19.09.18_raw'!A2,0,0,D9-B9+1,1),"S_mad")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COUNTIF(OFFSET('TE5_19.09.18_raw'!A2,0,0,D9-B9+1,1),"Scrup")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COUNTIF(OFFSET('TE5_19.09.18_raw'!A2,0,0,D9-B9+1,1),"T_ino")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COUNTIF(OFFSET('TE5_19.09.18_raw'!A2,0,0,D9-B9+1,1),"Tubo")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COUNTIF(OFFSET('TE5_19.09.18_raw'!A2,0,0,D9-B9+1,1),"V_dent")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COUNTIF(OFFSET('TE5_19.09.18_raw'!A2,0,0,D9-B9+1,1),"W_sub")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COUNTIF(OFFSET('TE5_19.09.18_raw'!A2,0,0,D9-B9+1,1),"B_bai")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COUNTIF(OFFSET('TE5_19.09.18_raw'!A2,0,0,D9-B9+1,1),"L_cla")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COUNTIF(OFFSET('TE5_19.09.18_raw'!A2,0,0,D9-B9+1,1),"Nerei")</f>
        <v>1</v>
      </c>
      <c r="I85" s="3">
        <f ca="1">(H85/H142)*100</f>
        <v>1.0101010101010102</v>
      </c>
      <c r="J85" s="3">
        <f ca="1">IF(H85=0,0,-1*((H85/B20)*(LN(H85/B20))))</f>
        <v>0.13241890959783106</v>
      </c>
      <c r="K85" s="19">
        <f ca="1">IF(H85=0,0,((H85/B20)^2))</f>
        <v>1.736111111111111E-3</v>
      </c>
    </row>
    <row r="86" spans="7:11" x14ac:dyDescent="0.25">
      <c r="G86" s="14" t="s">
        <v>93</v>
      </c>
      <c r="H86">
        <f ca="1">COUNTIF(OFFSET('TE5_19.09.18_raw'!A2,0,0,D9-B9+1,1),"N_venu")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COUNTIF(OFFSET('TE5_19.09.18_raw'!A2,0,0,D9-B9+1,1),"Poly")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COUNTIF(OFFSET('TE5_19.09.18_raw'!A2,0,0,D9-B9+1,1),"P_tri")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COUNTIF(OFFSET('TE5_19.09.18_raw'!A2,0,0,D9-B9+1,1),"P_tub")</f>
        <v>1</v>
      </c>
      <c r="I89" s="3">
        <f ca="1">(H89/H142)*100</f>
        <v>1.0101010101010102</v>
      </c>
      <c r="J89" s="3">
        <f ca="1">IF(H89=0,0,-1*((H89/B20)*(LN(H89/B20))))</f>
        <v>0.13241890959783106</v>
      </c>
      <c r="K89" s="19">
        <f ca="1">IF(H89=0,0,((H89/B20)^2))</f>
        <v>1.736111111111111E-3</v>
      </c>
    </row>
    <row r="90" spans="7:11" x14ac:dyDescent="0.25">
      <c r="G90" s="14" t="s">
        <v>97</v>
      </c>
      <c r="H90">
        <f ca="1">COUNTIF(OFFSET('TE5_19.09.18_raw'!A2,0,0,D9-B9+1,1),"Sabel")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COUNTIF(OFFSET('TE5_19.09.18_raw'!A2,0,0,D9-B9+1,1),"S_dys")</f>
        <v>1</v>
      </c>
      <c r="I91" s="3">
        <f ca="1">(H91/H142)*100</f>
        <v>1.0101010101010102</v>
      </c>
      <c r="J91" s="3">
        <f ca="1">IF(H91=0,0,-1*((H91/B20)*(LN(H91/B20))))</f>
        <v>0.13241890959783106</v>
      </c>
      <c r="K91" s="19">
        <f ca="1">IF(H91=0,0,((H91/B20)^2))</f>
        <v>1.736111111111111E-3</v>
      </c>
    </row>
    <row r="92" spans="7:11" x14ac:dyDescent="0.25">
      <c r="G92" s="14" t="s">
        <v>99</v>
      </c>
      <c r="H92">
        <f ca="1">COUNTIF(OFFSET('TE5_19.09.18_raw'!A2,0,0,D9-B9+1,1),"Scale")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COUNTIF(OFFSET('TE5_19.09.18_raw'!A2,0,0,D9-B9+1,1),"S_ver")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COUNTIF(OFFSET('TE5_19.09.18_raw'!A2,0,0,D9-B9+1,1),"S_tri")</f>
        <v>7</v>
      </c>
      <c r="I94" s="3">
        <f ca="1">(H94/H142)*100</f>
        <v>7.0707070707070701</v>
      </c>
      <c r="J94" s="3">
        <f ca="1">IF(H94=0,0,-1*((H94/B20)*(LN(H94/B20))))</f>
        <v>0.35937524037701779</v>
      </c>
      <c r="K94" s="19">
        <f ca="1">IF(H94=0,0,((H94/B20)^2))</f>
        <v>8.5069444444444461E-2</v>
      </c>
    </row>
    <row r="95" spans="7:11" x14ac:dyDescent="0.25">
      <c r="G95" s="14" t="s">
        <v>102</v>
      </c>
      <c r="H95">
        <f ca="1">COUNTIF(OFFSET('TE5_19.09.18_raw'!A2,0,0,D9-B9+1,1),"Spir")</f>
        <v>14</v>
      </c>
      <c r="I95" s="3">
        <f ca="1">(H95/H142)*100</f>
        <v>14.14141414141414</v>
      </c>
      <c r="J95" s="3">
        <f ca="1">IF(H95=0,0,-1*((H95/B20)*(LN(H95/B20))))</f>
        <v>0.31441462542740073</v>
      </c>
      <c r="K95" s="19">
        <f ca="1">IF(H95=0,0,((H95/B20)^2))</f>
        <v>0.34027777777777785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COUNTIF(OFFSET('TE5_19.09.18_raw'!A2,0,0,D9-B9+1,1),"A_plu")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COUNTIF(OFFSET('TE5_19.09.18_raw'!A2,0,0,D9-B9+1,1),"A_dia")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COUNTIF(OFFSET('TE5_19.09.18_raw'!A2,0,0,D9-B9+1,1),"E_cro")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COUNTIF(OFFSET('TE5_19.09.18_raw'!A2,0,0,D9-B9+1,1),"K_hal")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COUNTIF(OFFSET('TE5_19.09.18_raw'!A2,0,0,D9-B9+1,1),"O_hya")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COUNTIF(OFFSET('TE5_19.09.18_raw'!A2,0,0,D9-B9+1,1),"Obel")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COUNTIF(OFFSET('TE5_19.09.18_raw'!A2,0,0,D9-B9+1,1),"P_dis")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COUNTIF(OFFSET('TE5_19.09.18_raw'!A2,0,0,D9-B9+1,1),"S_gau")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COUNTIF(OFFSET('TE5_19.09.18_raw'!A2,0,0,D9-B9+1,1),"S_gayi")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COUNTIF(OFFSET('TE5_19.09.18_raw'!A2,0,0,D9-B9+1,1),"Keep")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COUNTIF(OFFSET('TE5_19.09.18_raw'!A2,0,0,D9-B9+1,1),"Pat")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COUNTIF(OFFSET('TE5_19.09.18_raw'!A2,0,0,D9-B9+1,1),"Up")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COUNTIF(OFFSET('TE5_19.09.18_raw'!A2,0,0,D9-B9+1,1),"Work")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COUNTIF(OFFSET('TE5_19.09.18_raw'!A2,0,0,D9-B9+1,1),"C_cla")</f>
        <v>2</v>
      </c>
      <c r="I112" s="3">
        <f ca="1">(H112/H142)*100</f>
        <v>2.0202020202020203</v>
      </c>
      <c r="J112" s="3">
        <f ca="1">IF(H112=0,0,-1*((H112/B23)*(LN(H112/B23))))</f>
        <v>0.35793227671296229</v>
      </c>
      <c r="K112" s="19">
        <f ca="1">IF(H112=0,0,((H112/B23)^2))</f>
        <v>8.1632653061224483E-2</v>
      </c>
    </row>
    <row r="113" spans="7:11" x14ac:dyDescent="0.25">
      <c r="G113" s="14" t="s">
        <v>120</v>
      </c>
      <c r="H113">
        <f ca="1">COUNTIF(OFFSET('TE5_19.09.18_raw'!A2,0,0,D9-B9+1,1),"M_sen")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0.27798716415075903</v>
      </c>
      <c r="K113" s="19">
        <f ca="1">IF(H113=0,0,((H113/B23)^2))</f>
        <v>2.0408163265306121E-2</v>
      </c>
    </row>
    <row r="114" spans="7:11" x14ac:dyDescent="0.25">
      <c r="G114" s="14" t="s">
        <v>121</v>
      </c>
      <c r="H114">
        <f ca="1">COUNTIF(OFFSET('TE5_19.09.18_raw'!A2,0,0,D9-B9+1,1),"Myca")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COUNTIF(OFFSET('TE5_19.09.18_raw'!A2,0,0,D9-B9+1,1),"P_mag")</f>
        <v>2</v>
      </c>
      <c r="I115" s="3">
        <f ca="1">(H115/H142)*100</f>
        <v>2.0202020202020203</v>
      </c>
      <c r="J115" s="3">
        <f ca="1">IF(H115=0,0,-1*((H115/B23)*(LN(H115/B23))))</f>
        <v>0.35793227671296229</v>
      </c>
      <c r="K115" s="19">
        <f ca="1">IF(H115=0,0,((H115/B23)^2))</f>
        <v>8.1632653061224483E-2</v>
      </c>
    </row>
    <row r="116" spans="7:11" x14ac:dyDescent="0.25">
      <c r="G116" s="14" t="s">
        <v>123</v>
      </c>
      <c r="H116">
        <f ca="1">COUNTIF(OFFSET('TE5_19.09.18_raw'!A2,0,0,D9-B9+1,1),"P_long")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COUNTIF(OFFSET('TE5_19.09.18_raw'!A2,0,0,D9-B9+1,1),"Spong")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COUNTIF(OFFSET('TE5_19.09.18_raw'!A2,0,0,D9-B9+1,1),"S_cil")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COUNTIF(OFFSET('TE5_19.09.18_raw'!A2,0,0,D9-B9+1,1),"Sycon")</f>
        <v>2</v>
      </c>
      <c r="I119" s="3">
        <f ca="1">(H119/H142)*100</f>
        <v>2.0202020202020203</v>
      </c>
      <c r="J119" s="3">
        <f ca="1">IF(H119=0,0,-1*((H119/B23)*(LN(H119/B23))))</f>
        <v>0.35793227671296229</v>
      </c>
      <c r="K119" s="19">
        <f ca="1">IF(H119=0,0,((H119/B23)^2))</f>
        <v>8.1632653061224483E-2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COUNTIF(OFFSET('TE5_19.09.18_raw'!A2,0,0,D9-B9+1,1),"Alg")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COUNTIF(OFFSET('TE5_19.09.18_raw'!A2,0,0,D9-B9+1,1),"Cora")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COUNTIF(OFFSET('TE5_19.09.18_raw'!A2,0,0,D9-B9+1,1),"D_dic")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COUNTIF(OFFSET('TE5_19.09.18_raw'!A2,0,0,D9-B9+1,1),"L_inc")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COUNTIF(OFFSET('TE5_19.09.18_raw'!A2,0,0,D9-B9+1,1),"P_pav")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COUNTIF(OFFSET('TE5_19.09.18_raw'!A2,0,0,D9-B9+1,1),"P_ser")</f>
        <v>1</v>
      </c>
      <c r="I126" s="3">
        <f ca="1">(H126/H142)*100</f>
        <v>1.0101010101010102</v>
      </c>
      <c r="J126" s="3">
        <f ca="1">IF(H126=0,0,-1*((H126/B24)*(LN(H126/B24))))</f>
        <v>0</v>
      </c>
      <c r="K126" s="19">
        <f ca="1">IF(H126=0,0,((H126/B24)^2))</f>
        <v>1</v>
      </c>
    </row>
    <row r="127" spans="7:11" x14ac:dyDescent="0.25">
      <c r="G127" s="14" t="s">
        <v>134</v>
      </c>
      <c r="H127">
        <f ca="1">COUNTIF(OFFSET('TE5_19.09.18_raw'!A2,0,0,D9-B9+1,1),"Ulva")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COUNTIF(OFFSET('TE5_19.09.18_raw'!A2,0,0,D9-B9+1,1),"V_utr")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COUNTIF(OFFSET('TE5_19.09.18_raw'!A2,0,0,D9-B9+1,1),"B_dis")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COUNTIF(OFFSET('TE5_19.09.18_raw'!A2,0,0,D9-B9+1,1),"A_lix")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COUNTIF(OFFSET('TE5_19.09.18_raw'!A2,0,0,D9-B9+1,1),"Bare")</f>
        <v>26</v>
      </c>
      <c r="I134" s="3">
        <f ca="1">(H134/H142)*100</f>
        <v>26.262626262626267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COUNTIF(OFFSET('TE5_19.09.18_raw'!A2,0,0,D9-B9+1,1),"Biof")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144</v>
      </c>
      <c r="H137">
        <f ca="1">COUNTIF(OFFSET('TE5_19.09.18_raw'!A2,0,0,D9-B9+1,1),"UNK")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COUNTIF(OFFSET('TE5_19.09.18_raw'!A2,0,0,D9-B9+1,1),"SHAD")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COUNTIF(OFFSET('TE5_19.09.18_raw'!A2,0,0,D9-B9+1,1),"TAPE")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COUNTIF(OFFSET('TE5_19.09.18_raw'!A2,0,0,D9-B9+1,1),"WAND")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100.00000000000001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71FB-0735-481E-BB37-B80D80A4FC93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COUNTA(OFFSET('TE5_19.09.18_pred_raw'!A2,0,0,D9-B9+1,1))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COUNTIF(OFFSET('TE5_19.09.18_pred_raw'!C2,0,0,D9-B9+1,1), "ART")</f>
        <v>1</v>
      </c>
      <c r="C16" s="7">
        <f ca="1">(B16/H142)*100</f>
        <v>1.0101010101010102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COUNTIF(OFFSET('TE5_19.09.18_pred_raw'!C2,0,0,D9-B9+1,1),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COUNTIF(OFFSET('TE5_19.09.18_pred_raw'!A2,0,0,D9-B9+1,1),"Amphi")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COUNTIF(OFFSET('TE5_19.09.18_pred_raw'!C2,0,0,D9-B9+1,1), "TUN")</f>
        <v>6</v>
      </c>
      <c r="C18" s="7">
        <f ca="1">(B18/H142)*100</f>
        <v>6.0606060606060606</v>
      </c>
      <c r="D18" s="7">
        <f ca="1">SUM(J36:J52)</f>
        <v>0.45056120886630463</v>
      </c>
      <c r="E18" s="18">
        <f ca="1">1-SUM(K36:K52)</f>
        <v>0.27777777777777768</v>
      </c>
      <c r="G18" s="14" t="s">
        <v>25</v>
      </c>
      <c r="H18">
        <f ca="1">COUNTIF(OFFSET('TE5_19.09.18_pred_raw'!A2,0,0,D9-B9+1,1),"B_tri")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COUNTIF(OFFSET('TE5_19.09.18_pred_raw'!C2,0,0,D9-B9+1,1), "BRY")</f>
        <v>18</v>
      </c>
      <c r="C19" s="3">
        <f ca="1">(B19/H142)*100</f>
        <v>18.181818181818183</v>
      </c>
      <c r="D19" s="3">
        <f ca="1">SUM(J54:J81)</f>
        <v>0.99502699017952123</v>
      </c>
      <c r="E19" s="19">
        <f ca="1">1-SUM(K54:K81)</f>
        <v>0.59259259259259256</v>
      </c>
      <c r="G19" s="14" t="s">
        <v>26</v>
      </c>
      <c r="H19">
        <f ca="1">COUNTIF(OFFSET('TE5_19.09.18_pred_raw'!A2,0,0,D9-B9+1,1),"Capre")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COUNTIF(OFFSET('TE5_19.09.18_pred_raw'!C2,0,0,D9-B9+1,1), "ANN")</f>
        <v>13</v>
      </c>
      <c r="C20" s="7">
        <f ca="1">(B20/H142)*100</f>
        <v>13.131313131313133</v>
      </c>
      <c r="D20" s="7">
        <f ca="1">SUM(J83:J95)</f>
        <v>0.66627844241467604</v>
      </c>
      <c r="E20" s="18">
        <f ca="1">1-SUM(K83:K95)</f>
        <v>0.47337278106508873</v>
      </c>
      <c r="G20" s="14" t="s">
        <v>27</v>
      </c>
      <c r="H20">
        <f ca="1">COUNTIF(OFFSET('TE5_19.09.18_pred_raw'!A2,0,0,D9-B9+1,1),"Chtha")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COUNTIF(OFFSET('TE5_19.09.18_pred_raw'!C2,0,0,D9-B9+1,1),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COUNTIF(OFFSET('TE5_19.09.18_pred_raw'!A2,0,0,D9-B9+1,1),"Crab")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COUNTIF(OFFSET('TE5_19.09.18_pred_raw'!C2,0,0,D9-B9+1,1), "C")</f>
        <v>13</v>
      </c>
      <c r="C22" s="7">
        <f ca="1">(B22/H142)*100</f>
        <v>13.131313131313133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COUNTIF(OFFSET('TE5_19.09.18_pred_raw'!A2,0,0,D9-B9+1,1),"M_sex")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COUNTIF(OFFSET('TE5_19.09.18_pred_raw'!C2,0,0,D9-B9+1,1), "POR")</f>
        <v>3</v>
      </c>
      <c r="C23" s="3">
        <f ca="1">(B23/H142)*100</f>
        <v>3.0303030303030303</v>
      </c>
      <c r="D23" s="3">
        <f ca="1">SUM(J112:J119)</f>
        <v>0.63651416829481278</v>
      </c>
      <c r="E23" s="19">
        <f ca="1">1-SUM(K112:K119)</f>
        <v>0.44444444444444442</v>
      </c>
      <c r="G23" s="14" t="s">
        <v>30</v>
      </c>
      <c r="H23">
        <f ca="1">COUNTIF(OFFSET('TE5_19.09.18_pred_raw'!A2,0,0,D9-B9+1,1),"P_scul")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COUNTIF(OFFSET('TE5_19.09.18_pred_raw'!C2,0,0,D9-B9+1,1),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COUNTIF(OFFSET('TE5_19.09.18_pred_raw'!A2,0,0,D9-B9+1,1),"Prawn")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COUNTIF(OFFSET('TE5_19.09.18_pred_raw'!C2,0,0,D9-B9+1,1),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COUNTIF(OFFSET('TE5_19.09.18_pred_raw'!A2,0,0,D9-B9+1,1),"S_walk")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COUNTIF(OFFSET('TE5_19.09.18_pred_raw'!C2,0,0,D9-B9+1,1),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COUNTIF(OFFSET('TE5_19.09.18_pred_raw'!A2,0,0,D9-B9+1,1),"Tanai")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COUNTIF(OFFSET('TE5_19.09.18_pred_raw'!C2,0,0,D9-B9+1,1), "SPR")</f>
        <v>45</v>
      </c>
      <c r="C27" s="3">
        <f ca="1">(B27/H142)*100</f>
        <v>45.454545454545453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COUNTIF(OFFSET('TE5_19.09.18_pred_raw'!C2,0,0,D9-B9+1,1), "U")</f>
        <v>0</v>
      </c>
      <c r="C28" s="7">
        <f ca="1">(B28/H142)*100</f>
        <v>0</v>
      </c>
      <c r="D28" s="7">
        <f ca="1">SUM(J136:J137)</f>
        <v>0</v>
      </c>
      <c r="E28" s="18">
        <f ca="1">1-SUM(K136:K137)</f>
        <v>1</v>
      </c>
      <c r="G28" s="14" t="s">
        <v>35</v>
      </c>
      <c r="H28">
        <f ca="1">COUNTIF(OFFSET('TE5_19.09.18_pred_raw'!A2,0,0,D9-B9+1,1),"Bival")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COUNTIF(OFFSET('TE5_19.09.18_pred_raw'!C2,0,0,D9-B9+1,1),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COUNTIF(OFFSET('TE5_19.09.18_pred_raw'!A2,0,0,D9-B9+1,1),"Gastr")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COUNTIF(OFFSET('TE5_19.09.18_pred_raw'!A2,0,0,D9-B9+1,1),"Limpe")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COUNTIF(OFFSET('TE5_19.09.18_pred_raw'!A2,0,0,D9-B9+1,1),"Moll")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COUNTIF(OFFSET('TE5_19.09.18_pred_raw'!A2,0,0,D9-B9+1,1),"Nudi")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SUM((OFFSET('TE5_19.09.18_pred_raw'!B2,0,0,D9-B9+1,1)="ASP") * (OFFSET('TE5_19.09.18_pred_raw'!C2,0,0,D9-B9+1,1)&lt;&gt;"TWS"))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COUNTIF(OFFSET('TE5_19.09.18_pred_raw'!A2,0,0,D9-B9+1,1),"Stram")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SUM((OFFSET('TE5_19.09.18_pred_raw'!B2,0,0,D9-B9+1,1)="BBD") * (OFFSET('TE5_19.09.18_pred_raw'!C2,0,0,D9-B9+1,1)&lt;&gt;"TWS"))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COUNTIF(OFFSET('TE5_19.09.18_pred_raw'!A2,0,0,D9-B9+1,1),"Verme")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SUM((OFFSET('TE5_19.09.18_pred_raw'!B2,0,0,D9-B9+1,1)="BL") * (OFFSET('TE5_19.09.18_pred_raw'!C2,0,0,D9-B9+1,1)&lt;&gt;"TWS"))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SUM((OFFSET('TE5_19.09.18_pred_raw'!B2,0,0,D9-B9+1,1)="OD") * (OFFSET('TE5_19.09.18_pred_raw'!C2,0,0,D9-B9+1,1)&lt;&gt;"TWS"))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COUNTIF(OFFSET('TE5_19.09.18_pred_raw'!A2,0,0,D9-B9+1,1),"Ascid")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SUM((OFFSET('TE5_19.09.18_pred_raw'!B2,0,0,D9-B9+1,1)="PLA") * (OFFSET('TE5_19.09.18_pred_raw'!C2,0,0,D9-B9+1,1)&lt;&gt;"TWS"))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COUNTIF(OFFSET('TE5_19.09.18_pred_raw'!A2,0,0,D9-B9+1,1),"B_lea")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SUM((OFFSET('TE5_19.09.18_pred_raw'!B2,0,0,D9-B9+1,1)="WBD") * (OFFSET('TE5_19.09.18_pred_raw'!C2,0,0,D9-B9+1,1)&lt;&gt;"TWS"))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COUNTIF(OFFSET('TE5_19.09.18_pred_raw'!A2,0,0,D9-B9+1,1),"B_nig")</f>
        <v>1</v>
      </c>
      <c r="I38" s="3">
        <f ca="1">(H38/H142)*100</f>
        <v>1.0101010101010102</v>
      </c>
      <c r="J38" s="3">
        <f ca="1">IF(H38=0,0,-1*((H38/B18)*(LN(H38/B18))))</f>
        <v>0.29862657820467581</v>
      </c>
      <c r="K38" s="19">
        <f ca="1">IF(H38=0,0,((H38/B18)^2))</f>
        <v>2.7777777777777776E-2</v>
      </c>
    </row>
    <row r="39" spans="1:11" x14ac:dyDescent="0.25">
      <c r="A39" s="13" t="s">
        <v>207</v>
      </c>
      <c r="B39" s="6">
        <f t="array" aca="1" ref="B39" ca="1">SUM((OFFSET('TE5_19.09.18_pred_raw'!B2,0,0,D9-B9+1,1)="YBD") * (OFFSET('TE5_19.09.18_pred_raw'!C2,0,0,D9-B9+1,1)&lt;&gt;"TWS"))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COUNTIF(OFFSET('TE5_19.09.18_pred_raw'!A2,0,0,D9-B9+1,1),"B_sch")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COUNTIF(OFFSET('TE5_19.09.18_pred_raw'!A2,0,0,D9-B9+1,1),"C_int")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(OFFSET('TE5_19.09.18_pred_raw'!B2,0,0,D9-B9+1,1)="ASP")*( OFFSET('TE5_19.09.18_pred_raw'!C2,0,0,D9-B9+1,1)="C"))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COUNTIF(OFFSET('TE5_19.09.18_pred_raw'!A2,0,0,D9-B9+1,1),"C_lep")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(OFFSET('TE5_19.09.18_pred_raw'!B2,0,0,D9-B9+1,1)="BBD")*( OFFSET('TE5_19.09.18_pred_raw'!C2,0,0,D9-B9+1,1)="C"))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COUNTIF(OFFSET('TE5_19.09.18_pred_raw'!A2,0,0,D9-B9+1,1),"Dp_lis")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(OFFSET('TE5_19.09.18_pred_raw'!B2,0,0,D9-B9+1,1)="BL")*( OFFSET('TE5_19.09.18_pred_raw'!C2,0,0,D9-B9+1,1)="C"))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COUNTIF(OFFSET('TE5_19.09.18_pred_raw'!A2,0,0,D9-B9+1,1),"D_cor")</f>
        <v>5</v>
      </c>
      <c r="I43" s="3">
        <f ca="1">(H43/H142)*100</f>
        <v>5.0505050505050502</v>
      </c>
      <c r="J43" s="3">
        <f ca="1">IF(H43=0,0,-1*((H43/B18)*(LN(H43/B18))))</f>
        <v>0.15193463066162882</v>
      </c>
      <c r="K43" s="19">
        <f ca="1">IF(H43=0,0,((H43/B18)^2))</f>
        <v>0.69444444444444453</v>
      </c>
    </row>
    <row r="44" spans="1:11" x14ac:dyDescent="0.25">
      <c r="A44" s="14" t="s">
        <v>204</v>
      </c>
      <c r="B44">
        <f ca="1">SUMPRODUCT( (OFFSET('TE5_19.09.18_pred_raw'!B2,0,0,D9-B9+1,1)="OD")*( OFFSET('TE5_19.09.18_pred_raw'!C2,0,0,D9-B9+1,1)="C"))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COUNTIF(OFFSET('TE5_19.09.18_pred_raw'!A2,0,0,D9-B9+1,1),"D_mag")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(OFFSET('TE5_19.09.18_pred_raw'!B2,0,0,D9-B9+1,1)="PLA")*( OFFSET('TE5_19.09.18_pred_raw'!C2,0,0,D9-B9+1,1)="C"))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COUNTIF(OFFSET('TE5_19.09.18_pred_raw'!A2,0,0,D9-B9+1,1),"Ecte")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(OFFSET('TE5_19.09.18_pred_raw'!B2,0,0,D9-B9+1,1)="WBD")*( OFFSET('TE5_19.09.18_pred_raw'!C2,0,0,D9-B9+1,1)="C"))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COUNTIF(OFFSET('TE5_19.09.18_pred_raw'!A2,0,0,D9-B9+1,1),"M_squ")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(OFFSET('TE5_19.09.18_pred_raw'!B2,0,0,D9-B9+1,1)="YBD")*( OFFSET('TE5_19.09.18_pred_raw'!C2,0,0,D9-B9+1,1)="C"))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COUNTIF(OFFSET('TE5_19.09.18_pred_raw'!A2,0,0,D9-B9+1,1),"P_lis")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COUNTIF(OFFSET('TE5_19.09.18_pred_raw'!A2,0,0,D9-B9+1,1),"S_can")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COUNTIF(OFFSET('TE5_19.09.18_pred_raw'!A2,0,0,D9-B9+1,1),"Styel")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COUNTIF(OFFSET('TE5_19.09.18_pred_raw'!A2,0,0,D9-B9+1,1),"S_bra")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COUNTIF(OFFSET('TE5_19.09.18_pred_raw'!A2,0,0,D9-B9+1,1),"S_rub")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COUNTIF(OFFSET('TE5_19.09.18_pred_raw'!A2,0,0,D9-B9+1,1),"T_cer")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COUNTIF(OFFSET('TE5_19.09.18_pred_raw'!A2,0,0,D9-B9+1,1),"A_ver")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COUNTIF(OFFSET('TE5_19.09.18_pred_raw'!A2,0,0,D9-B9+1,1),"Bryoz")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COUNTIF(OFFSET('TE5_19.09.18_pred_raw'!A2,0,0,D9-B9+1,1),"B_ner")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COUNTIF(OFFSET('TE5_19.09.18_pred_raw'!A2,0,0,D9-B9+1,1),"Bugu")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COUNTIF(OFFSET('TE5_19.09.18_pred_raw'!A2,0,0,D9-B9+1,1),"B_sto")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COUNTIF(OFFSET('TE5_19.09.18_pred_raw'!A2,0,0,D9-B9+1,1),"B_fla")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COUNTIF(OFFSET('TE5_19.09.18_pred_raw'!A2,0,0,D9-B9+1,1),"B_ful")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COUNTIF(OFFSET('TE5_19.09.18_pred_raw'!A2,0,0,D9-B9+1,1),"B_sim")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COUNTIF(OFFSET('TE5_19.09.18_pred_raw'!A2,0,0,D9-B9+1,1),"C_ina")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COUNTIF(OFFSET('TE5_19.09.18_pred_raw'!A2,0,0,D9-B9+1,1),"C_bert")</f>
        <v>10</v>
      </c>
      <c r="I63" s="3">
        <f ca="1">(H63/H142)*100</f>
        <v>10.1010101010101</v>
      </c>
      <c r="J63" s="3">
        <f ca="1">IF(H63=0,0,-1*((H63/B19)*(LN(H63/B19))))</f>
        <v>0.32654814716784386</v>
      </c>
      <c r="K63" s="19">
        <f ca="1">IF(H63=0,0,((H63/B19)^2))</f>
        <v>0.30864197530864201</v>
      </c>
    </row>
    <row r="64" spans="7:11" x14ac:dyDescent="0.25">
      <c r="G64" s="14" t="s">
        <v>71</v>
      </c>
      <c r="H64">
        <f ca="1">COUNTIF(OFFSET('TE5_19.09.18_pred_raw'!A2,0,0,D9-B9+1,1),"C_den")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COUNTIF(OFFSET('TE5_19.09.18_pred_raw'!A2,0,0,D9-B9+1,1),"C_ebu")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COUNTIF(OFFSET('TE5_19.09.18_pred_raw'!A2,0,0,D9-B9+1,1),"C_elo")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COUNTIF(OFFSET('TE5_19.09.18_pred_raw'!A2,0,0,D9-B9+1,1),"Crisi")</f>
        <v>4</v>
      </c>
      <c r="I67" s="3">
        <f ca="1">(H67/H142)*100</f>
        <v>4.0404040404040407</v>
      </c>
      <c r="J67" s="3">
        <f ca="1">IF(H67=0,0,-1*((H67/B19)*(LN(H67/B19))))</f>
        <v>0.33423942150583869</v>
      </c>
      <c r="K67" s="19">
        <f ca="1">IF(H67=0,0,((H67/B19)^2))</f>
        <v>4.9382716049382713E-2</v>
      </c>
    </row>
    <row r="68" spans="7:11" x14ac:dyDescent="0.25">
      <c r="G68" s="14" t="s">
        <v>75</v>
      </c>
      <c r="H68">
        <f ca="1">COUNTIF(OFFSET('TE5_19.09.18_pred_raw'!A2,0,0,D9-B9+1,1),"C_plu")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COUNTIF(OFFSET('TE5_19.09.18_pred_raw'!A2,0,0,D9-B9+1,1),"F_pur")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COUNTIF(OFFSET('TE5_19.09.18_pred_raw'!A2,0,0,D9-B9+1,1),"N_gig")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COUNTIF(OFFSET('TE5_19.09.18_pred_raw'!A2,0,0,D9-B9+1,1),"P_alb")</f>
        <v>4</v>
      </c>
      <c r="I71" s="3">
        <f ca="1">(H71/H142)*100</f>
        <v>4.0404040404040407</v>
      </c>
      <c r="J71" s="3">
        <f ca="1">IF(H71=0,0,-1*((H71/B19)*(LN(H71/B19))))</f>
        <v>0.33423942150583869</v>
      </c>
      <c r="K71" s="19">
        <f ca="1">IF(H71=0,0,((H71/B19)^2))</f>
        <v>4.9382716049382713E-2</v>
      </c>
    </row>
    <row r="72" spans="7:11" x14ac:dyDescent="0.25">
      <c r="G72" s="14" t="s">
        <v>79</v>
      </c>
      <c r="H72">
        <f ca="1">COUNTIF(OFFSET('TE5_19.09.18_pred_raw'!A2,0,0,D9-B9+1,1),"S_laf")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COUNTIF(OFFSET('TE5_19.09.18_pred_raw'!A2,0,0,D9-B9+1,1),"S_err")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COUNTIF(OFFSET('TE5_19.09.18_pred_raw'!A2,0,0,D9-B9+1,1),"S_pun")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COUNTIF(OFFSET('TE5_19.09.18_pred_raw'!A2,0,0,D9-B9+1,1),"Schiz")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COUNTIF(OFFSET('TE5_19.09.18_pred_raw'!A2,0,0,D9-B9+1,1),"S_mad")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COUNTIF(OFFSET('TE5_19.09.18_pred_raw'!A2,0,0,D9-B9+1,1),"Scrup")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COUNTIF(OFFSET('TE5_19.09.18_pred_raw'!A2,0,0,D9-B9+1,1),"T_ino")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COUNTIF(OFFSET('TE5_19.09.18_pred_raw'!A2,0,0,D9-B9+1,1),"Tubo")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COUNTIF(OFFSET('TE5_19.09.18_pred_raw'!A2,0,0,D9-B9+1,1),"V_dent")</f>
        <v>0</v>
      </c>
      <c r="I80" s="3">
        <f ca="1">(H80/H142)*100</f>
        <v>0</v>
      </c>
      <c r="J80" s="3">
        <f ca="1">IF(H80=0,0,-1*((H80/B19)*(LN(H80/B19))))</f>
        <v>0</v>
      </c>
      <c r="K80" s="19">
        <f ca="1">IF(H80=0,0,((H80/B19)^2))</f>
        <v>0</v>
      </c>
    </row>
    <row r="81" spans="7:11" x14ac:dyDescent="0.25">
      <c r="G81" s="14" t="s">
        <v>88</v>
      </c>
      <c r="H81">
        <f ca="1">COUNTIF(OFFSET('TE5_19.09.18_pred_raw'!A2,0,0,D9-B9+1,1),"W_sub")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COUNTIF(OFFSET('TE5_19.09.18_pred_raw'!A2,0,0,D9-B9+1,1),"B_bai")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COUNTIF(OFFSET('TE5_19.09.18_pred_raw'!A2,0,0,D9-B9+1,1),"L_cla")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COUNTIF(OFFSET('TE5_19.09.18_pred_raw'!A2,0,0,D9-B9+1,1),"Nerei")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COUNTIF(OFFSET('TE5_19.09.18_pred_raw'!A2,0,0,D9-B9+1,1),"N_venu")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COUNTIF(OFFSET('TE5_19.09.18_pred_raw'!A2,0,0,D9-B9+1,1),"Poly")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COUNTIF(OFFSET('TE5_19.09.18_pred_raw'!A2,0,0,D9-B9+1,1),"P_tri")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COUNTIF(OFFSET('TE5_19.09.18_pred_raw'!A2,0,0,D9-B9+1,1),"P_tub")</f>
        <v>0</v>
      </c>
      <c r="I89" s="3">
        <f ca="1">(H89/H142)*100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COUNTIF(OFFSET('TE5_19.09.18_pred_raw'!A2,0,0,D9-B9+1,1),"Sabel")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COUNTIF(OFFSET('TE5_19.09.18_pred_raw'!A2,0,0,D9-B9+1,1),"S_dys")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COUNTIF(OFFSET('TE5_19.09.18_pred_raw'!A2,0,0,D9-B9+1,1),"Scale")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COUNTIF(OFFSET('TE5_19.09.18_pred_raw'!A2,0,0,D9-B9+1,1),"S_ver")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COUNTIF(OFFSET('TE5_19.09.18_pred_raw'!A2,0,0,D9-B9+1,1),"S_tri")</f>
        <v>5</v>
      </c>
      <c r="I94" s="3">
        <f ca="1">(H94/H142)*100</f>
        <v>5.0505050505050502</v>
      </c>
      <c r="J94" s="3">
        <f ca="1">IF(H94=0,0,-1*((H94/B20)*(LN(H94/B20))))</f>
        <v>0.36750440193362938</v>
      </c>
      <c r="K94" s="19">
        <f ca="1">IF(H94=0,0,((H94/B20)^2))</f>
        <v>0.14792899408284024</v>
      </c>
    </row>
    <row r="95" spans="7:11" x14ac:dyDescent="0.25">
      <c r="G95" s="14" t="s">
        <v>102</v>
      </c>
      <c r="H95">
        <f ca="1">COUNTIF(OFFSET('TE5_19.09.18_pred_raw'!A2,0,0,D9-B9+1,1),"Spir")</f>
        <v>8</v>
      </c>
      <c r="I95" s="3">
        <f ca="1">(H95/H142)*100</f>
        <v>8.0808080808080813</v>
      </c>
      <c r="J95" s="3">
        <f ca="1">IF(H95=0,0,-1*((H95/B20)*(LN(H95/B20))))</f>
        <v>0.29877404048104667</v>
      </c>
      <c r="K95" s="19">
        <f ca="1">IF(H95=0,0,((H95/B20)^2))</f>
        <v>0.37869822485207105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COUNTIF(OFFSET('TE5_19.09.18_pred_raw'!A2,0,0,D9-B9+1,1),"A_plu")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COUNTIF(OFFSET('TE5_19.09.18_pred_raw'!A2,0,0,D9-B9+1,1),"A_dia")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COUNTIF(OFFSET('TE5_19.09.18_pred_raw'!A2,0,0,D9-B9+1,1),"E_cro")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COUNTIF(OFFSET('TE5_19.09.18_pred_raw'!A2,0,0,D9-B9+1,1),"K_hal")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COUNTIF(OFFSET('TE5_19.09.18_pred_raw'!A2,0,0,D9-B9+1,1),"O_hya")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COUNTIF(OFFSET('TE5_19.09.18_pred_raw'!A2,0,0,D9-B9+1,1),"Obel")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COUNTIF(OFFSET('TE5_19.09.18_pred_raw'!A2,0,0,D9-B9+1,1),"P_dis")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COUNTIF(OFFSET('TE5_19.09.18_pred_raw'!A2,0,0,D9-B9+1,1),"S_gau")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COUNTIF(OFFSET('TE5_19.09.18_pred_raw'!A2,0,0,D9-B9+1,1),"S_gayi")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COUNTIF(OFFSET('TE5_19.09.18_pred_raw'!A2,0,0,D9-B9+1,1),"Keep")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COUNTIF(OFFSET('TE5_19.09.18_pred_raw'!A2,0,0,D9-B9+1,1),"Pat")</f>
        <v>13</v>
      </c>
      <c r="I108" s="3">
        <f ca="1">(H108/H142)*100</f>
        <v>13.131313131313133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COUNTIF(OFFSET('TE5_19.09.18_pred_raw'!A2,0,0,D9-B9+1,1),"Up")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COUNTIF(OFFSET('TE5_19.09.18_pred_raw'!A2,0,0,D9-B9+1,1),"Work")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COUNTIF(OFFSET('TE5_19.09.18_pred_raw'!A2,0,0,D9-B9+1,1),"C_cla")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COUNTIF(OFFSET('TE5_19.09.18_pred_raw'!A2,0,0,D9-B9+1,1),"M_sen")</f>
        <v>1</v>
      </c>
      <c r="I113" s="3">
        <f ca="1">(H113/H142)*100</f>
        <v>1.0101010101010102</v>
      </c>
      <c r="J113" s="3">
        <f ca="1">IF(H113=0,0,-1*((H113/B23)*(LN(H113/B23))))</f>
        <v>0.36620409622270322</v>
      </c>
      <c r="K113" s="19">
        <f ca="1">IF(H113=0,0,((H113/B23)^2))</f>
        <v>0.1111111111111111</v>
      </c>
    </row>
    <row r="114" spans="7:11" x14ac:dyDescent="0.25">
      <c r="G114" s="14" t="s">
        <v>121</v>
      </c>
      <c r="H114">
        <f ca="1">COUNTIF(OFFSET('TE5_19.09.18_pred_raw'!A2,0,0,D9-B9+1,1),"Myca")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COUNTIF(OFFSET('TE5_19.09.18_pred_raw'!A2,0,0,D9-B9+1,1),"P_mag")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COUNTIF(OFFSET('TE5_19.09.18_pred_raw'!A2,0,0,D9-B9+1,1),"P_long")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COUNTIF(OFFSET('TE5_19.09.18_pred_raw'!A2,0,0,D9-B9+1,1),"Spong")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COUNTIF(OFFSET('TE5_19.09.18_pred_raw'!A2,0,0,D9-B9+1,1),"S_cil")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COUNTIF(OFFSET('TE5_19.09.18_pred_raw'!A2,0,0,D9-B9+1,1),"Sycon")</f>
        <v>2</v>
      </c>
      <c r="I119" s="3">
        <f ca="1">(H119/H142)*100</f>
        <v>2.0202020202020203</v>
      </c>
      <c r="J119" s="3">
        <f ca="1">IF(H119=0,0,-1*((H119/B23)*(LN(H119/B23))))</f>
        <v>0.27031007207210961</v>
      </c>
      <c r="K119" s="19">
        <f ca="1">IF(H119=0,0,((H119/B23)^2))</f>
        <v>0.44444444444444442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COUNTIF(OFFSET('TE5_19.09.18_pred_raw'!A2,0,0,D9-B9+1,1),"Alg")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COUNTIF(OFFSET('TE5_19.09.18_pred_raw'!A2,0,0,D9-B9+1,1),"Cora")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COUNTIF(OFFSET('TE5_19.09.18_pred_raw'!A2,0,0,D9-B9+1,1),"D_dic")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COUNTIF(OFFSET('TE5_19.09.18_pred_raw'!A2,0,0,D9-B9+1,1),"L_inc")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COUNTIF(OFFSET('TE5_19.09.18_pred_raw'!A2,0,0,D9-B9+1,1),"P_pav")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COUNTIF(OFFSET('TE5_19.09.18_pred_raw'!A2,0,0,D9-B9+1,1),"P_ser")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COUNTIF(OFFSET('TE5_19.09.18_pred_raw'!A2,0,0,D9-B9+1,1),"Ulva")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COUNTIF(OFFSET('TE5_19.09.18_pred_raw'!A2,0,0,D9-B9+1,1),"V_utr")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COUNTIF(OFFSET('TE5_19.09.18_pred_raw'!A2,0,0,D9-B9+1,1),"B_dis")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COUNTIF(OFFSET('TE5_19.09.18_pred_raw'!A2,0,0,D9-B9+1,1),"A_lix")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COUNTIF(OFFSET('TE5_19.09.18_pred_raw'!A2,0,0,D9-B9+1,1),"Bare")</f>
        <v>45</v>
      </c>
      <c r="I134" s="3">
        <f ca="1">(H134/H142)*100</f>
        <v>45.454545454545453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COUNTIF(OFFSET('TE5_19.09.18_pred_raw'!A2,0,0,D9-B9+1,1),"Biof")</f>
        <v>0</v>
      </c>
      <c r="I136" s="3">
        <f ca="1">(H136/H142)*100</f>
        <v>0</v>
      </c>
      <c r="J136" s="3">
        <f ca="1">IF(H136=0,0,-1*((H136/B28)*(LN(H136/B28))))</f>
        <v>0</v>
      </c>
      <c r="K136" s="19">
        <f ca="1">IF(H136=0,0,((H136/B28)^2))</f>
        <v>0</v>
      </c>
    </row>
    <row r="137" spans="7:11" x14ac:dyDescent="0.25">
      <c r="G137" s="14" t="s">
        <v>144</v>
      </c>
      <c r="H137">
        <f ca="1">COUNTIF(OFFSET('TE5_19.09.18_pred_raw'!A2,0,0,D9-B9+1,1),"UNK")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COUNTIF(OFFSET('TE5_19.09.18_pred_raw'!A2,0,0,D9-B9+1,1),"SHAD")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COUNTIF(OFFSET('TE5_19.09.18_pred_raw'!A2,0,0,D9-B9+1,1),"TAPE")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COUNTIF(OFFSET('TE5_19.09.18_pred_raw'!A2,0,0,D9-B9+1,1),"WAND")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0EBF-2ECD-4350-8936-EF9AD7658B0E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COUNTA(OFFSET('TE6_20.09.18_raw'!A2,0,0,D9-B9+1,1))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COUNTIF(OFFSET('TE6_20.09.18_raw'!C2,0,0,D9-B9+1,1), "ART")</f>
        <v>2</v>
      </c>
      <c r="C16" s="7">
        <f ca="1">(B16/H142)*100</f>
        <v>2.0202020202020203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COUNTIF(OFFSET('TE6_20.09.18_raw'!C2,0,0,D9-B9+1,1),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COUNTIF(OFFSET('TE6_20.09.18_raw'!A2,0,0,D9-B9+1,1),"Amphi")</f>
        <v>2</v>
      </c>
      <c r="I17" s="3">
        <f ca="1">(H17/H142)*100</f>
        <v>2.0202020202020203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COUNTIF(OFFSET('TE6_20.09.18_raw'!C2,0,0,D9-B9+1,1), "TUN")</f>
        <v>27</v>
      </c>
      <c r="C18" s="7">
        <f ca="1">(B18/H142)*100</f>
        <v>27.27272727272727</v>
      </c>
      <c r="D18" s="7">
        <f ca="1">SUM(J36:J52)</f>
        <v>0.15841057013179086</v>
      </c>
      <c r="E18" s="18">
        <f ca="1">1-SUM(K36:K52)</f>
        <v>7.1330589849108561E-2</v>
      </c>
      <c r="G18" s="14" t="s">
        <v>25</v>
      </c>
      <c r="H18">
        <f ca="1">COUNTIF(OFFSET('TE6_20.09.18_raw'!A2,0,0,D9-B9+1,1),"B_tri")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COUNTIF(OFFSET('TE6_20.09.18_raw'!C2,0,0,D9-B9+1,1), "BRY")</f>
        <v>26</v>
      </c>
      <c r="C19" s="3">
        <f ca="1">(B19/H142)*100</f>
        <v>26.262626262626267</v>
      </c>
      <c r="D19" s="3">
        <f ca="1">SUM(J54:J81)</f>
        <v>1.3337917467579492</v>
      </c>
      <c r="E19" s="19">
        <f ca="1">1-SUM(K54:K81)</f>
        <v>0.71005917159763321</v>
      </c>
      <c r="G19" s="14" t="s">
        <v>26</v>
      </c>
      <c r="H19">
        <f ca="1">COUNTIF(OFFSET('TE6_20.09.18_raw'!A2,0,0,D9-B9+1,1),"Capre")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COUNTIF(OFFSET('TE6_20.09.18_raw'!C2,0,0,D9-B9+1,1), "ANN")</f>
        <v>18</v>
      </c>
      <c r="C20" s="7">
        <f ca="1">(B20/H142)*100</f>
        <v>18.181818181818183</v>
      </c>
      <c r="D20" s="7">
        <f ca="1">SUM(J83:J95)</f>
        <v>1.3548850530060133</v>
      </c>
      <c r="E20" s="18">
        <f ca="1">1-SUM(K83:K95)</f>
        <v>0.73456790123456783</v>
      </c>
      <c r="G20" s="14" t="s">
        <v>27</v>
      </c>
      <c r="H20">
        <f ca="1">COUNTIF(OFFSET('TE6_20.09.18_raw'!A2,0,0,D9-B9+1,1),"Chtha")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COUNTIF(OFFSET('TE6_20.09.18_raw'!C2,0,0,D9-B9+1,1),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COUNTIF(OFFSET('TE6_20.09.18_raw'!A2,0,0,D9-B9+1,1),"Crab")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COUNTIF(OFFSET('TE6_20.09.18_raw'!C2,0,0,D9-B9+1,1), "C")</f>
        <v>1</v>
      </c>
      <c r="C22" s="7">
        <f ca="1">(B22/H142)*100</f>
        <v>1.0101010101010102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COUNTIF(OFFSET('TE6_20.09.18_raw'!A2,0,0,D9-B9+1,1),"M_sex")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COUNTIF(OFFSET('TE6_20.09.18_raw'!C2,0,0,D9-B9+1,1), "POR")</f>
        <v>7</v>
      </c>
      <c r="C23" s="3">
        <f ca="1">(B23/H142)*100</f>
        <v>7.0707070707070701</v>
      </c>
      <c r="D23" s="3">
        <f ca="1">SUM(J112:J119)</f>
        <v>1.0042424730540764</v>
      </c>
      <c r="E23" s="19">
        <f ca="1">1-SUM(K112:K119)</f>
        <v>0.61224489795918369</v>
      </c>
      <c r="G23" s="14" t="s">
        <v>30</v>
      </c>
      <c r="H23">
        <f ca="1">COUNTIF(OFFSET('TE6_20.09.18_raw'!A2,0,0,D9-B9+1,1),"P_scul")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COUNTIF(OFFSET('TE6_20.09.18_raw'!C2,0,0,D9-B9+1,1),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COUNTIF(OFFSET('TE6_20.09.18_raw'!A2,0,0,D9-B9+1,1),"Prawn")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COUNTIF(OFFSET('TE6_20.09.18_raw'!C2,0,0,D9-B9+1,1),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COUNTIF(OFFSET('TE6_20.09.18_raw'!A2,0,0,D9-B9+1,1),"S_walk")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COUNTIF(OFFSET('TE6_20.09.18_raw'!C2,0,0,D9-B9+1,1),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COUNTIF(OFFSET('TE6_20.09.18_raw'!A2,0,0,D9-B9+1,1),"Tanai")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COUNTIF(OFFSET('TE6_20.09.18_raw'!C2,0,0,D9-B9+1,1), "SPR")</f>
        <v>17</v>
      </c>
      <c r="C27" s="3">
        <f ca="1">(B27/H142)*100</f>
        <v>17.171717171717169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COUNTIF(OFFSET('TE6_20.09.18_raw'!C2,0,0,D9-B9+1,1), "U")</f>
        <v>1</v>
      </c>
      <c r="C28" s="7">
        <f ca="1">(B28/H142)*100</f>
        <v>1.0101010101010102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COUNTIF(OFFSET('TE6_20.09.18_raw'!A2,0,0,D9-B9+1,1),"Bival")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COUNTIF(OFFSET('TE6_20.09.18_raw'!C2,0,0,D9-B9+1,1),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COUNTIF(OFFSET('TE6_20.09.18_raw'!A2,0,0,D9-B9+1,1),"Gastr")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COUNTIF(OFFSET('TE6_20.09.18_raw'!A2,0,0,D9-B9+1,1),"Limpe")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COUNTIF(OFFSET('TE6_20.09.18_raw'!A2,0,0,D9-B9+1,1),"Moll")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COUNTIF(OFFSET('TE6_20.09.18_raw'!A2,0,0,D9-B9+1,1),"Nudi")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SUM((OFFSET('TE6_20.09.18_raw'!B2,0,0,D9-B9+1,1)="ASP") * (OFFSET('TE6_20.09.18_raw'!C2,0,0,D9-B9+1,1)&lt;&gt;"TWS"))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COUNTIF(OFFSET('TE6_20.09.18_raw'!A2,0,0,D9-B9+1,1),"Stram")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SUM((OFFSET('TE6_20.09.18_raw'!B2,0,0,D9-B9+1,1)="BBD") * (OFFSET('TE6_20.09.18_raw'!C2,0,0,D9-B9+1,1)&lt;&gt;"TWS"))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COUNTIF(OFFSET('TE6_20.09.18_raw'!A2,0,0,D9-B9+1,1),"Verme")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SUM((OFFSET('TE6_20.09.18_raw'!B2,0,0,D9-B9+1,1)="BL") * (OFFSET('TE6_20.09.18_raw'!C2,0,0,D9-B9+1,1)&lt;&gt;"TWS"))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SUM((OFFSET('TE6_20.09.18_raw'!B2,0,0,D9-B9+1,1)="OD") * (OFFSET('TE6_20.09.18_raw'!C2,0,0,D9-B9+1,1)&lt;&gt;"TWS"))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COUNTIF(OFFSET('TE6_20.09.18_raw'!A2,0,0,D9-B9+1,1),"Ascid")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SUM((OFFSET('TE6_20.09.18_raw'!B2,0,0,D9-B9+1,1)="PLA") * (OFFSET('TE6_20.09.18_raw'!C2,0,0,D9-B9+1,1)&lt;&gt;"TWS"))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COUNTIF(OFFSET('TE6_20.09.18_raw'!A2,0,0,D9-B9+1,1),"B_lea")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SUM((OFFSET('TE6_20.09.18_raw'!B2,0,0,D9-B9+1,1)="WBD") * (OFFSET('TE6_20.09.18_raw'!C2,0,0,D9-B9+1,1)&lt;&gt;"TWS"))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COUNTIF(OFFSET('TE6_20.09.18_raw'!A2,0,0,D9-B9+1,1),"B_nig")</f>
        <v>26</v>
      </c>
      <c r="I38" s="3">
        <f ca="1">(H38/H142)*100</f>
        <v>26.262626262626267</v>
      </c>
      <c r="J38" s="3">
        <f ca="1">IF(H38=0,0,-1*((H38/B18)*(LN(H38/B18))))</f>
        <v>3.6342538057556453E-2</v>
      </c>
      <c r="K38" s="19">
        <f ca="1">IF(H38=0,0,((H38/B18)^2))</f>
        <v>0.92729766803840863</v>
      </c>
    </row>
    <row r="39" spans="1:11" x14ac:dyDescent="0.25">
      <c r="A39" s="13" t="s">
        <v>207</v>
      </c>
      <c r="B39" s="6">
        <f t="array" aca="1" ref="B39" ca="1">SUM((OFFSET('TE6_20.09.18_raw'!B2,0,0,D9-B9+1,1)="YBD") * (OFFSET('TE6_20.09.18_raw'!C2,0,0,D9-B9+1,1)&lt;&gt;"TWS"))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COUNTIF(OFFSET('TE6_20.09.18_raw'!A2,0,0,D9-B9+1,1),"B_sch")</f>
        <v>0</v>
      </c>
      <c r="I39" s="3">
        <f ca="1">(H39/H142)*100</f>
        <v>0</v>
      </c>
      <c r="J39" s="3">
        <f ca="1">IF(H39=0,0,-1*((H39/B18)*(LN(H39/B18))))</f>
        <v>0</v>
      </c>
      <c r="K39" s="19">
        <f ca="1">IF(H39=0,0,((H39/B18)^2))</f>
        <v>0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COUNTIF(OFFSET('TE6_20.09.18_raw'!A2,0,0,D9-B9+1,1),"C_int")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(OFFSET('TE6_20.09.18_raw'!B2,0,0,D9-B9+1,1)="ASP")*( OFFSET('TE6_20.09.18_raw'!C2,0,0,D9-B9+1,1)="C"))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COUNTIF(OFFSET('TE6_20.09.18_raw'!A2,0,0,D9-B9+1,1),"C_lep")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(OFFSET('TE6_20.09.18_raw'!B2,0,0,D9-B9+1,1)="BBD")*( OFFSET('TE6_20.09.18_raw'!C2,0,0,D9-B9+1,1)="C"))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COUNTIF(OFFSET('TE6_20.09.18_raw'!A2,0,0,D9-B9+1,1),"Dp_lis")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(OFFSET('TE6_20.09.18_raw'!B2,0,0,D9-B9+1,1)="BL")*( OFFSET('TE6_20.09.18_raw'!C2,0,0,D9-B9+1,1)="C"))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COUNTIF(OFFSET('TE6_20.09.18_raw'!A2,0,0,D9-B9+1,1),"D_cor")</f>
        <v>1</v>
      </c>
      <c r="I43" s="3">
        <f ca="1">(H43/H142)*100</f>
        <v>1.0101010101010102</v>
      </c>
      <c r="J43" s="3">
        <f ca="1">IF(H43=0,0,-1*((H43/B18)*(LN(H43/B18))))</f>
        <v>0.1220680320742344</v>
      </c>
      <c r="K43" s="19">
        <f ca="1">IF(H43=0,0,((H43/B18)^2))</f>
        <v>1.3717421124828531E-3</v>
      </c>
    </row>
    <row r="44" spans="1:11" x14ac:dyDescent="0.25">
      <c r="A44" s="14" t="s">
        <v>204</v>
      </c>
      <c r="B44">
        <f ca="1">SUMPRODUCT( (OFFSET('TE6_20.09.18_raw'!B2,0,0,D9-B9+1,1)="OD")*( OFFSET('TE6_20.09.18_raw'!C2,0,0,D9-B9+1,1)="C"))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COUNTIF(OFFSET('TE6_20.09.18_raw'!A2,0,0,D9-B9+1,1),"D_mag")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(OFFSET('TE6_20.09.18_raw'!B2,0,0,D9-B9+1,1)="PLA")*( OFFSET('TE6_20.09.18_raw'!C2,0,0,D9-B9+1,1)="C"))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COUNTIF(OFFSET('TE6_20.09.18_raw'!A2,0,0,D9-B9+1,1),"Ecte")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(OFFSET('TE6_20.09.18_raw'!B2,0,0,D9-B9+1,1)="WBD")*( OFFSET('TE6_20.09.18_raw'!C2,0,0,D9-B9+1,1)="C"))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COUNTIF(OFFSET('TE6_20.09.18_raw'!A2,0,0,D9-B9+1,1),"M_squ")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(OFFSET('TE6_20.09.18_raw'!B2,0,0,D9-B9+1,1)="YBD")*( OFFSET('TE6_20.09.18_raw'!C2,0,0,D9-B9+1,1)="C"))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COUNTIF(OFFSET('TE6_20.09.18_raw'!A2,0,0,D9-B9+1,1),"P_lis")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COUNTIF(OFFSET('TE6_20.09.18_raw'!A2,0,0,D9-B9+1,1),"S_can")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COUNTIF(OFFSET('TE6_20.09.18_raw'!A2,0,0,D9-B9+1,1),"Styel")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COUNTIF(OFFSET('TE6_20.09.18_raw'!A2,0,0,D9-B9+1,1),"S_bra")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COUNTIF(OFFSET('TE6_20.09.18_raw'!A2,0,0,D9-B9+1,1),"S_rub")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COUNTIF(OFFSET('TE6_20.09.18_raw'!A2,0,0,D9-B9+1,1),"T_cer")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COUNTIF(OFFSET('TE6_20.09.18_raw'!A2,0,0,D9-B9+1,1),"A_ver")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COUNTIF(OFFSET('TE6_20.09.18_raw'!A2,0,0,D9-B9+1,1),"Bryoz")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COUNTIF(OFFSET('TE6_20.09.18_raw'!A2,0,0,D9-B9+1,1),"B_ner")</f>
        <v>1</v>
      </c>
      <c r="I56" s="3">
        <f ca="1">(H56/H142)*100</f>
        <v>1.0101010101010102</v>
      </c>
      <c r="J56" s="3">
        <f ca="1">IF(H56=0,0,-1*((H56/B19)*(LN(H56/B19))))</f>
        <v>0.12531140530851856</v>
      </c>
      <c r="K56" s="19">
        <f ca="1">IF(H56=0,0,((H56/B19)^2))</f>
        <v>1.4792899408284025E-3</v>
      </c>
    </row>
    <row r="57" spans="7:11" x14ac:dyDescent="0.25">
      <c r="G57" s="14" t="s">
        <v>64</v>
      </c>
      <c r="H57">
        <f ca="1">COUNTIF(OFFSET('TE6_20.09.18_raw'!A2,0,0,D9-B9+1,1),"Bugu")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COUNTIF(OFFSET('TE6_20.09.18_raw'!A2,0,0,D9-B9+1,1),"B_sto")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COUNTIF(OFFSET('TE6_20.09.18_raw'!A2,0,0,D9-B9+1,1),"B_fla")</f>
        <v>0</v>
      </c>
      <c r="I59" s="3">
        <f ca="1">(H59/H142)*100</f>
        <v>0</v>
      </c>
      <c r="J59" s="3">
        <f ca="1">IF(H59=0,0,-1*((H59/B19)*(LN(H59/B19))))</f>
        <v>0</v>
      </c>
      <c r="K59" s="19">
        <f ca="1">IF(H59=0,0,((H59/B19)^2))</f>
        <v>0</v>
      </c>
    </row>
    <row r="60" spans="7:11" x14ac:dyDescent="0.25">
      <c r="G60" s="14" t="s">
        <v>67</v>
      </c>
      <c r="H60">
        <f ca="1">COUNTIF(OFFSET('TE6_20.09.18_raw'!A2,0,0,D9-B9+1,1),"B_ful")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COUNTIF(OFFSET('TE6_20.09.18_raw'!A2,0,0,D9-B9+1,1),"B_sim")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COUNTIF(OFFSET('TE6_20.09.18_raw'!A2,0,0,D9-B9+1,1),"C_ina")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COUNTIF(OFFSET('TE6_20.09.18_raw'!A2,0,0,D9-B9+1,1),"C_bert")</f>
        <v>9</v>
      </c>
      <c r="I63" s="3">
        <f ca="1">(H63/H142)*100</f>
        <v>9.0909090909090917</v>
      </c>
      <c r="J63" s="3">
        <f ca="1">IF(H63=0,0,-1*((H63/B19)*(LN(H63/B19))))</f>
        <v>0.36722490946797559</v>
      </c>
      <c r="K63" s="19">
        <f ca="1">IF(H63=0,0,((H63/B19)^2))</f>
        <v>0.11982248520710058</v>
      </c>
    </row>
    <row r="64" spans="7:11" x14ac:dyDescent="0.25">
      <c r="G64" s="14" t="s">
        <v>71</v>
      </c>
      <c r="H64">
        <f ca="1">COUNTIF(OFFSET('TE6_20.09.18_raw'!A2,0,0,D9-B9+1,1),"C_den")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COUNTIF(OFFSET('TE6_20.09.18_raw'!A2,0,0,D9-B9+1,1),"C_ebu")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COUNTIF(OFFSET('TE6_20.09.18_raw'!A2,0,0,D9-B9+1,1),"C_elo")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COUNTIF(OFFSET('TE6_20.09.18_raw'!A2,0,0,D9-B9+1,1),"Crisi")</f>
        <v>8</v>
      </c>
      <c r="I67" s="3">
        <f ca="1">(H67/H142)*100</f>
        <v>8.0808080808080813</v>
      </c>
      <c r="J67" s="3">
        <f ca="1">IF(H67=0,0,-1*((H67/B19)*(LN(H67/B19))))</f>
        <v>0.36266307579742962</v>
      </c>
      <c r="K67" s="19">
        <f ca="1">IF(H67=0,0,((H67/B19)^2))</f>
        <v>9.4674556213017763E-2</v>
      </c>
    </row>
    <row r="68" spans="7:11" x14ac:dyDescent="0.25">
      <c r="G68" s="14" t="s">
        <v>75</v>
      </c>
      <c r="H68">
        <f ca="1">COUNTIF(OFFSET('TE6_20.09.18_raw'!A2,0,0,D9-B9+1,1),"C_plu")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COUNTIF(OFFSET('TE6_20.09.18_raw'!A2,0,0,D9-B9+1,1),"F_pur")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COUNTIF(OFFSET('TE6_20.09.18_raw'!A2,0,0,D9-B9+1,1),"N_gig")</f>
        <v>0</v>
      </c>
      <c r="I70" s="3">
        <f ca="1">(H70/H142)*100</f>
        <v>0</v>
      </c>
      <c r="J70" s="3">
        <f ca="1">IF(H70=0,0,-1*((H70/B19)*(LN(H70/B19))))</f>
        <v>0</v>
      </c>
      <c r="K70" s="19">
        <f ca="1">IF(H70=0,0,((H70/B19)^2))</f>
        <v>0</v>
      </c>
    </row>
    <row r="71" spans="7:11" x14ac:dyDescent="0.25">
      <c r="G71" s="14" t="s">
        <v>78</v>
      </c>
      <c r="H71">
        <f ca="1">COUNTIF(OFFSET('TE6_20.09.18_raw'!A2,0,0,D9-B9+1,1),"P_alb")</f>
        <v>7</v>
      </c>
      <c r="I71" s="3">
        <f ca="1">(H71/H142)*100</f>
        <v>7.0707070707070701</v>
      </c>
      <c r="J71" s="3">
        <f ca="1">IF(H71=0,0,-1*((H71/B19)*(LN(H71/B19))))</f>
        <v>0.35328095087550693</v>
      </c>
      <c r="K71" s="19">
        <f ca="1">IF(H71=0,0,((H71/B19)^2))</f>
        <v>7.2485207100591711E-2</v>
      </c>
    </row>
    <row r="72" spans="7:11" x14ac:dyDescent="0.25">
      <c r="G72" s="14" t="s">
        <v>79</v>
      </c>
      <c r="H72">
        <f ca="1">COUNTIF(OFFSET('TE6_20.09.18_raw'!A2,0,0,D9-B9+1,1),"S_laf")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COUNTIF(OFFSET('TE6_20.09.18_raw'!A2,0,0,D9-B9+1,1),"S_err")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COUNTIF(OFFSET('TE6_20.09.18_raw'!A2,0,0,D9-B9+1,1),"S_pun")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COUNTIF(OFFSET('TE6_20.09.18_raw'!A2,0,0,D9-B9+1,1),"Schiz")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COUNTIF(OFFSET('TE6_20.09.18_raw'!A2,0,0,D9-B9+1,1),"S_mad")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COUNTIF(OFFSET('TE6_20.09.18_raw'!A2,0,0,D9-B9+1,1),"Scrup")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COUNTIF(OFFSET('TE6_20.09.18_raw'!A2,0,0,D9-B9+1,1),"T_ino")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COUNTIF(OFFSET('TE6_20.09.18_raw'!A2,0,0,D9-B9+1,1),"Tubo")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COUNTIF(OFFSET('TE6_20.09.18_raw'!A2,0,0,D9-B9+1,1),"V_dent")</f>
        <v>1</v>
      </c>
      <c r="I80" s="3">
        <f ca="1">(H80/H142)*100</f>
        <v>1.0101010101010102</v>
      </c>
      <c r="J80" s="3">
        <f ca="1">IF(H80=0,0,-1*((H80/B19)*(LN(H80/B19))))</f>
        <v>0.12531140530851856</v>
      </c>
      <c r="K80" s="19">
        <f ca="1">IF(H80=0,0,((H80/B19)^2))</f>
        <v>1.4792899408284025E-3</v>
      </c>
    </row>
    <row r="81" spans="7:11" x14ac:dyDescent="0.25">
      <c r="G81" s="14" t="s">
        <v>88</v>
      </c>
      <c r="H81">
        <f ca="1">COUNTIF(OFFSET('TE6_20.09.18_raw'!A2,0,0,D9-B9+1,1),"W_sub")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COUNTIF(OFFSET('TE6_20.09.18_raw'!A2,0,0,D9-B9+1,1),"B_bai")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COUNTIF(OFFSET('TE6_20.09.18_raw'!A2,0,0,D9-B9+1,1),"L_cla")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COUNTIF(OFFSET('TE6_20.09.18_raw'!A2,0,0,D9-B9+1,1),"Nerei")</f>
        <v>3</v>
      </c>
      <c r="I85" s="3">
        <f ca="1">(H85/H142)*100</f>
        <v>3.0303030303030303</v>
      </c>
      <c r="J85" s="3">
        <f ca="1">IF(H85=0,0,-1*((H85/B20)*(LN(H85/B20))))</f>
        <v>0.29862657820467581</v>
      </c>
      <c r="K85" s="19">
        <f ca="1">IF(H85=0,0,((H85/B20)^2))</f>
        <v>2.7777777777777776E-2</v>
      </c>
    </row>
    <row r="86" spans="7:11" x14ac:dyDescent="0.25">
      <c r="G86" s="14" t="s">
        <v>93</v>
      </c>
      <c r="H86">
        <f ca="1">COUNTIF(OFFSET('TE6_20.09.18_raw'!A2,0,0,D9-B9+1,1),"N_venu")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COUNTIF(OFFSET('TE6_20.09.18_raw'!A2,0,0,D9-B9+1,1),"Poly")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COUNTIF(OFFSET('TE6_20.09.18_raw'!A2,0,0,D9-B9+1,1),"P_tri")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COUNTIF(OFFSET('TE6_20.09.18_raw'!A2,0,0,D9-B9+1,1),"P_tub")</f>
        <v>4</v>
      </c>
      <c r="I89" s="3">
        <f ca="1">(H89/H142)*100</f>
        <v>4.0404040404040407</v>
      </c>
      <c r="J89" s="3">
        <f ca="1">IF(H89=0,0,-1*((H89/B20)*(LN(H89/B20))))</f>
        <v>0.33423942150583869</v>
      </c>
      <c r="K89" s="19">
        <f ca="1">IF(H89=0,0,((H89/B20)^2))</f>
        <v>4.9382716049382713E-2</v>
      </c>
    </row>
    <row r="90" spans="7:11" x14ac:dyDescent="0.25">
      <c r="G90" s="14" t="s">
        <v>97</v>
      </c>
      <c r="H90">
        <f ca="1">COUNTIF(OFFSET('TE6_20.09.18_raw'!A2,0,0,D9-B9+1,1),"Sabel")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COUNTIF(OFFSET('TE6_20.09.18_raw'!A2,0,0,D9-B9+1,1),"S_dys")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COUNTIF(OFFSET('TE6_20.09.18_raw'!A2,0,0,D9-B9+1,1),"Scale")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COUNTIF(OFFSET('TE6_20.09.18_raw'!A2,0,0,D9-B9+1,1),"S_ver")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COUNTIF(OFFSET('TE6_20.09.18_raw'!A2,0,0,D9-B9+1,1),"S_tri")</f>
        <v>5</v>
      </c>
      <c r="I94" s="3">
        <f ca="1">(H94/H142)*100</f>
        <v>5.0505050505050502</v>
      </c>
      <c r="J94" s="3">
        <f ca="1">IF(H94=0,0,-1*((H94/B20)*(LN(H94/B20))))</f>
        <v>0.35581495707279565</v>
      </c>
      <c r="K94" s="19">
        <f ca="1">IF(H94=0,0,((H94/B20)^2))</f>
        <v>7.7160493827160503E-2</v>
      </c>
    </row>
    <row r="95" spans="7:11" x14ac:dyDescent="0.25">
      <c r="G95" s="14" t="s">
        <v>102</v>
      </c>
      <c r="H95">
        <f ca="1">COUNTIF(OFFSET('TE6_20.09.18_raw'!A2,0,0,D9-B9+1,1),"Spir")</f>
        <v>6</v>
      </c>
      <c r="I95" s="3">
        <f ca="1">(H95/H142)*100</f>
        <v>6.0606060606060606</v>
      </c>
      <c r="J95" s="3">
        <f ca="1">IF(H95=0,0,-1*((H95/B20)*(LN(H95/B20))))</f>
        <v>0.36620409622270322</v>
      </c>
      <c r="K95" s="19">
        <f ca="1">IF(H95=0,0,((H95/B20)^2))</f>
        <v>0.1111111111111111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COUNTIF(OFFSET('TE6_20.09.18_raw'!A2,0,0,D9-B9+1,1),"A_plu")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COUNTIF(OFFSET('TE6_20.09.18_raw'!A2,0,0,D9-B9+1,1),"A_dia")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COUNTIF(OFFSET('TE6_20.09.18_raw'!A2,0,0,D9-B9+1,1),"E_cro")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COUNTIF(OFFSET('TE6_20.09.18_raw'!A2,0,0,D9-B9+1,1),"K_hal")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COUNTIF(OFFSET('TE6_20.09.18_raw'!A2,0,0,D9-B9+1,1),"O_hya")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COUNTIF(OFFSET('TE6_20.09.18_raw'!A2,0,0,D9-B9+1,1),"Obel")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COUNTIF(OFFSET('TE6_20.09.18_raw'!A2,0,0,D9-B9+1,1),"P_dis")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COUNTIF(OFFSET('TE6_20.09.18_raw'!A2,0,0,D9-B9+1,1),"S_gau")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COUNTIF(OFFSET('TE6_20.09.18_raw'!A2,0,0,D9-B9+1,1),"S_gayi")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COUNTIF(OFFSET('TE6_20.09.18_raw'!A2,0,0,D9-B9+1,1),"Keep")</f>
        <v>1</v>
      </c>
      <c r="I107" s="3">
        <f ca="1">(H107/H142)*100</f>
        <v>1.0101010101010102</v>
      </c>
      <c r="J107" s="3">
        <f ca="1">IF(H107=0,0,-1*((H107/B22)*(LN(H107/B22))))</f>
        <v>0</v>
      </c>
      <c r="K107" s="19">
        <f ca="1">IF(H107=0,0,((H107/B22)^2))</f>
        <v>1</v>
      </c>
    </row>
    <row r="108" spans="7:11" x14ac:dyDescent="0.25">
      <c r="G108" s="14" t="s">
        <v>115</v>
      </c>
      <c r="H108">
        <f ca="1">COUNTIF(OFFSET('TE6_20.09.18_raw'!A2,0,0,D9-B9+1,1),"Pat")</f>
        <v>0</v>
      </c>
      <c r="I108" s="3">
        <f ca="1">(H108/H142)*100</f>
        <v>0</v>
      </c>
      <c r="J108" s="3">
        <f ca="1">IF(H108=0,0,-1*((H108/B22)*(LN(H108/B22))))</f>
        <v>0</v>
      </c>
      <c r="K108" s="19">
        <f ca="1">IF(H108=0,0,((H108/B22)^2))</f>
        <v>0</v>
      </c>
    </row>
    <row r="109" spans="7:11" x14ac:dyDescent="0.25">
      <c r="G109" s="14" t="s">
        <v>116</v>
      </c>
      <c r="H109">
        <f ca="1">COUNTIF(OFFSET('TE6_20.09.18_raw'!A2,0,0,D9-B9+1,1),"Up")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COUNTIF(OFFSET('TE6_20.09.18_raw'!A2,0,0,D9-B9+1,1),"Work")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COUNTIF(OFFSET('TE6_20.09.18_raw'!A2,0,0,D9-B9+1,1),"C_cla")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COUNTIF(OFFSET('TE6_20.09.18_raw'!A2,0,0,D9-B9+1,1),"M_sen")</f>
        <v>1</v>
      </c>
      <c r="I113" s="3">
        <f ca="1">(H113/H142)*100</f>
        <v>1.0101010101010102</v>
      </c>
      <c r="J113" s="3">
        <f ca="1">IF(H113=0,0,-1*((H113/B23)*(LN(H113/B23))))</f>
        <v>0.27798716415075903</v>
      </c>
      <c r="K113" s="19">
        <f ca="1">IF(H113=0,0,((H113/B23)^2))</f>
        <v>2.0408163265306121E-2</v>
      </c>
    </row>
    <row r="114" spans="7:11" x14ac:dyDescent="0.25">
      <c r="G114" s="14" t="s">
        <v>121</v>
      </c>
      <c r="H114">
        <f ca="1">COUNTIF(OFFSET('TE6_20.09.18_raw'!A2,0,0,D9-B9+1,1),"Myca")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COUNTIF(OFFSET('TE6_20.09.18_raw'!A2,0,0,D9-B9+1,1),"P_mag")</f>
        <v>3</v>
      </c>
      <c r="I115" s="3">
        <f ca="1">(H115/H142)*100</f>
        <v>3.0303030303030303</v>
      </c>
      <c r="J115" s="3">
        <f ca="1">IF(H115=0,0,-1*((H115/B23)*(LN(H115/B23))))</f>
        <v>0.36312765445165868</v>
      </c>
      <c r="K115" s="19">
        <f ca="1">IF(H115=0,0,((H115/B23)^2))</f>
        <v>0.18367346938775508</v>
      </c>
    </row>
    <row r="116" spans="7:11" x14ac:dyDescent="0.25">
      <c r="G116" s="14" t="s">
        <v>123</v>
      </c>
      <c r="H116">
        <f ca="1">COUNTIF(OFFSET('TE6_20.09.18_raw'!A2,0,0,D9-B9+1,1),"P_long")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COUNTIF(OFFSET('TE6_20.09.18_raw'!A2,0,0,D9-B9+1,1),"Spong")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COUNTIF(OFFSET('TE6_20.09.18_raw'!A2,0,0,D9-B9+1,1),"S_cil")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COUNTIF(OFFSET('TE6_20.09.18_raw'!A2,0,0,D9-B9+1,1),"Sycon")</f>
        <v>3</v>
      </c>
      <c r="I119" s="3">
        <f ca="1">(H119/H142)*100</f>
        <v>3.0303030303030303</v>
      </c>
      <c r="J119" s="3">
        <f ca="1">IF(H119=0,0,-1*((H119/B23)*(LN(H119/B23))))</f>
        <v>0.36312765445165868</v>
      </c>
      <c r="K119" s="19">
        <f ca="1">IF(H119=0,0,((H119/B23)^2))</f>
        <v>0.18367346938775508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COUNTIF(OFFSET('TE6_20.09.18_raw'!A2,0,0,D9-B9+1,1),"Alg")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COUNTIF(OFFSET('TE6_20.09.18_raw'!A2,0,0,D9-B9+1,1),"Cora")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COUNTIF(OFFSET('TE6_20.09.18_raw'!A2,0,0,D9-B9+1,1),"D_dic")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COUNTIF(OFFSET('TE6_20.09.18_raw'!A2,0,0,D9-B9+1,1),"L_inc")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COUNTIF(OFFSET('TE6_20.09.18_raw'!A2,0,0,D9-B9+1,1),"P_pav")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COUNTIF(OFFSET('TE6_20.09.18_raw'!A2,0,0,D9-B9+1,1),"P_ser")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COUNTIF(OFFSET('TE6_20.09.18_raw'!A2,0,0,D9-B9+1,1),"Ulva")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COUNTIF(OFFSET('TE6_20.09.18_raw'!A2,0,0,D9-B9+1,1),"V_utr")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COUNTIF(OFFSET('TE6_20.09.18_raw'!A2,0,0,D9-B9+1,1),"B_dis")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COUNTIF(OFFSET('TE6_20.09.18_raw'!A2,0,0,D9-B9+1,1),"A_lix")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COUNTIF(OFFSET('TE6_20.09.18_raw'!A2,0,0,D9-B9+1,1),"Bare")</f>
        <v>17</v>
      </c>
      <c r="I134" s="3">
        <f ca="1">(H134/H142)*100</f>
        <v>17.171717171717169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COUNTIF(OFFSET('TE6_20.09.18_raw'!A2,0,0,D9-B9+1,1),"Biof")</f>
        <v>1</v>
      </c>
      <c r="I136" s="3">
        <f ca="1">(H136/H142)*100</f>
        <v>1.0101010101010102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COUNTIF(OFFSET('TE6_20.09.18_raw'!A2,0,0,D9-B9+1,1),"UNK")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COUNTIF(OFFSET('TE6_20.09.18_raw'!A2,0,0,D9-B9+1,1),"SHAD")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COUNTIF(OFFSET('TE6_20.09.18_raw'!A2,0,0,D9-B9+1,1),"TAPE")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COUNTIF(OFFSET('TE6_20.09.18_raw'!A2,0,0,D9-B9+1,1),"WAND")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5218-C75F-495D-9E08-F634A79A1EBE}">
  <dimension ref="A1:N143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7.5703125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142</v>
      </c>
    </row>
    <row r="7" spans="1:14" x14ac:dyDescent="0.25">
      <c r="A7" t="s">
        <v>8</v>
      </c>
      <c r="B7">
        <v>99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100</v>
      </c>
      <c r="N9">
        <v>47</v>
      </c>
    </row>
    <row r="10" spans="1:14" x14ac:dyDescent="0.25">
      <c r="A10" s="2" t="s">
        <v>14</v>
      </c>
      <c r="B10" s="2">
        <f ca="1">COUNTA(OFFSET('TE6_20.09.18_pred_raw'!A2,0,0,D9-B9+1,1))</f>
        <v>99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524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184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185</v>
      </c>
      <c r="B16" s="6">
        <f ca="1">COUNTIF(OFFSET('TE6_20.09.18_pred_raw'!C2,0,0,D9-B9+1,1), "ART")</f>
        <v>1</v>
      </c>
      <c r="C16" s="7">
        <f ca="1">(B16/H142)*100</f>
        <v>1.0101010101010102</v>
      </c>
      <c r="D16" s="7">
        <f ca="1">SUM(J17:J26)</f>
        <v>0</v>
      </c>
      <c r="E16" s="18">
        <f ca="1">1-SUM(K17:K26)</f>
        <v>0</v>
      </c>
      <c r="G16" s="15" t="s">
        <v>23</v>
      </c>
      <c r="K16" s="20"/>
      <c r="N16">
        <v>142</v>
      </c>
    </row>
    <row r="17" spans="1:14" x14ac:dyDescent="0.25">
      <c r="A17" s="14" t="s">
        <v>186</v>
      </c>
      <c r="B17">
        <f ca="1">COUNTIF(OFFSET('TE6_20.09.18_pred_raw'!C2,0,0,D9-B9+1,1), "MOL")</f>
        <v>0</v>
      </c>
      <c r="C17" s="3">
        <f ca="1">(B17/H142)*100</f>
        <v>0</v>
      </c>
      <c r="D17" s="3">
        <f ca="1">SUM(J28:J34)</f>
        <v>0</v>
      </c>
      <c r="E17" s="19">
        <f ca="1">1-SUM(K28:K34)</f>
        <v>1</v>
      </c>
      <c r="G17" s="14" t="s">
        <v>24</v>
      </c>
      <c r="H17">
        <f ca="1">COUNTIF(OFFSET('TE6_20.09.18_pred_raw'!A2,0,0,D9-B9+1,1),"Amphi")</f>
        <v>1</v>
      </c>
      <c r="I17" s="3">
        <f ca="1">(H17/H142)*100</f>
        <v>1.0101010101010102</v>
      </c>
      <c r="J17" s="3">
        <f ca="1">IF(H17=0,0,-1*((H17/B16)*(LN(H17/B16))))</f>
        <v>0</v>
      </c>
      <c r="K17" s="19">
        <f ca="1">IF(H17=0,0,((H17/B16)^2))</f>
        <v>1</v>
      </c>
      <c r="N17">
        <v>7</v>
      </c>
    </row>
    <row r="18" spans="1:14" x14ac:dyDescent="0.25">
      <c r="A18" s="13" t="s">
        <v>187</v>
      </c>
      <c r="B18" s="6">
        <f ca="1">COUNTIF(OFFSET('TE6_20.09.18_pred_raw'!C2,0,0,D9-B9+1,1), "TUN")</f>
        <v>17</v>
      </c>
      <c r="C18" s="7">
        <f ca="1">(B18/H142)*100</f>
        <v>17.171717171717169</v>
      </c>
      <c r="D18" s="7">
        <f ca="1">SUM(J36:J52)</f>
        <v>0.44375728426014838</v>
      </c>
      <c r="E18" s="18">
        <f ca="1">1-SUM(K36:K52)</f>
        <v>0.2145328719723183</v>
      </c>
      <c r="G18" s="14" t="s">
        <v>25</v>
      </c>
      <c r="H18">
        <f ca="1">COUNTIF(OFFSET('TE6_20.09.18_pred_raw'!A2,0,0,D9-B9+1,1),"B_tri")</f>
        <v>0</v>
      </c>
      <c r="I18" s="3">
        <f ca="1">(H18/H142)*100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188</v>
      </c>
      <c r="B19">
        <f ca="1">COUNTIF(OFFSET('TE6_20.09.18_pred_raw'!C2,0,0,D9-B9+1,1), "BRY")</f>
        <v>13</v>
      </c>
      <c r="C19" s="3">
        <f ca="1">(B19/H142)*100</f>
        <v>13.131313131313133</v>
      </c>
      <c r="D19" s="3">
        <f ca="1">SUM(J54:J81)</f>
        <v>1.5193826646423012</v>
      </c>
      <c r="E19" s="19">
        <f ca="1">1-SUM(K54:K81)</f>
        <v>0.73372781065088755</v>
      </c>
      <c r="G19" s="14" t="s">
        <v>26</v>
      </c>
      <c r="H19">
        <f ca="1">COUNTIF(OFFSET('TE6_20.09.18_pred_raw'!A2,0,0,D9-B9+1,1),"Capre")</f>
        <v>0</v>
      </c>
      <c r="I19" s="3">
        <f ca="1">(H19/H142)*100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189</v>
      </c>
      <c r="B20" s="6">
        <f ca="1">COUNTIF(OFFSET('TE6_20.09.18_pred_raw'!C2,0,0,D9-B9+1,1), "ANN")</f>
        <v>8</v>
      </c>
      <c r="C20" s="7">
        <f ca="1">(B20/H142)*100</f>
        <v>8.0808080808080813</v>
      </c>
      <c r="D20" s="7">
        <f ca="1">SUM(J83:J95)</f>
        <v>0.90025605126853692</v>
      </c>
      <c r="E20" s="18">
        <f ca="1">1-SUM(K83:K95)</f>
        <v>0.53125</v>
      </c>
      <c r="G20" s="14" t="s">
        <v>27</v>
      </c>
      <c r="H20">
        <f ca="1">COUNTIF(OFFSET('TE6_20.09.18_pred_raw'!A2,0,0,D9-B9+1,1),"Chtha")</f>
        <v>0</v>
      </c>
      <c r="I20" s="3">
        <f ca="1">(H20/H142)*100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190</v>
      </c>
      <c r="B21">
        <f ca="1">COUNTIF(OFFSET('TE6_20.09.18_pred_raw'!C2,0,0,D9-B9+1,1), "CN")</f>
        <v>0</v>
      </c>
      <c r="C21" s="3">
        <f ca="1">(B21/H142)*100</f>
        <v>0</v>
      </c>
      <c r="D21" s="3">
        <f ca="1">SUM(J97:J105)</f>
        <v>0</v>
      </c>
      <c r="E21" s="19">
        <f ca="1">1-SUM(K97:K105)</f>
        <v>1</v>
      </c>
      <c r="G21" s="14" t="s">
        <v>28</v>
      </c>
      <c r="H21">
        <f ca="1">COUNTIF(OFFSET('TE6_20.09.18_pred_raw'!A2,0,0,D9-B9+1,1),"Crab")</f>
        <v>0</v>
      </c>
      <c r="I21" s="3">
        <f ca="1">(H21/H142)*100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191</v>
      </c>
      <c r="B22" s="6">
        <f ca="1">COUNTIF(OFFSET('TE6_20.09.18_pred_raw'!C2,0,0,D9-B9+1,1), "C")</f>
        <v>28</v>
      </c>
      <c r="C22" s="7">
        <f ca="1">(B22/H142)*100</f>
        <v>28.28282828282828</v>
      </c>
      <c r="D22" s="7">
        <f ca="1">SUM(J107:J110)</f>
        <v>0</v>
      </c>
      <c r="E22" s="18">
        <f ca="1">1-SUM(K107:K110)</f>
        <v>0</v>
      </c>
      <c r="G22" s="14" t="s">
        <v>29</v>
      </c>
      <c r="H22">
        <f ca="1">COUNTIF(OFFSET('TE6_20.09.18_pred_raw'!A2,0,0,D9-B9+1,1),"M_sex")</f>
        <v>0</v>
      </c>
      <c r="I22" s="3">
        <f ca="1">(H22/H142)*100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192</v>
      </c>
      <c r="B23">
        <f ca="1">COUNTIF(OFFSET('TE6_20.09.18_pred_raw'!C2,0,0,D9-B9+1,1), "POR")</f>
        <v>3</v>
      </c>
      <c r="C23" s="3">
        <f ca="1">(B23/H142)*100</f>
        <v>3.0303030303030303</v>
      </c>
      <c r="D23" s="3">
        <f ca="1">SUM(J112:J119)</f>
        <v>0.63651416829481278</v>
      </c>
      <c r="E23" s="19">
        <f ca="1">1-SUM(K112:K119)</f>
        <v>0.44444444444444442</v>
      </c>
      <c r="G23" s="14" t="s">
        <v>30</v>
      </c>
      <c r="H23">
        <f ca="1">COUNTIF(OFFSET('TE6_20.09.18_pred_raw'!A2,0,0,D9-B9+1,1),"P_scul")</f>
        <v>0</v>
      </c>
      <c r="I23" s="3">
        <f ca="1">(H23/H142)*100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193</v>
      </c>
      <c r="B24" s="6">
        <f ca="1">COUNTIF(OFFSET('TE6_20.09.18_pred_raw'!C2,0,0,D9-B9+1,1), "MA")</f>
        <v>0</v>
      </c>
      <c r="C24" s="7">
        <f ca="1">(B24/H142)*100</f>
        <v>0</v>
      </c>
      <c r="D24" s="7">
        <f ca="1">SUM(J121:J128)</f>
        <v>0</v>
      </c>
      <c r="E24" s="18">
        <f ca="1">1-SUM(K121:K128)</f>
        <v>1</v>
      </c>
      <c r="G24" s="14" t="s">
        <v>31</v>
      </c>
      <c r="H24">
        <f ca="1">COUNTIF(OFFSET('TE6_20.09.18_pred_raw'!A2,0,0,D9-B9+1,1),"Prawn")</f>
        <v>0</v>
      </c>
      <c r="I24" s="3">
        <f ca="1">(H24/H142)*100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194</v>
      </c>
      <c r="B25">
        <f ca="1">COUNTIF(OFFSET('TE6_20.09.18_pred_raw'!C2,0,0,D9-B9+1,1), "ENT")</f>
        <v>0</v>
      </c>
      <c r="C25" s="3">
        <f ca="1">(B25/H142)*100</f>
        <v>0</v>
      </c>
      <c r="D25" s="3">
        <f ca="1">SUM(J130:J130)</f>
        <v>0</v>
      </c>
      <c r="E25" s="19">
        <f ca="1">1-SUM(K130:K130)</f>
        <v>1</v>
      </c>
      <c r="G25" s="14" t="s">
        <v>32</v>
      </c>
      <c r="H25">
        <f ca="1">COUNTIF(OFFSET('TE6_20.09.18_pred_raw'!A2,0,0,D9-B9+1,1),"S_walk")</f>
        <v>0</v>
      </c>
      <c r="I25" s="3">
        <f ca="1">(H25/H142)*100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195</v>
      </c>
      <c r="B26" s="6">
        <f ca="1">COUNTIF(OFFSET('TE6_20.09.18_pred_raw'!C2,0,0,D9-B9+1,1), "ECH")</f>
        <v>0</v>
      </c>
      <c r="C26" s="7">
        <f ca="1">(B26/H142)*100</f>
        <v>0</v>
      </c>
      <c r="D26" s="7">
        <f ca="1">SUM(J132:J132)</f>
        <v>0</v>
      </c>
      <c r="E26" s="18">
        <f ca="1">1-SUM(K132:K132)</f>
        <v>1</v>
      </c>
      <c r="G26" s="14" t="s">
        <v>33</v>
      </c>
      <c r="H26">
        <f ca="1">COUNTIF(OFFSET('TE6_20.09.18_pred_raw'!A2,0,0,D9-B9+1,1),"Tanai")</f>
        <v>0</v>
      </c>
      <c r="I26" s="3">
        <f ca="1">(H26/H142)*100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196</v>
      </c>
      <c r="B27">
        <f ca="1">COUNTIF(OFFSET('TE6_20.09.18_pred_raw'!C2,0,0,D9-B9+1,1), "SPR")</f>
        <v>28</v>
      </c>
      <c r="C27" s="3">
        <f ca="1">(B27/H142)*100</f>
        <v>28.28282828282828</v>
      </c>
      <c r="D27" s="3">
        <f ca="1">SUM(J134:J134)</f>
        <v>0</v>
      </c>
      <c r="E27" s="19">
        <f ca="1">1-SUM(K134:K134)</f>
        <v>0</v>
      </c>
      <c r="G27" s="15" t="s">
        <v>34</v>
      </c>
      <c r="K27" s="20"/>
    </row>
    <row r="28" spans="1:14" x14ac:dyDescent="0.25">
      <c r="A28" s="13" t="s">
        <v>197</v>
      </c>
      <c r="B28" s="6">
        <f ca="1">COUNTIF(OFFSET('TE6_20.09.18_pred_raw'!C2,0,0,D9-B9+1,1), "U")</f>
        <v>1</v>
      </c>
      <c r="C28" s="7">
        <f ca="1">(B28/H142)*100</f>
        <v>1.0101010101010102</v>
      </c>
      <c r="D28" s="7">
        <f ca="1">SUM(J136:J137)</f>
        <v>0</v>
      </c>
      <c r="E28" s="18">
        <f ca="1">1-SUM(K136:K137)</f>
        <v>0</v>
      </c>
      <c r="G28" s="14" t="s">
        <v>35</v>
      </c>
      <c r="H28">
        <f ca="1">COUNTIF(OFFSET('TE6_20.09.18_pred_raw'!A2,0,0,D9-B9+1,1),"Bival")</f>
        <v>0</v>
      </c>
      <c r="I28" s="3">
        <f ca="1">(H28/H142)*100</f>
        <v>0</v>
      </c>
      <c r="J28" s="3">
        <f ca="1">IF(H28=0,0,-1*((H28/B17)*(LN(H28/B17))))</f>
        <v>0</v>
      </c>
      <c r="K28" s="19">
        <f ca="1">IF(H28=0,0,((H28/B17)^2))</f>
        <v>0</v>
      </c>
    </row>
    <row r="29" spans="1:14" x14ac:dyDescent="0.25">
      <c r="A29" s="14" t="s">
        <v>198</v>
      </c>
      <c r="B29">
        <f ca="1">COUNTIF(OFFSET('TE6_20.09.18_pred_raw'!C2,0,0,D9-B9+1,1), "TWS")</f>
        <v>0</v>
      </c>
      <c r="C29" s="3">
        <f ca="1">(B29/B30)*100</f>
        <v>0</v>
      </c>
      <c r="E29" s="20"/>
      <c r="G29" s="14" t="s">
        <v>36</v>
      </c>
      <c r="H29">
        <f ca="1">COUNTIF(OFFSET('TE6_20.09.18_pred_raw'!A2,0,0,D9-B9+1,1),"Gastr")</f>
        <v>0</v>
      </c>
      <c r="I29" s="3">
        <f ca="1">(H29/H142)*100</f>
        <v>0</v>
      </c>
      <c r="J29" s="3">
        <f ca="1">IF(H29=0,0,-1*((H29/B17)*(LN(H29/B17))))</f>
        <v>0</v>
      </c>
      <c r="K29" s="19">
        <f ca="1">IF(H29=0,0,((H29/B17)^2))</f>
        <v>0</v>
      </c>
    </row>
    <row r="30" spans="1:14" x14ac:dyDescent="0.25">
      <c r="A30" s="15" t="s">
        <v>199</v>
      </c>
      <c r="B30" s="2">
        <f ca="1">SUM(B16:B29)</f>
        <v>99</v>
      </c>
      <c r="C30" s="8">
        <f ca="1">SUM(C16:C29)-C29</f>
        <v>100</v>
      </c>
      <c r="E30" s="20"/>
      <c r="G30" s="14" t="s">
        <v>37</v>
      </c>
      <c r="H30">
        <f ca="1">COUNTIF(OFFSET('TE6_20.09.18_pred_raw'!A2,0,0,D9-B9+1,1),"Limpe")</f>
        <v>0</v>
      </c>
      <c r="I30" s="3">
        <f ca="1">(H30/H142)*100</f>
        <v>0</v>
      </c>
      <c r="J30" s="3">
        <f ca="1">IF(H30=0,0,-1*((H30/B17)*(LN(H30/B17))))</f>
        <v>0</v>
      </c>
      <c r="K30" s="19">
        <f ca="1">IF(H30=0,0,((H30/B17)^2))</f>
        <v>0</v>
      </c>
    </row>
    <row r="31" spans="1:14" x14ac:dyDescent="0.25">
      <c r="A31" s="14"/>
      <c r="E31" s="20"/>
      <c r="G31" s="14" t="s">
        <v>38</v>
      </c>
      <c r="H31">
        <f ca="1">COUNTIF(OFFSET('TE6_20.09.18_pred_raw'!A2,0,0,D9-B9+1,1),"Moll")</f>
        <v>0</v>
      </c>
      <c r="I31" s="3">
        <f ca="1">(H31/H142)*100</f>
        <v>0</v>
      </c>
      <c r="J31" s="3">
        <f ca="1">IF(H31=0,0,-1*((H31/B17)*(LN(H31/B17))))</f>
        <v>0</v>
      </c>
      <c r="K31" s="19">
        <f ca="1">IF(H31=0,0,((H31/B17)^2))</f>
        <v>0</v>
      </c>
    </row>
    <row r="32" spans="1:14" x14ac:dyDescent="0.25">
      <c r="A32" s="15" t="s">
        <v>200</v>
      </c>
      <c r="E32" s="20"/>
      <c r="G32" s="14" t="s">
        <v>39</v>
      </c>
      <c r="H32">
        <f ca="1">COUNTIF(OFFSET('TE6_20.09.18_pred_raw'!A2,0,0,D9-B9+1,1),"Nudi")</f>
        <v>0</v>
      </c>
      <c r="I32" s="3">
        <f ca="1">(H32/H142)*100</f>
        <v>0</v>
      </c>
      <c r="J32" s="3">
        <f ca="1">IF(H32=0,0,-1*((H32/B17)*(LN(H32/B17))))</f>
        <v>0</v>
      </c>
      <c r="K32" s="19">
        <f ca="1">IF(H32=0,0,((H32/B17)^2))</f>
        <v>0</v>
      </c>
    </row>
    <row r="33" spans="1:11" x14ac:dyDescent="0.25">
      <c r="A33" s="13" t="s">
        <v>201</v>
      </c>
      <c r="B33" s="6">
        <f t="array" aca="1" ref="B33" ca="1">SUM((OFFSET('TE6_20.09.18_pred_raw'!B2,0,0,D9-B9+1,1)="ASP") * (OFFSET('TE6_20.09.18_pred_raw'!C2,0,0,D9-B9+1,1)&lt;&gt;"TWS"))</f>
        <v>0</v>
      </c>
      <c r="C33" s="7">
        <f ca="1">(B33/H142)*100</f>
        <v>0</v>
      </c>
      <c r="D33" s="6"/>
      <c r="E33" s="21"/>
      <c r="G33" s="14" t="s">
        <v>40</v>
      </c>
      <c r="H33">
        <f ca="1">COUNTIF(OFFSET('TE6_20.09.18_pred_raw'!A2,0,0,D9-B9+1,1),"Stram")</f>
        <v>0</v>
      </c>
      <c r="I33" s="3">
        <f ca="1">(H33/H142)*100</f>
        <v>0</v>
      </c>
      <c r="J33" s="3">
        <f ca="1">IF(H33=0,0,-1*((H33/B17)*(LN(H33/B17))))</f>
        <v>0</v>
      </c>
      <c r="K33" s="19">
        <f ca="1">IF(H33=0,0,((H33/B17)^2))</f>
        <v>0</v>
      </c>
    </row>
    <row r="34" spans="1:11" x14ac:dyDescent="0.25">
      <c r="A34" s="14" t="s">
        <v>202</v>
      </c>
      <c r="B34">
        <f t="array" aca="1" ref="B34" ca="1">SUM((OFFSET('TE6_20.09.18_pred_raw'!B2,0,0,D9-B9+1,1)="BBD") * (OFFSET('TE6_20.09.18_pred_raw'!C2,0,0,D9-B9+1,1)&lt;&gt;"TWS"))</f>
        <v>0</v>
      </c>
      <c r="C34" s="3">
        <f ca="1">(B34/H142)*100</f>
        <v>0</v>
      </c>
      <c r="E34" s="20"/>
      <c r="G34" s="14" t="s">
        <v>41</v>
      </c>
      <c r="H34">
        <f ca="1">COUNTIF(OFFSET('TE6_20.09.18_pred_raw'!A2,0,0,D9-B9+1,1),"Verme")</f>
        <v>0</v>
      </c>
      <c r="I34" s="3">
        <f ca="1">(H34/H142)*100</f>
        <v>0</v>
      </c>
      <c r="J34" s="3">
        <f ca="1">IF(H34=0,0,-1*((H34/B17)*(LN(H34/B17))))</f>
        <v>0</v>
      </c>
      <c r="K34" s="19">
        <f ca="1">IF(H34=0,0,((H34/B17)^2))</f>
        <v>0</v>
      </c>
    </row>
    <row r="35" spans="1:11" x14ac:dyDescent="0.25">
      <c r="A35" s="13" t="s">
        <v>203</v>
      </c>
      <c r="B35" s="6">
        <f t="array" aca="1" ref="B35" ca="1">SUM((OFFSET('TE6_20.09.18_pred_raw'!B2,0,0,D9-B9+1,1)="BL") * (OFFSET('TE6_20.09.18_pred_raw'!C2,0,0,D9-B9+1,1)&lt;&gt;"TWS"))</f>
        <v>0</v>
      </c>
      <c r="C35" s="7">
        <f ca="1">(B35/H142)*100</f>
        <v>0</v>
      </c>
      <c r="D35" s="6"/>
      <c r="E35" s="21"/>
      <c r="G35" s="15" t="s">
        <v>42</v>
      </c>
      <c r="K35" s="20"/>
    </row>
    <row r="36" spans="1:11" x14ac:dyDescent="0.25">
      <c r="A36" s="14" t="s">
        <v>204</v>
      </c>
      <c r="B36">
        <f t="array" aca="1" ref="B36" ca="1">SUM((OFFSET('TE6_20.09.18_pred_raw'!B2,0,0,D9-B9+1,1)="OD") * (OFFSET('TE6_20.09.18_pred_raw'!C2,0,0,D9-B9+1,1)&lt;&gt;"TWS"))</f>
        <v>0</v>
      </c>
      <c r="C36" s="3">
        <f ca="1">(B36/H142)*100</f>
        <v>0</v>
      </c>
      <c r="E36" s="20"/>
      <c r="G36" s="14" t="s">
        <v>43</v>
      </c>
      <c r="H36">
        <f ca="1">COUNTIF(OFFSET('TE6_20.09.18_pred_raw'!A2,0,0,D9-B9+1,1),"Ascid")</f>
        <v>0</v>
      </c>
      <c r="I36" s="3">
        <f ca="1">(H36/H142)*100</f>
        <v>0</v>
      </c>
      <c r="J36" s="3">
        <f ca="1">IF(H36=0,0,-1*((H36/B18)*(LN(H36/B18))))</f>
        <v>0</v>
      </c>
      <c r="K36" s="19">
        <f ca="1">IF(H36=0,0,((H36/B18)^2))</f>
        <v>0</v>
      </c>
    </row>
    <row r="37" spans="1:11" x14ac:dyDescent="0.25">
      <c r="A37" s="13" t="s">
        <v>205</v>
      </c>
      <c r="B37" s="6">
        <f t="array" aca="1" ref="B37" ca="1">SUM((OFFSET('TE6_20.09.18_pred_raw'!B2,0,0,D9-B9+1,1)="PLA") * (OFFSET('TE6_20.09.18_pred_raw'!C2,0,0,D9-B9+1,1)&lt;&gt;"TWS"))</f>
        <v>0</v>
      </c>
      <c r="C37" s="7">
        <f ca="1">(B37/H142)*100</f>
        <v>0</v>
      </c>
      <c r="D37" s="6"/>
      <c r="E37" s="21"/>
      <c r="G37" s="14" t="s">
        <v>44</v>
      </c>
      <c r="H37">
        <f ca="1">COUNTIF(OFFSET('TE6_20.09.18_pred_raw'!A2,0,0,D9-B9+1,1),"B_lea")</f>
        <v>0</v>
      </c>
      <c r="I37" s="3">
        <f ca="1">(H37/H142)*100</f>
        <v>0</v>
      </c>
      <c r="J37" s="3">
        <f ca="1">IF(H37=0,0,-1*((H37/B18)*(LN(H37/B18))))</f>
        <v>0</v>
      </c>
      <c r="K37" s="19">
        <f ca="1">IF(H37=0,0,((H37/B18)^2))</f>
        <v>0</v>
      </c>
    </row>
    <row r="38" spans="1:11" x14ac:dyDescent="0.25">
      <c r="A38" s="14" t="s">
        <v>206</v>
      </c>
      <c r="B38">
        <f t="array" aca="1" ref="B38" ca="1">SUM((OFFSET('TE6_20.09.18_pred_raw'!B2,0,0,D9-B9+1,1)="WBD") * (OFFSET('TE6_20.09.18_pred_raw'!C2,0,0,D9-B9+1,1)&lt;&gt;"TWS"))</f>
        <v>0</v>
      </c>
      <c r="C38" s="3">
        <f ca="1">(B38/H142)*100</f>
        <v>0</v>
      </c>
      <c r="E38" s="20"/>
      <c r="G38" s="14" t="s">
        <v>45</v>
      </c>
      <c r="H38">
        <f ca="1">COUNTIF(OFFSET('TE6_20.09.18_pred_raw'!A2,0,0,D9-B9+1,1),"B_nig")</f>
        <v>15</v>
      </c>
      <c r="I38" s="3">
        <f ca="1">(H38/H142)*100</f>
        <v>15.151515151515152</v>
      </c>
      <c r="J38" s="3">
        <f ca="1">IF(H38=0,0,-1*((H38/B18)*(LN(H38/B18))))</f>
        <v>0.11043806731235828</v>
      </c>
      <c r="K38" s="19">
        <f ca="1">IF(H38=0,0,((H38/B18)^2))</f>
        <v>0.7785467128027681</v>
      </c>
    </row>
    <row r="39" spans="1:11" x14ac:dyDescent="0.25">
      <c r="A39" s="13" t="s">
        <v>207</v>
      </c>
      <c r="B39" s="6">
        <f t="array" aca="1" ref="B39" ca="1">SUM((OFFSET('TE6_20.09.18_pred_raw'!B2,0,0,D9-B9+1,1)="YBD") * (OFFSET('TE6_20.09.18_pred_raw'!C2,0,0,D9-B9+1,1)&lt;&gt;"TWS"))</f>
        <v>0</v>
      </c>
      <c r="C39" s="7">
        <f ca="1">(B39/H142)*100</f>
        <v>0</v>
      </c>
      <c r="D39" s="6"/>
      <c r="E39" s="21"/>
      <c r="G39" s="14" t="s">
        <v>46</v>
      </c>
      <c r="H39">
        <f ca="1">COUNTIF(OFFSET('TE6_20.09.18_pred_raw'!A2,0,0,D9-B9+1,1),"B_sch")</f>
        <v>1</v>
      </c>
      <c r="I39" s="3">
        <f ca="1">(H39/H142)*100</f>
        <v>1.0101010101010102</v>
      </c>
      <c r="J39" s="3">
        <f ca="1">IF(H39=0,0,-1*((H39/B18)*(LN(H39/B18))))</f>
        <v>0.16665960847389508</v>
      </c>
      <c r="K39" s="19">
        <f ca="1">IF(H39=0,0,((H39/B18)^2))</f>
        <v>3.4602076124567475E-3</v>
      </c>
    </row>
    <row r="40" spans="1:11" x14ac:dyDescent="0.25">
      <c r="A40" s="15" t="s">
        <v>208</v>
      </c>
      <c r="E40" s="20"/>
      <c r="G40" s="14" t="s">
        <v>47</v>
      </c>
      <c r="H40">
        <f ca="1">COUNTIF(OFFSET('TE6_20.09.18_pred_raw'!A2,0,0,D9-B9+1,1),"C_int")</f>
        <v>0</v>
      </c>
      <c r="I40" s="3">
        <f ca="1">(H40/H142)*100</f>
        <v>0</v>
      </c>
      <c r="J40" s="3">
        <f ca="1">IF(H40=0,0,-1*((H40/B18)*(LN(H40/B18))))</f>
        <v>0</v>
      </c>
      <c r="K40" s="19">
        <f ca="1">IF(H40=0,0,((H40/B18)^2))</f>
        <v>0</v>
      </c>
    </row>
    <row r="41" spans="1:11" x14ac:dyDescent="0.25">
      <c r="A41" s="13" t="s">
        <v>201</v>
      </c>
      <c r="B41" s="6">
        <f ca="1">SUMPRODUCT( (OFFSET('TE6_20.09.18_pred_raw'!B2,0,0,D9-B9+1,1)="ASP")*( OFFSET('TE6_20.09.18_pred_raw'!C2,0,0,D9-B9+1,1)="C"))</f>
        <v>0</v>
      </c>
      <c r="C41" s="7">
        <f ca="1">IF(B22=0,0,(B41/B22)*100)</f>
        <v>0</v>
      </c>
      <c r="D41" s="6"/>
      <c r="E41" s="21"/>
      <c r="G41" s="14" t="s">
        <v>48</v>
      </c>
      <c r="H41">
        <f ca="1">COUNTIF(OFFSET('TE6_20.09.18_pred_raw'!A2,0,0,D9-B9+1,1),"C_lep")</f>
        <v>0</v>
      </c>
      <c r="I41" s="3">
        <f ca="1">(H41/H142)*100</f>
        <v>0</v>
      </c>
      <c r="J41" s="3">
        <f ca="1">IF(H41=0,0,-1*((H41/B18)*(LN(H41/B18))))</f>
        <v>0</v>
      </c>
      <c r="K41" s="19">
        <f ca="1">IF(H41=0,0,((H41/B18)^2))</f>
        <v>0</v>
      </c>
    </row>
    <row r="42" spans="1:11" x14ac:dyDescent="0.25">
      <c r="A42" s="14" t="s">
        <v>202</v>
      </c>
      <c r="B42">
        <f ca="1">SUMPRODUCT( (OFFSET('TE6_20.09.18_pred_raw'!B2,0,0,D9-B9+1,1)="BBD")*( OFFSET('TE6_20.09.18_pred_raw'!C2,0,0,D9-B9+1,1)="C"))</f>
        <v>0</v>
      </c>
      <c r="C42" s="3">
        <f ca="1">IF(B22=0,0,(B42/B22)*100)</f>
        <v>0</v>
      </c>
      <c r="E42" s="20"/>
      <c r="G42" s="14" t="s">
        <v>49</v>
      </c>
      <c r="H42">
        <f ca="1">COUNTIF(OFFSET('TE6_20.09.18_pred_raw'!A2,0,0,D9-B9+1,1),"Dp_lis")</f>
        <v>0</v>
      </c>
      <c r="I42" s="3">
        <f ca="1">(H42/H142)*100</f>
        <v>0</v>
      </c>
      <c r="J42" s="3">
        <f ca="1">IF(H42=0,0,-1*((H42/B18)*(LN(H42/B18))))</f>
        <v>0</v>
      </c>
      <c r="K42" s="19">
        <f ca="1">IF(H42=0,0,((H42/B18)^2))</f>
        <v>0</v>
      </c>
    </row>
    <row r="43" spans="1:11" x14ac:dyDescent="0.25">
      <c r="A43" s="13" t="s">
        <v>203</v>
      </c>
      <c r="B43" s="6">
        <f ca="1">SUMPRODUCT( (OFFSET('TE6_20.09.18_pred_raw'!B2,0,0,D9-B9+1,1)="BL")*( OFFSET('TE6_20.09.18_pred_raw'!C2,0,0,D9-B9+1,1)="C"))</f>
        <v>0</v>
      </c>
      <c r="C43" s="7">
        <f ca="1">IF(B22=0,0,(B43/B22)*100)</f>
        <v>0</v>
      </c>
      <c r="D43" s="6"/>
      <c r="E43" s="21"/>
      <c r="G43" s="14" t="s">
        <v>50</v>
      </c>
      <c r="H43">
        <f ca="1">COUNTIF(OFFSET('TE6_20.09.18_pred_raw'!A2,0,0,D9-B9+1,1),"D_cor")</f>
        <v>1</v>
      </c>
      <c r="I43" s="3">
        <f ca="1">(H43/H142)*100</f>
        <v>1.0101010101010102</v>
      </c>
      <c r="J43" s="3">
        <f ca="1">IF(H43=0,0,-1*((H43/B18)*(LN(H43/B18))))</f>
        <v>0.16665960847389508</v>
      </c>
      <c r="K43" s="19">
        <f ca="1">IF(H43=0,0,((H43/B18)^2))</f>
        <v>3.4602076124567475E-3</v>
      </c>
    </row>
    <row r="44" spans="1:11" x14ac:dyDescent="0.25">
      <c r="A44" s="14" t="s">
        <v>204</v>
      </c>
      <c r="B44">
        <f ca="1">SUMPRODUCT( (OFFSET('TE6_20.09.18_pred_raw'!B2,0,0,D9-B9+1,1)="OD")*( OFFSET('TE6_20.09.18_pred_raw'!C2,0,0,D9-B9+1,1)="C"))</f>
        <v>0</v>
      </c>
      <c r="C44" s="3">
        <f ca="1">IF(B22=0,0,(B44/B22)*100)</f>
        <v>0</v>
      </c>
      <c r="E44" s="20"/>
      <c r="G44" s="14" t="s">
        <v>51</v>
      </c>
      <c r="H44">
        <f ca="1">COUNTIF(OFFSET('TE6_20.09.18_pred_raw'!A2,0,0,D9-B9+1,1),"D_mag")</f>
        <v>0</v>
      </c>
      <c r="I44" s="3">
        <f ca="1">(H44/H142)*100</f>
        <v>0</v>
      </c>
      <c r="J44" s="3">
        <f ca="1">IF(H44=0,0,-1*((H44/B18)*(LN(H44/B18))))</f>
        <v>0</v>
      </c>
      <c r="K44" s="19">
        <f ca="1">IF(H44=0,0,((H44/B18)^2))</f>
        <v>0</v>
      </c>
    </row>
    <row r="45" spans="1:11" x14ac:dyDescent="0.25">
      <c r="A45" s="13" t="s">
        <v>205</v>
      </c>
      <c r="B45" s="6">
        <f ca="1">SUMPRODUCT( (OFFSET('TE6_20.09.18_pred_raw'!B2,0,0,D9-B9+1,1)="PLA")*( OFFSET('TE6_20.09.18_pred_raw'!C2,0,0,D9-B9+1,1)="C"))</f>
        <v>0</v>
      </c>
      <c r="C45" s="7">
        <f ca="1">IF(B22=0,0,(B45/B22)*100)</f>
        <v>0</v>
      </c>
      <c r="D45" s="6"/>
      <c r="E45" s="21"/>
      <c r="G45" s="14" t="s">
        <v>52</v>
      </c>
      <c r="H45">
        <f ca="1">COUNTIF(OFFSET('TE6_20.09.18_pred_raw'!A2,0,0,D9-B9+1,1),"Ecte")</f>
        <v>0</v>
      </c>
      <c r="I45" s="3">
        <f ca="1">(H45/H142)*100</f>
        <v>0</v>
      </c>
      <c r="J45" s="3">
        <f ca="1">IF(H45=0,0,-1*((H45/B18)*(LN(H45/B18))))</f>
        <v>0</v>
      </c>
      <c r="K45" s="19">
        <f ca="1">IF(H45=0,0,((H45/B18)^2))</f>
        <v>0</v>
      </c>
    </row>
    <row r="46" spans="1:11" x14ac:dyDescent="0.25">
      <c r="A46" s="14" t="s">
        <v>206</v>
      </c>
      <c r="B46">
        <f ca="1">SUMPRODUCT( (OFFSET('TE6_20.09.18_pred_raw'!B2,0,0,D9-B9+1,1)="WBD")*( OFFSET('TE6_20.09.18_pred_raw'!C2,0,0,D9-B9+1,1)="C"))</f>
        <v>0</v>
      </c>
      <c r="C46" s="3">
        <f ca="1">IF(B22=0,0,(B46/B22)*100)</f>
        <v>0</v>
      </c>
      <c r="E46" s="20"/>
      <c r="G46" s="14" t="s">
        <v>53</v>
      </c>
      <c r="H46">
        <f ca="1">COUNTIF(OFFSET('TE6_20.09.18_pred_raw'!A2,0,0,D9-B9+1,1),"M_squ")</f>
        <v>0</v>
      </c>
      <c r="I46" s="3">
        <f ca="1">(H46/H142)*100</f>
        <v>0</v>
      </c>
      <c r="J46" s="3">
        <f ca="1">IF(H46=0,0,-1*((H46/B18)*(LN(H46/B18))))</f>
        <v>0</v>
      </c>
      <c r="K46" s="19">
        <f ca="1">IF(H46=0,0,((H46/B18)^2))</f>
        <v>0</v>
      </c>
    </row>
    <row r="47" spans="1:11" ht="15.75" thickBot="1" x14ac:dyDescent="0.3">
      <c r="A47" s="16" t="s">
        <v>207</v>
      </c>
      <c r="B47" s="10">
        <f ca="1">SUMPRODUCT( (OFFSET('TE6_20.09.18_pred_raw'!B2,0,0,D9-B9+1,1)="YBD")*( OFFSET('TE6_20.09.18_pred_raw'!C2,0,0,D9-B9+1,1)="C"))</f>
        <v>0</v>
      </c>
      <c r="C47" s="11">
        <f ca="1">IF(B22=0,0,(B47/B22)*100)</f>
        <v>0</v>
      </c>
      <c r="D47" s="10"/>
      <c r="E47" s="22"/>
      <c r="G47" s="14" t="s">
        <v>54</v>
      </c>
      <c r="H47">
        <f ca="1">COUNTIF(OFFSET('TE6_20.09.18_pred_raw'!A2,0,0,D9-B9+1,1),"P_lis")</f>
        <v>0</v>
      </c>
      <c r="I47" s="3">
        <f ca="1">(H47/H142)*100</f>
        <v>0</v>
      </c>
      <c r="J47" s="3">
        <f ca="1">IF(H47=0,0,-1*((H47/B18)*(LN(H47/B18))))</f>
        <v>0</v>
      </c>
      <c r="K47" s="19">
        <f ca="1">IF(H47=0,0,((H47/B18)^2))</f>
        <v>0</v>
      </c>
    </row>
    <row r="48" spans="1:11" ht="15.75" thickTop="1" x14ac:dyDescent="0.25">
      <c r="G48" s="14" t="s">
        <v>55</v>
      </c>
      <c r="H48">
        <f ca="1">COUNTIF(OFFSET('TE6_20.09.18_pred_raw'!A2,0,0,D9-B9+1,1),"S_can")</f>
        <v>0</v>
      </c>
      <c r="I48" s="3">
        <f ca="1">(H48/H142)*100</f>
        <v>0</v>
      </c>
      <c r="J48" s="3">
        <f ca="1">IF(H48=0,0,-1*((H48/B18)*(LN(H48/B18))))</f>
        <v>0</v>
      </c>
      <c r="K48" s="19">
        <f ca="1">IF(H48=0,0,((H48/B18)^2))</f>
        <v>0</v>
      </c>
    </row>
    <row r="49" spans="7:11" x14ac:dyDescent="0.25">
      <c r="G49" s="14" t="s">
        <v>56</v>
      </c>
      <c r="H49">
        <f ca="1">COUNTIF(OFFSET('TE6_20.09.18_pred_raw'!A2,0,0,D9-B9+1,1),"Styel")</f>
        <v>0</v>
      </c>
      <c r="I49" s="3">
        <f ca="1">(H49/H142)*100</f>
        <v>0</v>
      </c>
      <c r="J49" s="3">
        <f ca="1">IF(H49=0,0,-1*((H49/B18)*(LN(H49/B18))))</f>
        <v>0</v>
      </c>
      <c r="K49" s="19">
        <f ca="1">IF(H49=0,0,((H49/B18)^2))</f>
        <v>0</v>
      </c>
    </row>
    <row r="50" spans="7:11" x14ac:dyDescent="0.25">
      <c r="G50" s="14" t="s">
        <v>57</v>
      </c>
      <c r="H50">
        <f ca="1">COUNTIF(OFFSET('TE6_20.09.18_pred_raw'!A2,0,0,D9-B9+1,1),"S_bra")</f>
        <v>0</v>
      </c>
      <c r="I50" s="3">
        <f ca="1">(H50/H142)*100</f>
        <v>0</v>
      </c>
      <c r="J50" s="3">
        <f ca="1">IF(H50=0,0,-1*((H50/B18)*(LN(H50/B18))))</f>
        <v>0</v>
      </c>
      <c r="K50" s="19">
        <f ca="1">IF(H50=0,0,((H50/B18)^2))</f>
        <v>0</v>
      </c>
    </row>
    <row r="51" spans="7:11" x14ac:dyDescent="0.25">
      <c r="G51" s="14" t="s">
        <v>58</v>
      </c>
      <c r="H51">
        <f ca="1">COUNTIF(OFFSET('TE6_20.09.18_pred_raw'!A2,0,0,D9-B9+1,1),"S_rub")</f>
        <v>0</v>
      </c>
      <c r="I51" s="3">
        <f ca="1">(H51/H142)*100</f>
        <v>0</v>
      </c>
      <c r="J51" s="3">
        <f ca="1">IF(H51=0,0,-1*((H51/B18)*(LN(H51/B18))))</f>
        <v>0</v>
      </c>
      <c r="K51" s="19">
        <f ca="1">IF(H51=0,0,((H51/B18)^2))</f>
        <v>0</v>
      </c>
    </row>
    <row r="52" spans="7:11" x14ac:dyDescent="0.25">
      <c r="G52" s="14" t="s">
        <v>59</v>
      </c>
      <c r="H52">
        <f ca="1">COUNTIF(OFFSET('TE6_20.09.18_pred_raw'!A2,0,0,D9-B9+1,1),"T_cer")</f>
        <v>0</v>
      </c>
      <c r="I52" s="3">
        <f ca="1">(H52/H142)*100</f>
        <v>0</v>
      </c>
      <c r="J52" s="3">
        <f ca="1">IF(H52=0,0,-1*((H52/B18)*(LN(H52/B18))))</f>
        <v>0</v>
      </c>
      <c r="K52" s="19">
        <f ca="1">IF(H52=0,0,((H52/B18)^2))</f>
        <v>0</v>
      </c>
    </row>
    <row r="53" spans="7:11" x14ac:dyDescent="0.25">
      <c r="G53" s="15" t="s">
        <v>60</v>
      </c>
      <c r="K53" s="20"/>
    </row>
    <row r="54" spans="7:11" x14ac:dyDescent="0.25">
      <c r="G54" s="14" t="s">
        <v>61</v>
      </c>
      <c r="H54">
        <f ca="1">COUNTIF(OFFSET('TE6_20.09.18_pred_raw'!A2,0,0,D9-B9+1,1),"A_ver")</f>
        <v>0</v>
      </c>
      <c r="I54" s="3">
        <f ca="1">(H54/H142)*100</f>
        <v>0</v>
      </c>
      <c r="J54" s="3">
        <f ca="1">IF(H54=0,0,-1*((H54/B19)*(LN(H54/B19))))</f>
        <v>0</v>
      </c>
      <c r="K54" s="19">
        <f ca="1">IF(H54=0,0,((H54/B19)^2))</f>
        <v>0</v>
      </c>
    </row>
    <row r="55" spans="7:11" x14ac:dyDescent="0.25">
      <c r="G55" s="14" t="s">
        <v>62</v>
      </c>
      <c r="H55">
        <f ca="1">COUNTIF(OFFSET('TE6_20.09.18_pred_raw'!A2,0,0,D9-B9+1,1),"Bryoz")</f>
        <v>0</v>
      </c>
      <c r="I55" s="3">
        <f ca="1">(H55/H142)*100</f>
        <v>0</v>
      </c>
      <c r="J55" s="3">
        <f ca="1">IF(H55=0,0,-1*((H55/B19)*(LN(H55/B19))))</f>
        <v>0</v>
      </c>
      <c r="K55" s="19">
        <f ca="1">IF(H55=0,0,((H55/B19)^2))</f>
        <v>0</v>
      </c>
    </row>
    <row r="56" spans="7:11" x14ac:dyDescent="0.25">
      <c r="G56" s="14" t="s">
        <v>63</v>
      </c>
      <c r="H56">
        <f ca="1">COUNTIF(OFFSET('TE6_20.09.18_pred_raw'!A2,0,0,D9-B9+1,1),"B_ner")</f>
        <v>0</v>
      </c>
      <c r="I56" s="3">
        <f ca="1">(H56/H142)*100</f>
        <v>0</v>
      </c>
      <c r="J56" s="3">
        <f ca="1">IF(H56=0,0,-1*((H56/B19)*(LN(H56/B19))))</f>
        <v>0</v>
      </c>
      <c r="K56" s="19">
        <f ca="1">IF(H56=0,0,((H56/B19)^2))</f>
        <v>0</v>
      </c>
    </row>
    <row r="57" spans="7:11" x14ac:dyDescent="0.25">
      <c r="G57" s="14" t="s">
        <v>64</v>
      </c>
      <c r="H57">
        <f ca="1">COUNTIF(OFFSET('TE6_20.09.18_pred_raw'!A2,0,0,D9-B9+1,1),"Bugu")</f>
        <v>0</v>
      </c>
      <c r="I57" s="3">
        <f ca="1">(H57/H142)*100</f>
        <v>0</v>
      </c>
      <c r="J57" s="3">
        <f ca="1">IF(H57=0,0,-1*((H57/B19)*(LN(H57/B19))))</f>
        <v>0</v>
      </c>
      <c r="K57" s="19">
        <f ca="1">IF(H57=0,0,((H57/B19)^2))</f>
        <v>0</v>
      </c>
    </row>
    <row r="58" spans="7:11" x14ac:dyDescent="0.25">
      <c r="G58" s="14" t="s">
        <v>65</v>
      </c>
      <c r="H58">
        <f ca="1">COUNTIF(OFFSET('TE6_20.09.18_pred_raw'!A2,0,0,D9-B9+1,1),"B_sto")</f>
        <v>0</v>
      </c>
      <c r="I58" s="3">
        <f ca="1">(H58/H142)*100</f>
        <v>0</v>
      </c>
      <c r="J58" s="3">
        <f ca="1">IF(H58=0,0,-1*((H58/B19)*(LN(H58/B19))))</f>
        <v>0</v>
      </c>
      <c r="K58" s="19">
        <f ca="1">IF(H58=0,0,((H58/B19)^2))</f>
        <v>0</v>
      </c>
    </row>
    <row r="59" spans="7:11" x14ac:dyDescent="0.25">
      <c r="G59" s="14" t="s">
        <v>66</v>
      </c>
      <c r="H59">
        <f ca="1">COUNTIF(OFFSET('TE6_20.09.18_pred_raw'!A2,0,0,D9-B9+1,1),"B_fla")</f>
        <v>1</v>
      </c>
      <c r="I59" s="3">
        <f ca="1">(H59/H142)*100</f>
        <v>1.0101010101010102</v>
      </c>
      <c r="J59" s="3">
        <f ca="1">IF(H59=0,0,-1*((H59/B19)*(LN(H59/B19))))</f>
        <v>0.19730379672781054</v>
      </c>
      <c r="K59" s="19">
        <f ca="1">IF(H59=0,0,((H59/B19)^2))</f>
        <v>5.9171597633136102E-3</v>
      </c>
    </row>
    <row r="60" spans="7:11" x14ac:dyDescent="0.25">
      <c r="G60" s="14" t="s">
        <v>67</v>
      </c>
      <c r="H60">
        <f ca="1">COUNTIF(OFFSET('TE6_20.09.18_pred_raw'!A2,0,0,D9-B9+1,1),"B_ful")</f>
        <v>0</v>
      </c>
      <c r="I60" s="3">
        <f ca="1">(H60/H142)*100</f>
        <v>0</v>
      </c>
      <c r="J60" s="3">
        <f ca="1">IF(H60=0,0,-1*((H60/B19)*(LN(H60/B19))))</f>
        <v>0</v>
      </c>
      <c r="K60" s="19">
        <f ca="1">IF(H60=0,0,((H60/B19)^2))</f>
        <v>0</v>
      </c>
    </row>
    <row r="61" spans="7:11" x14ac:dyDescent="0.25">
      <c r="G61" s="14" t="s">
        <v>68</v>
      </c>
      <c r="H61">
        <f ca="1">COUNTIF(OFFSET('TE6_20.09.18_pred_raw'!A2,0,0,D9-B9+1,1),"B_sim")</f>
        <v>0</v>
      </c>
      <c r="I61" s="3">
        <f ca="1">(H61/H142)*100</f>
        <v>0</v>
      </c>
      <c r="J61" s="3">
        <f ca="1">IF(H61=0,0,-1*((H61/B19)*(LN(H61/B19))))</f>
        <v>0</v>
      </c>
      <c r="K61" s="19">
        <f ca="1">IF(H61=0,0,((H61/B19)^2))</f>
        <v>0</v>
      </c>
    </row>
    <row r="62" spans="7:11" x14ac:dyDescent="0.25">
      <c r="G62" s="14" t="s">
        <v>69</v>
      </c>
      <c r="H62">
        <f ca="1">COUNTIF(OFFSET('TE6_20.09.18_pred_raw'!A2,0,0,D9-B9+1,1),"C_ina")</f>
        <v>0</v>
      </c>
      <c r="I62" s="3">
        <f ca="1">(H62/H142)*100</f>
        <v>0</v>
      </c>
      <c r="J62" s="3">
        <f ca="1">IF(H62=0,0,-1*((H62/B19)*(LN(H62/B19))))</f>
        <v>0</v>
      </c>
      <c r="K62" s="19">
        <f ca="1">IF(H62=0,0,((H62/B19)^2))</f>
        <v>0</v>
      </c>
    </row>
    <row r="63" spans="7:11" x14ac:dyDescent="0.25">
      <c r="G63" s="14" t="s">
        <v>70</v>
      </c>
      <c r="H63">
        <f ca="1">COUNTIF(OFFSET('TE6_20.09.18_pred_raw'!A2,0,0,D9-B9+1,1),"C_bert")</f>
        <v>4</v>
      </c>
      <c r="I63" s="3">
        <f ca="1">(H63/H142)*100</f>
        <v>4.0404040404040407</v>
      </c>
      <c r="J63" s="3">
        <f ca="1">IF(H63=0,0,-1*((H63/B19)*(LN(H63/B19))))</f>
        <v>0.36266307579742962</v>
      </c>
      <c r="K63" s="19">
        <f ca="1">IF(H63=0,0,((H63/B19)^2))</f>
        <v>9.4674556213017763E-2</v>
      </c>
    </row>
    <row r="64" spans="7:11" x14ac:dyDescent="0.25">
      <c r="G64" s="14" t="s">
        <v>71</v>
      </c>
      <c r="H64">
        <f ca="1">COUNTIF(OFFSET('TE6_20.09.18_pred_raw'!A2,0,0,D9-B9+1,1),"C_den")</f>
        <v>0</v>
      </c>
      <c r="I64" s="3">
        <f ca="1">(H64/H142)*100</f>
        <v>0</v>
      </c>
      <c r="J64" s="3">
        <f ca="1">IF(H64=0,0,-1*((H64/B19)*(LN(H64/B19))))</f>
        <v>0</v>
      </c>
      <c r="K64" s="19">
        <f ca="1">IF(H64=0,0,((H64/B19)^2))</f>
        <v>0</v>
      </c>
    </row>
    <row r="65" spans="7:11" x14ac:dyDescent="0.25">
      <c r="G65" s="14" t="s">
        <v>72</v>
      </c>
      <c r="H65">
        <f ca="1">COUNTIF(OFFSET('TE6_20.09.18_pred_raw'!A2,0,0,D9-B9+1,1),"C_ebu")</f>
        <v>0</v>
      </c>
      <c r="I65" s="3">
        <f ca="1">(H65/H142)*100</f>
        <v>0</v>
      </c>
      <c r="J65" s="3">
        <f ca="1">IF(H65=0,0,-1*((H65/B19)*(LN(H65/B19))))</f>
        <v>0</v>
      </c>
      <c r="K65" s="19">
        <f ca="1">IF(H65=0,0,((H65/B19)^2))</f>
        <v>0</v>
      </c>
    </row>
    <row r="66" spans="7:11" x14ac:dyDescent="0.25">
      <c r="G66" s="14" t="s">
        <v>73</v>
      </c>
      <c r="H66">
        <f ca="1">COUNTIF(OFFSET('TE6_20.09.18_pred_raw'!A2,0,0,D9-B9+1,1),"C_elo")</f>
        <v>0</v>
      </c>
      <c r="I66" s="3">
        <f ca="1">(H66/H142)*100</f>
        <v>0</v>
      </c>
      <c r="J66" s="3">
        <f ca="1">IF(H66=0,0,-1*((H66/B19)*(LN(H66/B19))))</f>
        <v>0</v>
      </c>
      <c r="K66" s="19">
        <f ca="1">IF(H66=0,0,((H66/B19)^2))</f>
        <v>0</v>
      </c>
    </row>
    <row r="67" spans="7:11" x14ac:dyDescent="0.25">
      <c r="G67" s="14" t="s">
        <v>74</v>
      </c>
      <c r="H67">
        <f ca="1">COUNTIF(OFFSET('TE6_20.09.18_pred_raw'!A2,0,0,D9-B9+1,1),"Crisi")</f>
        <v>1</v>
      </c>
      <c r="I67" s="3">
        <f ca="1">(H67/H142)*100</f>
        <v>1.0101010101010102</v>
      </c>
      <c r="J67" s="3">
        <f ca="1">IF(H67=0,0,-1*((H67/B19)*(LN(H67/B19))))</f>
        <v>0.19730379672781054</v>
      </c>
      <c r="K67" s="19">
        <f ca="1">IF(H67=0,0,((H67/B19)^2))</f>
        <v>5.9171597633136102E-3</v>
      </c>
    </row>
    <row r="68" spans="7:11" x14ac:dyDescent="0.25">
      <c r="G68" s="14" t="s">
        <v>75</v>
      </c>
      <c r="H68">
        <f ca="1">COUNTIF(OFFSET('TE6_20.09.18_pred_raw'!A2,0,0,D9-B9+1,1),"C_plu")</f>
        <v>0</v>
      </c>
      <c r="I68" s="3">
        <f ca="1">(H68/H142)*100</f>
        <v>0</v>
      </c>
      <c r="J68" s="3">
        <f ca="1">IF(H68=0,0,-1*((H68/B19)*(LN(H68/B19))))</f>
        <v>0</v>
      </c>
      <c r="K68" s="19">
        <f ca="1">IF(H68=0,0,((H68/B19)^2))</f>
        <v>0</v>
      </c>
    </row>
    <row r="69" spans="7:11" x14ac:dyDescent="0.25">
      <c r="G69" s="14" t="s">
        <v>76</v>
      </c>
      <c r="H69">
        <f ca="1">COUNTIF(OFFSET('TE6_20.09.18_pred_raw'!A2,0,0,D9-B9+1,1),"F_pur")</f>
        <v>0</v>
      </c>
      <c r="I69" s="3">
        <f ca="1">(H69/H142)*100</f>
        <v>0</v>
      </c>
      <c r="J69" s="3">
        <f ca="1">IF(H69=0,0,-1*((H69/B19)*(LN(H69/B19))))</f>
        <v>0</v>
      </c>
      <c r="K69" s="19">
        <f ca="1">IF(H69=0,0,((H69/B19)^2))</f>
        <v>0</v>
      </c>
    </row>
    <row r="70" spans="7:11" x14ac:dyDescent="0.25">
      <c r="G70" s="14" t="s">
        <v>77</v>
      </c>
      <c r="H70">
        <f ca="1">COUNTIF(OFFSET('TE6_20.09.18_pred_raw'!A2,0,0,D9-B9+1,1),"N_gig")</f>
        <v>1</v>
      </c>
      <c r="I70" s="3">
        <f ca="1">(H70/H142)*100</f>
        <v>1.0101010101010102</v>
      </c>
      <c r="J70" s="3">
        <f ca="1">IF(H70=0,0,-1*((H70/B19)*(LN(H70/B19))))</f>
        <v>0.19730379672781054</v>
      </c>
      <c r="K70" s="19">
        <f ca="1">IF(H70=0,0,((H70/B19)^2))</f>
        <v>5.9171597633136102E-3</v>
      </c>
    </row>
    <row r="71" spans="7:11" x14ac:dyDescent="0.25">
      <c r="G71" s="14" t="s">
        <v>78</v>
      </c>
      <c r="H71">
        <f ca="1">COUNTIF(OFFSET('TE6_20.09.18_pred_raw'!A2,0,0,D9-B9+1,1),"P_alb")</f>
        <v>5</v>
      </c>
      <c r="I71" s="3">
        <f ca="1">(H71/H142)*100</f>
        <v>5.0505050505050502</v>
      </c>
      <c r="J71" s="3">
        <f ca="1">IF(H71=0,0,-1*((H71/B19)*(LN(H71/B19))))</f>
        <v>0.36750440193362938</v>
      </c>
      <c r="K71" s="19">
        <f ca="1">IF(H71=0,0,((H71/B19)^2))</f>
        <v>0.14792899408284024</v>
      </c>
    </row>
    <row r="72" spans="7:11" x14ac:dyDescent="0.25">
      <c r="G72" s="14" t="s">
        <v>79</v>
      </c>
      <c r="H72">
        <f ca="1">COUNTIF(OFFSET('TE6_20.09.18_pred_raw'!A2,0,0,D9-B9+1,1),"S_laf")</f>
        <v>0</v>
      </c>
      <c r="I72" s="3">
        <f ca="1">(H72/H142)*100</f>
        <v>0</v>
      </c>
      <c r="J72" s="3">
        <f ca="1">IF(H72=0,0,-1*((H72/B19)*(LN(H72/B19))))</f>
        <v>0</v>
      </c>
      <c r="K72" s="19">
        <f ca="1">IF(H72=0,0,((H72/B19)^2))</f>
        <v>0</v>
      </c>
    </row>
    <row r="73" spans="7:11" x14ac:dyDescent="0.25">
      <c r="G73" s="14" t="s">
        <v>80</v>
      </c>
      <c r="H73">
        <f ca="1">COUNTIF(OFFSET('TE6_20.09.18_pred_raw'!A2,0,0,D9-B9+1,1),"S_err")</f>
        <v>0</v>
      </c>
      <c r="I73" s="3">
        <f ca="1">(H73/H142)*100</f>
        <v>0</v>
      </c>
      <c r="J73" s="3">
        <f ca="1">IF(H73=0,0,-1*((H73/B19)*(LN(H73/B19))))</f>
        <v>0</v>
      </c>
      <c r="K73" s="19">
        <f ca="1">IF(H73=0,0,((H73/B19)^2))</f>
        <v>0</v>
      </c>
    </row>
    <row r="74" spans="7:11" x14ac:dyDescent="0.25">
      <c r="G74" s="14" t="s">
        <v>81</v>
      </c>
      <c r="H74">
        <f ca="1">COUNTIF(OFFSET('TE6_20.09.18_pred_raw'!A2,0,0,D9-B9+1,1),"S_pun")</f>
        <v>0</v>
      </c>
      <c r="I74" s="3">
        <f ca="1">(H74/H142)*100</f>
        <v>0</v>
      </c>
      <c r="J74" s="3">
        <f ca="1">IF(H74=0,0,-1*((H74/B19)*(LN(H74/B19))))</f>
        <v>0</v>
      </c>
      <c r="K74" s="19">
        <f ca="1">IF(H74=0,0,((H74/B19)^2))</f>
        <v>0</v>
      </c>
    </row>
    <row r="75" spans="7:11" x14ac:dyDescent="0.25">
      <c r="G75" s="14" t="s">
        <v>82</v>
      </c>
      <c r="H75">
        <f ca="1">COUNTIF(OFFSET('TE6_20.09.18_pred_raw'!A2,0,0,D9-B9+1,1),"Schiz")</f>
        <v>0</v>
      </c>
      <c r="I75" s="3">
        <f ca="1">(H75/H142)*100</f>
        <v>0</v>
      </c>
      <c r="J75" s="3">
        <f ca="1">IF(H75=0,0,-1*((H75/B19)*(LN(H75/B19))))</f>
        <v>0</v>
      </c>
      <c r="K75" s="19">
        <f ca="1">IF(H75=0,0,((H75/B19)^2))</f>
        <v>0</v>
      </c>
    </row>
    <row r="76" spans="7:11" x14ac:dyDescent="0.25">
      <c r="G76" s="14" t="s">
        <v>83</v>
      </c>
      <c r="H76">
        <f ca="1">COUNTIF(OFFSET('TE6_20.09.18_pred_raw'!A2,0,0,D9-B9+1,1),"S_mad")</f>
        <v>0</v>
      </c>
      <c r="I76" s="3">
        <f ca="1">(H76/H142)*100</f>
        <v>0</v>
      </c>
      <c r="J76" s="3">
        <f ca="1">IF(H76=0,0,-1*((H76/B19)*(LN(H76/B19))))</f>
        <v>0</v>
      </c>
      <c r="K76" s="19">
        <f ca="1">IF(H76=0,0,((H76/B19)^2))</f>
        <v>0</v>
      </c>
    </row>
    <row r="77" spans="7:11" x14ac:dyDescent="0.25">
      <c r="G77" s="14" t="s">
        <v>84</v>
      </c>
      <c r="H77">
        <f ca="1">COUNTIF(OFFSET('TE6_20.09.18_pred_raw'!A2,0,0,D9-B9+1,1),"Scrup")</f>
        <v>0</v>
      </c>
      <c r="I77" s="3">
        <f ca="1">(H77/H142)*100</f>
        <v>0</v>
      </c>
      <c r="J77" s="3">
        <f ca="1">IF(H77=0,0,-1*((H77/B19)*(LN(H77/B19))))</f>
        <v>0</v>
      </c>
      <c r="K77" s="19">
        <f ca="1">IF(H77=0,0,((H77/B19)^2))</f>
        <v>0</v>
      </c>
    </row>
    <row r="78" spans="7:11" x14ac:dyDescent="0.25">
      <c r="G78" s="14" t="s">
        <v>85</v>
      </c>
      <c r="H78">
        <f ca="1">COUNTIF(OFFSET('TE6_20.09.18_pred_raw'!A2,0,0,D9-B9+1,1),"T_ino")</f>
        <v>0</v>
      </c>
      <c r="I78" s="3">
        <f ca="1">(H78/H142)*100</f>
        <v>0</v>
      </c>
      <c r="J78" s="3">
        <f ca="1">IF(H78=0,0,-1*((H78/B19)*(LN(H78/B19))))</f>
        <v>0</v>
      </c>
      <c r="K78" s="19">
        <f ca="1">IF(H78=0,0,((H78/B19)^2))</f>
        <v>0</v>
      </c>
    </row>
    <row r="79" spans="7:11" x14ac:dyDescent="0.25">
      <c r="G79" s="14" t="s">
        <v>86</v>
      </c>
      <c r="H79">
        <f ca="1">COUNTIF(OFFSET('TE6_20.09.18_pred_raw'!A2,0,0,D9-B9+1,1),"Tubo")</f>
        <v>0</v>
      </c>
      <c r="I79" s="3">
        <f ca="1">(H79/H142)*100</f>
        <v>0</v>
      </c>
      <c r="J79" s="3">
        <f ca="1">IF(H79=0,0,-1*((H79/B19)*(LN(H79/B19))))</f>
        <v>0</v>
      </c>
      <c r="K79" s="19">
        <f ca="1">IF(H79=0,0,((H79/B19)^2))</f>
        <v>0</v>
      </c>
    </row>
    <row r="80" spans="7:11" x14ac:dyDescent="0.25">
      <c r="G80" s="14" t="s">
        <v>87</v>
      </c>
      <c r="H80">
        <f ca="1">COUNTIF(OFFSET('TE6_20.09.18_pred_raw'!A2,0,0,D9-B9+1,1),"V_dent")</f>
        <v>1</v>
      </c>
      <c r="I80" s="3">
        <f ca="1">(H80/H142)*100</f>
        <v>1.0101010101010102</v>
      </c>
      <c r="J80" s="3">
        <f ca="1">IF(H80=0,0,-1*((H80/B19)*(LN(H80/B19))))</f>
        <v>0.19730379672781054</v>
      </c>
      <c r="K80" s="19">
        <f ca="1">IF(H80=0,0,((H80/B19)^2))</f>
        <v>5.9171597633136102E-3</v>
      </c>
    </row>
    <row r="81" spans="7:11" x14ac:dyDescent="0.25">
      <c r="G81" s="14" t="s">
        <v>88</v>
      </c>
      <c r="H81">
        <f ca="1">COUNTIF(OFFSET('TE6_20.09.18_pred_raw'!A2,0,0,D9-B9+1,1),"W_sub")</f>
        <v>0</v>
      </c>
      <c r="I81" s="3">
        <f ca="1">(H81/H142)*100</f>
        <v>0</v>
      </c>
      <c r="J81" s="3">
        <f ca="1">IF(H81=0,0,-1*((H81/B19)*(LN(H81/B19))))</f>
        <v>0</v>
      </c>
      <c r="K81" s="19">
        <f ca="1">IF(H81=0,0,((H81/B19)^2))</f>
        <v>0</v>
      </c>
    </row>
    <row r="82" spans="7:11" x14ac:dyDescent="0.25">
      <c r="G82" s="15" t="s">
        <v>89</v>
      </c>
      <c r="K82" s="20"/>
    </row>
    <row r="83" spans="7:11" x14ac:dyDescent="0.25">
      <c r="G83" s="14" t="s">
        <v>90</v>
      </c>
      <c r="H83">
        <f ca="1">COUNTIF(OFFSET('TE6_20.09.18_pred_raw'!A2,0,0,D9-B9+1,1),"B_bai")</f>
        <v>0</v>
      </c>
      <c r="I83" s="3">
        <f ca="1">(H83/H142)*100</f>
        <v>0</v>
      </c>
      <c r="J83" s="3">
        <f ca="1">IF(H83=0,0,-1*((H83/B20)*(LN(H83/B20))))</f>
        <v>0</v>
      </c>
      <c r="K83" s="19">
        <f ca="1">IF(H83=0,0,((H83/B20)^2))</f>
        <v>0</v>
      </c>
    </row>
    <row r="84" spans="7:11" x14ac:dyDescent="0.25">
      <c r="G84" s="14" t="s">
        <v>91</v>
      </c>
      <c r="H84">
        <f ca="1">COUNTIF(OFFSET('TE6_20.09.18_pred_raw'!A2,0,0,D9-B9+1,1),"L_cla")</f>
        <v>0</v>
      </c>
      <c r="I84" s="3">
        <f ca="1">(H84/H142)*100</f>
        <v>0</v>
      </c>
      <c r="J84" s="3">
        <f ca="1">IF(H84=0,0,-1*((H84/B20)*(LN(H84/B20))))</f>
        <v>0</v>
      </c>
      <c r="K84" s="19">
        <f ca="1">IF(H84=0,0,((H84/B20)^2))</f>
        <v>0</v>
      </c>
    </row>
    <row r="85" spans="7:11" x14ac:dyDescent="0.25">
      <c r="G85" s="14" t="s">
        <v>92</v>
      </c>
      <c r="H85">
        <f ca="1">COUNTIF(OFFSET('TE6_20.09.18_pred_raw'!A2,0,0,D9-B9+1,1),"Nerei")</f>
        <v>0</v>
      </c>
      <c r="I85" s="3">
        <f ca="1">(H85/H142)*100</f>
        <v>0</v>
      </c>
      <c r="J85" s="3">
        <f ca="1">IF(H85=0,0,-1*((H85/B20)*(LN(H85/B20))))</f>
        <v>0</v>
      </c>
      <c r="K85" s="19">
        <f ca="1">IF(H85=0,0,((H85/B20)^2))</f>
        <v>0</v>
      </c>
    </row>
    <row r="86" spans="7:11" x14ac:dyDescent="0.25">
      <c r="G86" s="14" t="s">
        <v>93</v>
      </c>
      <c r="H86">
        <f ca="1">COUNTIF(OFFSET('TE6_20.09.18_pred_raw'!A2,0,0,D9-B9+1,1),"N_venu")</f>
        <v>0</v>
      </c>
      <c r="I86" s="3">
        <f ca="1">(H86/H142)*100</f>
        <v>0</v>
      </c>
      <c r="J86" s="3">
        <f ca="1">IF(H86=0,0,-1*((H86/B20)*(LN(H86/B20))))</f>
        <v>0</v>
      </c>
      <c r="K86" s="19">
        <f ca="1">IF(H86=0,0,((H86/B20)^2))</f>
        <v>0</v>
      </c>
    </row>
    <row r="87" spans="7:11" x14ac:dyDescent="0.25">
      <c r="G87" s="14" t="s">
        <v>94</v>
      </c>
      <c r="H87">
        <f ca="1">COUNTIF(OFFSET('TE6_20.09.18_pred_raw'!A2,0,0,D9-B9+1,1),"Poly")</f>
        <v>0</v>
      </c>
      <c r="I87" s="3">
        <f ca="1">(H87/H142)*100</f>
        <v>0</v>
      </c>
      <c r="J87" s="3">
        <f ca="1">IF(H87=0,0,-1*((H87/B20)*(LN(H87/B20))))</f>
        <v>0</v>
      </c>
      <c r="K87" s="19">
        <f ca="1">IF(H87=0,0,((H87/B20)^2))</f>
        <v>0</v>
      </c>
    </row>
    <row r="88" spans="7:11" x14ac:dyDescent="0.25">
      <c r="G88" s="14" t="s">
        <v>95</v>
      </c>
      <c r="H88">
        <f ca="1">COUNTIF(OFFSET('TE6_20.09.18_pred_raw'!A2,0,0,D9-B9+1,1),"P_tri")</f>
        <v>0</v>
      </c>
      <c r="I88" s="3">
        <f ca="1">(H88/H142)*100</f>
        <v>0</v>
      </c>
      <c r="J88" s="3">
        <f ca="1">IF(H88=0,0,-1*((H88/B20)*(LN(H88/B20))))</f>
        <v>0</v>
      </c>
      <c r="K88" s="19">
        <f ca="1">IF(H88=0,0,((H88/B20)^2))</f>
        <v>0</v>
      </c>
    </row>
    <row r="89" spans="7:11" x14ac:dyDescent="0.25">
      <c r="G89" s="14" t="s">
        <v>96</v>
      </c>
      <c r="H89">
        <f ca="1">COUNTIF(OFFSET('TE6_20.09.18_pred_raw'!A2,0,0,D9-B9+1,1),"P_tub")</f>
        <v>1</v>
      </c>
      <c r="I89" s="3">
        <f ca="1">(H89/H142)*100</f>
        <v>1.0101010101010102</v>
      </c>
      <c r="J89" s="3">
        <f ca="1">IF(H89=0,0,-1*((H89/B20)*(LN(H89/B20))))</f>
        <v>0.25993019270997947</v>
      </c>
      <c r="K89" s="19">
        <f ca="1">IF(H89=0,0,((H89/B20)^2))</f>
        <v>1.5625E-2</v>
      </c>
    </row>
    <row r="90" spans="7:11" x14ac:dyDescent="0.25">
      <c r="G90" s="14" t="s">
        <v>97</v>
      </c>
      <c r="H90">
        <f ca="1">COUNTIF(OFFSET('TE6_20.09.18_pred_raw'!A2,0,0,D9-B9+1,1),"Sabel")</f>
        <v>0</v>
      </c>
      <c r="I90" s="3">
        <f ca="1">(H90/H142)*100</f>
        <v>0</v>
      </c>
      <c r="J90" s="3">
        <f ca="1">IF(H90=0,0,-1*((H90/B20)*(LN(H90/B20))))</f>
        <v>0</v>
      </c>
      <c r="K90" s="19">
        <f ca="1">IF(H90=0,0,((H90/B20)^2))</f>
        <v>0</v>
      </c>
    </row>
    <row r="91" spans="7:11" x14ac:dyDescent="0.25">
      <c r="G91" s="14" t="s">
        <v>98</v>
      </c>
      <c r="H91">
        <f ca="1">COUNTIF(OFFSET('TE6_20.09.18_pred_raw'!A2,0,0,D9-B9+1,1),"S_dys")</f>
        <v>0</v>
      </c>
      <c r="I91" s="3">
        <f ca="1">(H91/H142)*100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COUNTIF(OFFSET('TE6_20.09.18_pred_raw'!A2,0,0,D9-B9+1,1),"Scale")</f>
        <v>0</v>
      </c>
      <c r="I92" s="3">
        <f ca="1">(H92/H142)*100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COUNTIF(OFFSET('TE6_20.09.18_pred_raw'!A2,0,0,D9-B9+1,1),"S_ver")</f>
        <v>0</v>
      </c>
      <c r="I93" s="3">
        <f ca="1">(H93/H142)*100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COUNTIF(OFFSET('TE6_20.09.18_pred_raw'!A2,0,0,D9-B9+1,1),"S_tri")</f>
        <v>2</v>
      </c>
      <c r="I94" s="3">
        <f ca="1">(H94/H142)*100</f>
        <v>2.0202020202020203</v>
      </c>
      <c r="J94" s="3">
        <f ca="1">IF(H94=0,0,-1*((H94/B20)*(LN(H94/B20))))</f>
        <v>0.34657359027997264</v>
      </c>
      <c r="K94" s="19">
        <f ca="1">IF(H94=0,0,((H94/B20)^2))</f>
        <v>6.25E-2</v>
      </c>
    </row>
    <row r="95" spans="7:11" x14ac:dyDescent="0.25">
      <c r="G95" s="14" t="s">
        <v>102</v>
      </c>
      <c r="H95">
        <f ca="1">COUNTIF(OFFSET('TE6_20.09.18_pred_raw'!A2,0,0,D9-B9+1,1),"Spir")</f>
        <v>5</v>
      </c>
      <c r="I95" s="3">
        <f ca="1">(H95/H142)*100</f>
        <v>5.0505050505050502</v>
      </c>
      <c r="J95" s="3">
        <f ca="1">IF(H95=0,0,-1*((H95/B20)*(LN(H95/B20))))</f>
        <v>0.29375226827858475</v>
      </c>
      <c r="K95" s="19">
        <f ca="1">IF(H95=0,0,((H95/B20)^2))</f>
        <v>0.390625</v>
      </c>
    </row>
    <row r="96" spans="7:11" x14ac:dyDescent="0.25">
      <c r="G96" s="15" t="s">
        <v>103</v>
      </c>
      <c r="K96" s="20"/>
    </row>
    <row r="97" spans="7:11" x14ac:dyDescent="0.25">
      <c r="G97" s="14" t="s">
        <v>104</v>
      </c>
      <c r="H97">
        <f ca="1">COUNTIF(OFFSET('TE6_20.09.18_pred_raw'!A2,0,0,D9-B9+1,1),"A_plu")</f>
        <v>0</v>
      </c>
      <c r="I97" s="3">
        <f ca="1">(H97/H142)*100</f>
        <v>0</v>
      </c>
      <c r="J97" s="3">
        <f ca="1">IF(H97=0,0,-1*((H97/B21)*(LN(H97/B21))))</f>
        <v>0</v>
      </c>
      <c r="K97" s="19">
        <f ca="1">IF(H97=0,0,((H97/B21)^2))</f>
        <v>0</v>
      </c>
    </row>
    <row r="98" spans="7:11" x14ac:dyDescent="0.25">
      <c r="G98" s="14" t="s">
        <v>105</v>
      </c>
      <c r="H98">
        <f ca="1">COUNTIF(OFFSET('TE6_20.09.18_pred_raw'!A2,0,0,D9-B9+1,1),"A_dia")</f>
        <v>0</v>
      </c>
      <c r="I98" s="3">
        <f ca="1">(H98/H142)*100</f>
        <v>0</v>
      </c>
      <c r="J98" s="3">
        <f ca="1">IF(H98=0,0,-1*((H98/B21)*(LN(H98/B21))))</f>
        <v>0</v>
      </c>
      <c r="K98" s="19">
        <f ca="1">IF(H98=0,0,((H98/B21)^2))</f>
        <v>0</v>
      </c>
    </row>
    <row r="99" spans="7:11" x14ac:dyDescent="0.25">
      <c r="G99" s="14" t="s">
        <v>106</v>
      </c>
      <c r="H99">
        <f ca="1">COUNTIF(OFFSET('TE6_20.09.18_pred_raw'!A2,0,0,D9-B9+1,1),"E_cro")</f>
        <v>0</v>
      </c>
      <c r="I99" s="3">
        <f ca="1">(H99/H142)*100</f>
        <v>0</v>
      </c>
      <c r="J99" s="3">
        <f ca="1">IF(H99=0,0,-1*((H99/B21)*(LN(H99/B21))))</f>
        <v>0</v>
      </c>
      <c r="K99" s="19">
        <f ca="1">IF(H99=0,0,((H99/B21)^2))</f>
        <v>0</v>
      </c>
    </row>
    <row r="100" spans="7:11" x14ac:dyDescent="0.25">
      <c r="G100" s="14" t="s">
        <v>107</v>
      </c>
      <c r="H100">
        <f ca="1">COUNTIF(OFFSET('TE6_20.09.18_pred_raw'!A2,0,0,D9-B9+1,1),"K_hal")</f>
        <v>0</v>
      </c>
      <c r="I100" s="3">
        <f ca="1">(H100/H142)*100</f>
        <v>0</v>
      </c>
      <c r="J100" s="3">
        <f ca="1">IF(H100=0,0,-1*((H100/B21)*(LN(H100/B21))))</f>
        <v>0</v>
      </c>
      <c r="K100" s="19">
        <f ca="1">IF(H100=0,0,((H100/B21)^2))</f>
        <v>0</v>
      </c>
    </row>
    <row r="101" spans="7:11" x14ac:dyDescent="0.25">
      <c r="G101" s="14" t="s">
        <v>108</v>
      </c>
      <c r="H101">
        <f ca="1">COUNTIF(OFFSET('TE6_20.09.18_pred_raw'!A2,0,0,D9-B9+1,1),"O_hya")</f>
        <v>0</v>
      </c>
      <c r="I101" s="3">
        <f ca="1">(H101/H142)*100</f>
        <v>0</v>
      </c>
      <c r="J101" s="3">
        <f ca="1">IF(H101=0,0,-1*((H101/B21)*(LN(H101/B21))))</f>
        <v>0</v>
      </c>
      <c r="K101" s="19">
        <f ca="1">IF(H101=0,0,((H101/B21)^2))</f>
        <v>0</v>
      </c>
    </row>
    <row r="102" spans="7:11" x14ac:dyDescent="0.25">
      <c r="G102" s="14" t="s">
        <v>109</v>
      </c>
      <c r="H102">
        <f ca="1">COUNTIF(OFFSET('TE6_20.09.18_pred_raw'!A2,0,0,D9-B9+1,1),"Obel")</f>
        <v>0</v>
      </c>
      <c r="I102" s="3">
        <f ca="1">(H102/H142)*100</f>
        <v>0</v>
      </c>
      <c r="J102" s="3">
        <f ca="1">IF(H102=0,0,-1*((H102/B21)*(LN(H102/B21))))</f>
        <v>0</v>
      </c>
      <c r="K102" s="19">
        <f ca="1">IF(H102=0,0,((H102/B21)^2))</f>
        <v>0</v>
      </c>
    </row>
    <row r="103" spans="7:11" x14ac:dyDescent="0.25">
      <c r="G103" s="14" t="s">
        <v>110</v>
      </c>
      <c r="H103">
        <f ca="1">COUNTIF(OFFSET('TE6_20.09.18_pred_raw'!A2,0,0,D9-B9+1,1),"P_dis")</f>
        <v>0</v>
      </c>
      <c r="I103" s="3">
        <f ca="1">(H103/H142)*100</f>
        <v>0</v>
      </c>
      <c r="J103" s="3">
        <f ca="1">IF(H103=0,0,-1*((H103/B21)*(LN(H103/B21))))</f>
        <v>0</v>
      </c>
      <c r="K103" s="19">
        <f ca="1">IF(H103=0,0,((H103/B21)^2))</f>
        <v>0</v>
      </c>
    </row>
    <row r="104" spans="7:11" x14ac:dyDescent="0.25">
      <c r="G104" s="14" t="s">
        <v>111</v>
      </c>
      <c r="H104">
        <f ca="1">COUNTIF(OFFSET('TE6_20.09.18_pred_raw'!A2,0,0,D9-B9+1,1),"S_gau")</f>
        <v>0</v>
      </c>
      <c r="I104" s="3">
        <f ca="1">(H104/H142)*100</f>
        <v>0</v>
      </c>
      <c r="J104" s="3">
        <f ca="1">IF(H104=0,0,-1*((H104/B21)*(LN(H104/B21))))</f>
        <v>0</v>
      </c>
      <c r="K104" s="19">
        <f ca="1">IF(H104=0,0,((H104/B21)^2))</f>
        <v>0</v>
      </c>
    </row>
    <row r="105" spans="7:11" x14ac:dyDescent="0.25">
      <c r="G105" s="14" t="s">
        <v>112</v>
      </c>
      <c r="H105">
        <f ca="1">COUNTIF(OFFSET('TE6_20.09.18_pred_raw'!A2,0,0,D9-B9+1,1),"S_gayi")</f>
        <v>0</v>
      </c>
      <c r="I105" s="3">
        <f ca="1">(H105/H142)*100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5" t="s">
        <v>113</v>
      </c>
      <c r="K106" s="20"/>
    </row>
    <row r="107" spans="7:11" x14ac:dyDescent="0.25">
      <c r="G107" s="14" t="s">
        <v>114</v>
      </c>
      <c r="H107">
        <f ca="1">COUNTIF(OFFSET('TE6_20.09.18_pred_raw'!A2,0,0,D9-B9+1,1),"Keep")</f>
        <v>0</v>
      </c>
      <c r="I107" s="3">
        <f ca="1">(H107/H142)*100</f>
        <v>0</v>
      </c>
      <c r="J107" s="3">
        <f ca="1">IF(H107=0,0,-1*((H107/B22)*(LN(H107/B22))))</f>
        <v>0</v>
      </c>
      <c r="K107" s="19">
        <f ca="1">IF(H107=0,0,((H107/B22)^2))</f>
        <v>0</v>
      </c>
    </row>
    <row r="108" spans="7:11" x14ac:dyDescent="0.25">
      <c r="G108" s="14" t="s">
        <v>115</v>
      </c>
      <c r="H108">
        <f ca="1">COUNTIF(OFFSET('TE6_20.09.18_pred_raw'!A2,0,0,D9-B9+1,1),"Pat")</f>
        <v>28</v>
      </c>
      <c r="I108" s="3">
        <f ca="1">(H108/H142)*100</f>
        <v>28.28282828282828</v>
      </c>
      <c r="J108" s="3">
        <f ca="1">IF(H108=0,0,-1*((H108/B22)*(LN(H108/B22))))</f>
        <v>0</v>
      </c>
      <c r="K108" s="19">
        <f ca="1">IF(H108=0,0,((H108/B22)^2))</f>
        <v>1</v>
      </c>
    </row>
    <row r="109" spans="7:11" x14ac:dyDescent="0.25">
      <c r="G109" s="14" t="s">
        <v>116</v>
      </c>
      <c r="H109">
        <f ca="1">COUNTIF(OFFSET('TE6_20.09.18_pred_raw'!A2,0,0,D9-B9+1,1),"Up")</f>
        <v>0</v>
      </c>
      <c r="I109" s="3">
        <f ca="1">(H109/H142)*100</f>
        <v>0</v>
      </c>
      <c r="J109" s="3">
        <f ca="1">IF(H109=0,0,-1*((H109/B22)*(LN(H109/B22))))</f>
        <v>0</v>
      </c>
      <c r="K109" s="19">
        <f ca="1">IF(H109=0,0,((H109/B22)^2))</f>
        <v>0</v>
      </c>
    </row>
    <row r="110" spans="7:11" x14ac:dyDescent="0.25">
      <c r="G110" s="14" t="s">
        <v>117</v>
      </c>
      <c r="H110">
        <f ca="1">COUNTIF(OFFSET('TE6_20.09.18_pred_raw'!A2,0,0,D9-B9+1,1),"Work")</f>
        <v>0</v>
      </c>
      <c r="I110" s="3">
        <f ca="1">(H110/H142)*100</f>
        <v>0</v>
      </c>
      <c r="J110" s="3">
        <f ca="1">IF(H110=0,0,-1*((H110/B22)*(LN(H110/B22))))</f>
        <v>0</v>
      </c>
      <c r="K110" s="19">
        <f ca="1">IF(H110=0,0,((H110/B22)^2))</f>
        <v>0</v>
      </c>
    </row>
    <row r="111" spans="7:11" x14ac:dyDescent="0.25">
      <c r="G111" s="15" t="s">
        <v>118</v>
      </c>
      <c r="K111" s="20"/>
    </row>
    <row r="112" spans="7:11" x14ac:dyDescent="0.25">
      <c r="G112" s="14" t="s">
        <v>119</v>
      </c>
      <c r="H112">
        <f ca="1">COUNTIF(OFFSET('TE6_20.09.18_pred_raw'!A2,0,0,D9-B9+1,1),"C_cla")</f>
        <v>0</v>
      </c>
      <c r="I112" s="3">
        <f ca="1">(H112/H142)*100</f>
        <v>0</v>
      </c>
      <c r="J112" s="3">
        <f ca="1">IF(H112=0,0,-1*((H112/B23)*(LN(H112/B23))))</f>
        <v>0</v>
      </c>
      <c r="K112" s="19">
        <f ca="1">IF(H112=0,0,((H112/B23)^2))</f>
        <v>0</v>
      </c>
    </row>
    <row r="113" spans="7:11" x14ac:dyDescent="0.25">
      <c r="G113" s="14" t="s">
        <v>120</v>
      </c>
      <c r="H113">
        <f ca="1">COUNTIF(OFFSET('TE6_20.09.18_pred_raw'!A2,0,0,D9-B9+1,1),"M_sen")</f>
        <v>2</v>
      </c>
      <c r="I113" s="3">
        <f ca="1">(H113/H142)*100</f>
        <v>2.0202020202020203</v>
      </c>
      <c r="J113" s="3">
        <f ca="1">IF(H113=0,0,-1*((H113/B23)*(LN(H113/B23))))</f>
        <v>0.27031007207210961</v>
      </c>
      <c r="K113" s="19">
        <f ca="1">IF(H113=0,0,((H113/B23)^2))</f>
        <v>0.44444444444444442</v>
      </c>
    </row>
    <row r="114" spans="7:11" x14ac:dyDescent="0.25">
      <c r="G114" s="14" t="s">
        <v>121</v>
      </c>
      <c r="H114">
        <f ca="1">COUNTIF(OFFSET('TE6_20.09.18_pred_raw'!A2,0,0,D9-B9+1,1),"Myca")</f>
        <v>0</v>
      </c>
      <c r="I114" s="3">
        <f ca="1">(H114/H142)*100</f>
        <v>0</v>
      </c>
      <c r="J114" s="3">
        <f ca="1">IF(H114=0,0,-1*((H114/B23)*(LN(H114/B23))))</f>
        <v>0</v>
      </c>
      <c r="K114" s="19">
        <f ca="1">IF(H114=0,0,((H114/B23)^2))</f>
        <v>0</v>
      </c>
    </row>
    <row r="115" spans="7:11" x14ac:dyDescent="0.25">
      <c r="G115" s="14" t="s">
        <v>122</v>
      </c>
      <c r="H115">
        <f ca="1">COUNTIF(OFFSET('TE6_20.09.18_pred_raw'!A2,0,0,D9-B9+1,1),"P_mag")</f>
        <v>0</v>
      </c>
      <c r="I115" s="3">
        <f ca="1">(H115/H142)*100</f>
        <v>0</v>
      </c>
      <c r="J115" s="3">
        <f ca="1">IF(H115=0,0,-1*((H115/B23)*(LN(H115/B23))))</f>
        <v>0</v>
      </c>
      <c r="K115" s="19">
        <f ca="1">IF(H115=0,0,((H115/B23)^2))</f>
        <v>0</v>
      </c>
    </row>
    <row r="116" spans="7:11" x14ac:dyDescent="0.25">
      <c r="G116" s="14" t="s">
        <v>123</v>
      </c>
      <c r="H116">
        <f ca="1">COUNTIF(OFFSET('TE6_20.09.18_pred_raw'!A2,0,0,D9-B9+1,1),"P_long")</f>
        <v>0</v>
      </c>
      <c r="I116" s="3">
        <f ca="1">(H116/H142)*100</f>
        <v>0</v>
      </c>
      <c r="J116" s="3">
        <f ca="1">IF(H116=0,0,-1*((H116/B23)*(LN(H116/B23))))</f>
        <v>0</v>
      </c>
      <c r="K116" s="19">
        <f ca="1">IF(H116=0,0,((H116/B23)^2))</f>
        <v>0</v>
      </c>
    </row>
    <row r="117" spans="7:11" x14ac:dyDescent="0.25">
      <c r="G117" s="14" t="s">
        <v>124</v>
      </c>
      <c r="H117">
        <f ca="1">COUNTIF(OFFSET('TE6_20.09.18_pred_raw'!A2,0,0,D9-B9+1,1),"Spong")</f>
        <v>0</v>
      </c>
      <c r="I117" s="3">
        <f ca="1">(H117/H142)*100</f>
        <v>0</v>
      </c>
      <c r="J117" s="3">
        <f ca="1">IF(H117=0,0,-1*((H117/B23)*(LN(H117/B23))))</f>
        <v>0</v>
      </c>
      <c r="K117" s="19">
        <f ca="1">IF(H117=0,0,((H117/B23)^2))</f>
        <v>0</v>
      </c>
    </row>
    <row r="118" spans="7:11" x14ac:dyDescent="0.25">
      <c r="G118" s="14" t="s">
        <v>125</v>
      </c>
      <c r="H118">
        <f ca="1">COUNTIF(OFFSET('TE6_20.09.18_pred_raw'!A2,0,0,D9-B9+1,1),"S_cil")</f>
        <v>0</v>
      </c>
      <c r="I118" s="3">
        <f ca="1">(H118/H142)*100</f>
        <v>0</v>
      </c>
      <c r="J118" s="3">
        <f ca="1">IF(H118=0,0,-1*((H118/B23)*(LN(H118/B23))))</f>
        <v>0</v>
      </c>
      <c r="K118" s="19">
        <f ca="1">IF(H118=0,0,((H118/B23)^2))</f>
        <v>0</v>
      </c>
    </row>
    <row r="119" spans="7:11" x14ac:dyDescent="0.25">
      <c r="G119" s="14" t="s">
        <v>126</v>
      </c>
      <c r="H119">
        <f ca="1">COUNTIF(OFFSET('TE6_20.09.18_pred_raw'!A2,0,0,D9-B9+1,1),"Sycon")</f>
        <v>1</v>
      </c>
      <c r="I119" s="3">
        <f ca="1">(H119/H142)*100</f>
        <v>1.0101010101010102</v>
      </c>
      <c r="J119" s="3">
        <f ca="1">IF(H119=0,0,-1*((H119/B23)*(LN(H119/B23))))</f>
        <v>0.36620409622270322</v>
      </c>
      <c r="K119" s="19">
        <f ca="1">IF(H119=0,0,((H119/B23)^2))</f>
        <v>0.1111111111111111</v>
      </c>
    </row>
    <row r="120" spans="7:11" x14ac:dyDescent="0.25">
      <c r="G120" s="15" t="s">
        <v>127</v>
      </c>
      <c r="K120" s="20"/>
    </row>
    <row r="121" spans="7:11" x14ac:dyDescent="0.25">
      <c r="G121" s="14" t="s">
        <v>128</v>
      </c>
      <c r="H121">
        <f ca="1">COUNTIF(OFFSET('TE6_20.09.18_pred_raw'!A2,0,0,D9-B9+1,1),"Alg")</f>
        <v>0</v>
      </c>
      <c r="I121" s="3">
        <f ca="1">(H121/H142)*100</f>
        <v>0</v>
      </c>
      <c r="J121" s="3">
        <f ca="1">IF(H121=0,0,-1*((H121/B24)*(LN(H121/B24))))</f>
        <v>0</v>
      </c>
      <c r="K121" s="19">
        <f ca="1">IF(H121=0,0,((H121/B24)^2))</f>
        <v>0</v>
      </c>
    </row>
    <row r="122" spans="7:11" x14ac:dyDescent="0.25">
      <c r="G122" s="14" t="s">
        <v>129</v>
      </c>
      <c r="H122">
        <f ca="1">COUNTIF(OFFSET('TE6_20.09.18_pred_raw'!A2,0,0,D9-B9+1,1),"Cora")</f>
        <v>0</v>
      </c>
      <c r="I122" s="3">
        <f ca="1">(H122/H142)*100</f>
        <v>0</v>
      </c>
      <c r="J122" s="3">
        <f ca="1">IF(H122=0,0,-1*((H122/B24)*(LN(H122/B24))))</f>
        <v>0</v>
      </c>
      <c r="K122" s="19">
        <f ca="1">IF(H122=0,0,((H122/B24)^2))</f>
        <v>0</v>
      </c>
    </row>
    <row r="123" spans="7:11" x14ac:dyDescent="0.25">
      <c r="G123" s="14" t="s">
        <v>130</v>
      </c>
      <c r="H123">
        <f ca="1">COUNTIF(OFFSET('TE6_20.09.18_pred_raw'!A2,0,0,D9-B9+1,1),"D_dic")</f>
        <v>0</v>
      </c>
      <c r="I123" s="3">
        <f ca="1">(H123/H142)*100</f>
        <v>0</v>
      </c>
      <c r="J123" s="3">
        <f ca="1">IF(H123=0,0,-1*((H123/B24)*(LN(H123/B24))))</f>
        <v>0</v>
      </c>
      <c r="K123" s="19">
        <f ca="1">IF(H123=0,0,((H123/B24)^2))</f>
        <v>0</v>
      </c>
    </row>
    <row r="124" spans="7:11" x14ac:dyDescent="0.25">
      <c r="G124" s="14" t="s">
        <v>131</v>
      </c>
      <c r="H124">
        <f ca="1">COUNTIF(OFFSET('TE6_20.09.18_pred_raw'!A2,0,0,D9-B9+1,1),"L_inc")</f>
        <v>0</v>
      </c>
      <c r="I124" s="3">
        <f ca="1">(H124/H142)*100</f>
        <v>0</v>
      </c>
      <c r="J124" s="3">
        <f ca="1">IF(H124=0,0,-1*((H124/B24)*(LN(H124/B24))))</f>
        <v>0</v>
      </c>
      <c r="K124" s="19">
        <f ca="1">IF(H124=0,0,((H124/B24)^2))</f>
        <v>0</v>
      </c>
    </row>
    <row r="125" spans="7:11" x14ac:dyDescent="0.25">
      <c r="G125" s="14" t="s">
        <v>132</v>
      </c>
      <c r="H125">
        <f ca="1">COUNTIF(OFFSET('TE6_20.09.18_pred_raw'!A2,0,0,D9-B9+1,1),"P_pav")</f>
        <v>0</v>
      </c>
      <c r="I125" s="3">
        <f ca="1">(H125/H142)*100</f>
        <v>0</v>
      </c>
      <c r="J125" s="3">
        <f ca="1">IF(H125=0,0,-1*((H125/B24)*(LN(H125/B24))))</f>
        <v>0</v>
      </c>
      <c r="K125" s="19">
        <f ca="1">IF(H125=0,0,((H125/B24)^2))</f>
        <v>0</v>
      </c>
    </row>
    <row r="126" spans="7:11" x14ac:dyDescent="0.25">
      <c r="G126" s="14" t="s">
        <v>133</v>
      </c>
      <c r="H126">
        <f ca="1">COUNTIF(OFFSET('TE6_20.09.18_pred_raw'!A2,0,0,D9-B9+1,1),"P_ser")</f>
        <v>0</v>
      </c>
      <c r="I126" s="3">
        <f ca="1">(H126/H142)*100</f>
        <v>0</v>
      </c>
      <c r="J126" s="3">
        <f ca="1">IF(H126=0,0,-1*((H126/B24)*(LN(H126/B24))))</f>
        <v>0</v>
      </c>
      <c r="K126" s="19">
        <f ca="1">IF(H126=0,0,((H126/B24)^2))</f>
        <v>0</v>
      </c>
    </row>
    <row r="127" spans="7:11" x14ac:dyDescent="0.25">
      <c r="G127" s="14" t="s">
        <v>134</v>
      </c>
      <c r="H127">
        <f ca="1">COUNTIF(OFFSET('TE6_20.09.18_pred_raw'!A2,0,0,D9-B9+1,1),"Ulva")</f>
        <v>0</v>
      </c>
      <c r="I127" s="3">
        <f ca="1">(H127/H142)*100</f>
        <v>0</v>
      </c>
      <c r="J127" s="3">
        <f ca="1">IF(H127=0,0,-1*((H127/B24)*(LN(H127/B24))))</f>
        <v>0</v>
      </c>
      <c r="K127" s="19">
        <f ca="1">IF(H127=0,0,((H127/B24)^2))</f>
        <v>0</v>
      </c>
    </row>
    <row r="128" spans="7:11" x14ac:dyDescent="0.25">
      <c r="G128" s="14" t="s">
        <v>135</v>
      </c>
      <c r="H128">
        <f ca="1">COUNTIF(OFFSET('TE6_20.09.18_pred_raw'!A2,0,0,D9-B9+1,1),"V_utr")</f>
        <v>0</v>
      </c>
      <c r="I128" s="3">
        <f ca="1">(H128/H142)*100</f>
        <v>0</v>
      </c>
      <c r="J128" s="3">
        <f ca="1">IF(H128=0,0,-1*((H128/B24)*(LN(H128/B24))))</f>
        <v>0</v>
      </c>
      <c r="K128" s="19">
        <f ca="1">IF(H128=0,0,((H128/B24)^2))</f>
        <v>0</v>
      </c>
    </row>
    <row r="129" spans="7:11" x14ac:dyDescent="0.25">
      <c r="G129" s="15" t="s">
        <v>136</v>
      </c>
      <c r="K129" s="20"/>
    </row>
    <row r="130" spans="7:11" x14ac:dyDescent="0.25">
      <c r="G130" s="14" t="s">
        <v>137</v>
      </c>
      <c r="H130">
        <f ca="1">COUNTIF(OFFSET('TE6_20.09.18_pred_raw'!A2,0,0,D9-B9+1,1),"B_dis")</f>
        <v>0</v>
      </c>
      <c r="I130" s="3">
        <f ca="1">(H130/H142)*100</f>
        <v>0</v>
      </c>
      <c r="J130" s="3">
        <f ca="1">IF(H130=0,0,-1*((H130/B25)*(LN(H130/B25))))</f>
        <v>0</v>
      </c>
      <c r="K130" s="19">
        <f ca="1">IF(H130=0,0,((H130/B25)^2))</f>
        <v>0</v>
      </c>
    </row>
    <row r="131" spans="7:11" x14ac:dyDescent="0.25">
      <c r="G131" s="15" t="s">
        <v>138</v>
      </c>
      <c r="K131" s="20"/>
    </row>
    <row r="132" spans="7:11" x14ac:dyDescent="0.25">
      <c r="G132" s="14" t="s">
        <v>139</v>
      </c>
      <c r="H132">
        <f ca="1">COUNTIF(OFFSET('TE6_20.09.18_pred_raw'!A2,0,0,D9-B9+1,1),"A_lix")</f>
        <v>0</v>
      </c>
      <c r="I132" s="3">
        <f ca="1">(H132/H142)*100</f>
        <v>0</v>
      </c>
      <c r="J132" s="3">
        <f ca="1">IF(H132=0,0,-1*((H132/B26)*(LN(H132/B26))))</f>
        <v>0</v>
      </c>
      <c r="K132" s="19">
        <f ca="1">IF(H132=0,0,((H132/B26)^2))</f>
        <v>0</v>
      </c>
    </row>
    <row r="133" spans="7:11" x14ac:dyDescent="0.25">
      <c r="G133" s="15" t="s">
        <v>140</v>
      </c>
      <c r="K133" s="20"/>
    </row>
    <row r="134" spans="7:11" x14ac:dyDescent="0.25">
      <c r="G134" s="14" t="s">
        <v>141</v>
      </c>
      <c r="H134">
        <f ca="1">COUNTIF(OFFSET('TE6_20.09.18_pred_raw'!A2,0,0,D9-B9+1,1),"Bare")</f>
        <v>28</v>
      </c>
      <c r="I134" s="3">
        <f ca="1">(H134/H142)*100</f>
        <v>28.28282828282828</v>
      </c>
      <c r="J134" s="3">
        <f ca="1">IF(H134=0,0,-1*((H134/B27)*(LN(H134/B27))))</f>
        <v>0</v>
      </c>
      <c r="K134" s="19">
        <f ca="1">IF(H134=0,0,((H134/B27)^2))</f>
        <v>1</v>
      </c>
    </row>
    <row r="135" spans="7:11" x14ac:dyDescent="0.25">
      <c r="G135" s="15" t="s">
        <v>142</v>
      </c>
      <c r="K135" s="20"/>
    </row>
    <row r="136" spans="7:11" x14ac:dyDescent="0.25">
      <c r="G136" s="14" t="s">
        <v>143</v>
      </c>
      <c r="H136">
        <f ca="1">COUNTIF(OFFSET('TE6_20.09.18_pred_raw'!A2,0,0,D9-B9+1,1),"Biof")</f>
        <v>1</v>
      </c>
      <c r="I136" s="3">
        <f ca="1">(H136/H142)*100</f>
        <v>1.0101010101010102</v>
      </c>
      <c r="J136" s="3">
        <f ca="1">IF(H136=0,0,-1*((H136/B28)*(LN(H136/B28))))</f>
        <v>0</v>
      </c>
      <c r="K136" s="19">
        <f ca="1">IF(H136=0,0,((H136/B28)^2))</f>
        <v>1</v>
      </c>
    </row>
    <row r="137" spans="7:11" x14ac:dyDescent="0.25">
      <c r="G137" s="14" t="s">
        <v>144</v>
      </c>
      <c r="H137">
        <f ca="1">COUNTIF(OFFSET('TE6_20.09.18_pred_raw'!A2,0,0,D9-B9+1,1),"UNK")</f>
        <v>0</v>
      </c>
      <c r="I137" s="3">
        <f ca="1">(H137/H142)*100</f>
        <v>0</v>
      </c>
      <c r="J137" s="3">
        <f ca="1">IF(H137=0,0,-1*((H137/B28)*(LN(H137/B28))))</f>
        <v>0</v>
      </c>
      <c r="K137" s="19">
        <f ca="1">IF(H137=0,0,((H137/B28)^2))</f>
        <v>0</v>
      </c>
    </row>
    <row r="138" spans="7:11" x14ac:dyDescent="0.25">
      <c r="G138" s="15" t="s">
        <v>145</v>
      </c>
      <c r="K138" s="20"/>
    </row>
    <row r="139" spans="7:11" x14ac:dyDescent="0.25">
      <c r="G139" s="14" t="s">
        <v>146</v>
      </c>
      <c r="H139">
        <f ca="1">COUNTIF(OFFSET('TE6_20.09.18_pred_raw'!A2,0,0,D9-B9+1,1),"SHAD")</f>
        <v>0</v>
      </c>
      <c r="I139" s="3">
        <f ca="1">(H139/SUM(H15:H141))*100</f>
        <v>0</v>
      </c>
      <c r="J139" s="3"/>
      <c r="K139" s="19">
        <f ca="1">IF(H139=0,0,((H139/B29)^2))</f>
        <v>0</v>
      </c>
    </row>
    <row r="140" spans="7:11" x14ac:dyDescent="0.25">
      <c r="G140" s="14" t="s">
        <v>147</v>
      </c>
      <c r="H140">
        <f ca="1">COUNTIF(OFFSET('TE6_20.09.18_pred_raw'!A2,0,0,D9-B9+1,1),"TAPE")</f>
        <v>0</v>
      </c>
      <c r="I140" s="3">
        <f ca="1">(H140/SUM(H15:H141))*100</f>
        <v>0</v>
      </c>
      <c r="J140" s="3"/>
      <c r="K140" s="19">
        <f ca="1">IF(H140=0,0,((H140/B29)^2))</f>
        <v>0</v>
      </c>
    </row>
    <row r="141" spans="7:11" x14ac:dyDescent="0.25">
      <c r="G141" s="14" t="s">
        <v>148</v>
      </c>
      <c r="H141">
        <f ca="1">COUNTIF(OFFSET('TE6_20.09.18_pred_raw'!A2,0,0,D9-B9+1,1),"WAND")</f>
        <v>0</v>
      </c>
      <c r="I141" s="3">
        <f ca="1">(H141/SUM(H15:H141))*100</f>
        <v>0</v>
      </c>
      <c r="J141" s="3"/>
      <c r="K141" s="19">
        <f ca="1">IF(H141=0,0,((H141/B29)^2))</f>
        <v>0</v>
      </c>
    </row>
    <row r="142" spans="7:11" ht="15.75" thickBot="1" x14ac:dyDescent="0.3">
      <c r="G142" s="25" t="s">
        <v>149</v>
      </c>
      <c r="H142" s="24">
        <f ca="1">SUM(H16:H137)</f>
        <v>99</v>
      </c>
      <c r="I142" s="24">
        <f ca="1">SUM(I16:I137)</f>
        <v>100</v>
      </c>
      <c r="J142" s="23"/>
      <c r="K142" s="26"/>
    </row>
    <row r="143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0076-1FA0-4C8D-A1B5-7F447119DC1E}">
  <dimension ref="A1:AQ364"/>
  <sheetViews>
    <sheetView tabSelected="1" workbookViewId="0">
      <pane xSplit="1" ySplit="6" topLeftCell="B19" activePane="bottomRight" state="frozen"/>
      <selection pane="topRight" activeCell="B1" sqref="B1"/>
      <selection pane="bottomLeft" activeCell="A7" sqref="A7"/>
      <selection pane="bottomRight" sqref="A1:XFD5"/>
    </sheetView>
  </sheetViews>
  <sheetFormatPr defaultRowHeight="15" x14ac:dyDescent="0.25"/>
  <cols>
    <col min="1" max="1" width="34.28515625" style="31" bestFit="1" customWidth="1"/>
    <col min="2" max="2" width="10.5703125" style="31" bestFit="1" customWidth="1"/>
    <col min="3" max="3" width="15.28515625" style="31" bestFit="1" customWidth="1"/>
    <col min="4" max="4" width="10.5703125" style="31" bestFit="1" customWidth="1"/>
    <col min="5" max="5" width="15.28515625" style="31" bestFit="1" customWidth="1"/>
    <col min="6" max="6" width="10.85546875" style="31" bestFit="1" customWidth="1"/>
    <col min="7" max="7" width="53" style="31" bestFit="1" customWidth="1"/>
    <col min="8" max="8" width="10.5703125" style="31" bestFit="1" customWidth="1"/>
    <col min="9" max="9" width="15.28515625" style="31" bestFit="1" customWidth="1"/>
    <col min="10" max="10" width="10.5703125" style="31" bestFit="1" customWidth="1"/>
    <col min="11" max="11" width="15.28515625" style="31" bestFit="1" customWidth="1"/>
    <col min="12" max="12" width="10.5703125" style="31" bestFit="1" customWidth="1"/>
    <col min="13" max="13" width="15.28515625" style="31" bestFit="1" customWidth="1"/>
    <col min="14" max="14" width="10.5703125" style="31" bestFit="1" customWidth="1"/>
    <col min="15" max="15" width="15.28515625" style="31" bestFit="1" customWidth="1"/>
    <col min="16" max="16" width="10.5703125" style="31" bestFit="1" customWidth="1"/>
    <col min="17" max="17" width="15.28515625" style="31" bestFit="1" customWidth="1"/>
    <col min="18" max="18" width="10.5703125" style="31" bestFit="1" customWidth="1"/>
    <col min="19" max="19" width="15.28515625" style="31" bestFit="1" customWidth="1"/>
    <col min="20" max="20" width="10.5703125" style="31" bestFit="1" customWidth="1"/>
    <col min="21" max="21" width="15.28515625" style="31" bestFit="1" customWidth="1"/>
    <col min="22" max="22" width="10.5703125" style="31" bestFit="1" customWidth="1"/>
    <col min="23" max="23" width="15.28515625" style="31" bestFit="1" customWidth="1"/>
    <col min="24" max="24" width="10.5703125" style="31" bestFit="1" customWidth="1"/>
    <col min="25" max="25" width="15.28515625" style="31" bestFit="1" customWidth="1"/>
    <col min="26" max="26" width="10.5703125" style="31" bestFit="1" customWidth="1"/>
    <col min="27" max="27" width="15.28515625" style="31" bestFit="1" customWidth="1"/>
    <col min="28" max="28" width="10.5703125" style="31" bestFit="1" customWidth="1"/>
    <col min="29" max="29" width="15.28515625" style="31" bestFit="1" customWidth="1"/>
    <col min="30" max="30" width="10.5703125" style="31" bestFit="1" customWidth="1"/>
    <col min="31" max="31" width="15.28515625" style="31" bestFit="1" customWidth="1"/>
    <col min="32" max="32" width="10.5703125" style="31" bestFit="1" customWidth="1"/>
    <col min="33" max="33" width="15.28515625" style="31" bestFit="1" customWidth="1"/>
    <col min="34" max="34" width="10.5703125" style="31" bestFit="1" customWidth="1"/>
    <col min="35" max="35" width="15.28515625" style="31" bestFit="1" customWidth="1"/>
    <col min="36" max="36" width="10.5703125" style="31" bestFit="1" customWidth="1"/>
    <col min="37" max="37" width="15.28515625" style="31" bestFit="1" customWidth="1"/>
    <col min="38" max="39" width="5.42578125" style="31" bestFit="1" customWidth="1"/>
    <col min="40" max="40" width="8.28515625" style="31" bestFit="1" customWidth="1"/>
    <col min="41" max="41" width="9.85546875" style="31" bestFit="1" customWidth="1"/>
    <col min="42" max="42" width="8.140625" style="31" bestFit="1" customWidth="1"/>
    <col min="43" max="43" width="14.42578125" bestFit="1" customWidth="1"/>
  </cols>
  <sheetData>
    <row r="1" spans="1:43" hidden="1" x14ac:dyDescent="0.25">
      <c r="A1" s="31" t="s">
        <v>0</v>
      </c>
      <c r="F1" s="31" t="s">
        <v>358</v>
      </c>
    </row>
    <row r="2" spans="1:43" hidden="1" x14ac:dyDescent="0.25">
      <c r="A2" s="31" t="s">
        <v>357</v>
      </c>
      <c r="F2" s="31" t="s">
        <v>15</v>
      </c>
    </row>
    <row r="3" spans="1:43" hidden="1" x14ac:dyDescent="0.25">
      <c r="A3" s="31" t="s">
        <v>1</v>
      </c>
      <c r="C3" s="31" t="s">
        <v>2</v>
      </c>
      <c r="D3" s="31" t="s">
        <v>3</v>
      </c>
      <c r="F3" s="32" t="s">
        <v>9</v>
      </c>
      <c r="G3" s="31" t="s">
        <v>10</v>
      </c>
    </row>
    <row r="4" spans="1:43" hidden="1" x14ac:dyDescent="0.25">
      <c r="A4" s="31" t="s">
        <v>17</v>
      </c>
      <c r="B4" s="31" t="s">
        <v>523</v>
      </c>
    </row>
    <row r="5" spans="1:43" ht="15.75" hidden="1" thickBot="1" x14ac:dyDescent="0.3"/>
    <row r="6" spans="1:43" ht="16.5" thickTop="1" thickBot="1" x14ac:dyDescent="0.3">
      <c r="A6" s="48" t="s">
        <v>359</v>
      </c>
      <c r="B6" s="43" t="s">
        <v>360</v>
      </c>
      <c r="C6" s="43" t="s">
        <v>361</v>
      </c>
      <c r="D6" s="43" t="s">
        <v>362</v>
      </c>
      <c r="E6" s="43" t="s">
        <v>363</v>
      </c>
      <c r="F6" s="43" t="s">
        <v>364</v>
      </c>
      <c r="G6" s="43" t="s">
        <v>365</v>
      </c>
      <c r="H6" s="43" t="s">
        <v>366</v>
      </c>
      <c r="I6" s="43" t="s">
        <v>367</v>
      </c>
      <c r="J6" s="43" t="s">
        <v>368</v>
      </c>
      <c r="K6" s="43" t="s">
        <v>369</v>
      </c>
      <c r="L6" s="43" t="s">
        <v>370</v>
      </c>
      <c r="M6" s="43" t="s">
        <v>371</v>
      </c>
      <c r="N6" s="43" t="s">
        <v>372</v>
      </c>
      <c r="O6" s="43" t="s">
        <v>373</v>
      </c>
      <c r="P6" s="43" t="s">
        <v>374</v>
      </c>
      <c r="Q6" s="43" t="s">
        <v>375</v>
      </c>
      <c r="R6" s="43" t="s">
        <v>376</v>
      </c>
      <c r="S6" s="43" t="s">
        <v>377</v>
      </c>
      <c r="T6" s="43" t="s">
        <v>378</v>
      </c>
      <c r="U6" s="43" t="s">
        <v>379</v>
      </c>
      <c r="V6" s="43" t="s">
        <v>380</v>
      </c>
      <c r="W6" s="43" t="s">
        <v>381</v>
      </c>
      <c r="X6" s="43" t="s">
        <v>382</v>
      </c>
      <c r="Y6" s="43" t="s">
        <v>383</v>
      </c>
      <c r="Z6" s="43" t="s">
        <v>384</v>
      </c>
      <c r="AA6" s="43" t="s">
        <v>385</v>
      </c>
      <c r="AB6" s="43" t="s">
        <v>386</v>
      </c>
      <c r="AC6" s="43" t="s">
        <v>387</v>
      </c>
      <c r="AD6" s="43" t="s">
        <v>388</v>
      </c>
      <c r="AE6" s="43" t="s">
        <v>389</v>
      </c>
      <c r="AF6" s="43" t="s">
        <v>390</v>
      </c>
      <c r="AG6" s="43" t="s">
        <v>391</v>
      </c>
      <c r="AH6" s="43" t="s">
        <v>392</v>
      </c>
      <c r="AI6" s="43" t="s">
        <v>393</v>
      </c>
      <c r="AJ6" s="43" t="s">
        <v>394</v>
      </c>
      <c r="AK6" s="43" t="s">
        <v>395</v>
      </c>
      <c r="AL6" s="65"/>
      <c r="AM6" s="65"/>
      <c r="AN6" s="65"/>
      <c r="AO6" s="65"/>
      <c r="AP6" s="65"/>
      <c r="AQ6" s="56"/>
    </row>
    <row r="7" spans="1:43" ht="15.75" thickTop="1" x14ac:dyDescent="0.25">
      <c r="A7" s="49" t="s">
        <v>396</v>
      </c>
      <c r="B7" s="44">
        <f>'NE1_13.09.18'!B8</f>
        <v>1</v>
      </c>
      <c r="C7" s="44">
        <f>'NE1_13.09.18_pred'!B8</f>
        <v>1</v>
      </c>
      <c r="D7" s="44">
        <f>'NE2_14.09.18'!B8</f>
        <v>1</v>
      </c>
      <c r="E7" s="44">
        <f>'NE2_14.09.18_pred'!B8</f>
        <v>1</v>
      </c>
      <c r="F7" s="44">
        <f>'NE3_17.09.18'!B8</f>
        <v>1</v>
      </c>
      <c r="G7" s="44">
        <f>'NE3_17.09.18_pred'!B8</f>
        <v>1</v>
      </c>
      <c r="H7" s="44">
        <f>'NE4_18.09.18'!B8</f>
        <v>1</v>
      </c>
      <c r="I7" s="44">
        <f>'NE4_18.09.18_pred'!B8</f>
        <v>1</v>
      </c>
      <c r="J7" s="44">
        <f>'NE5_19.09.18'!B8</f>
        <v>1</v>
      </c>
      <c r="K7" s="44">
        <f>'NE5_19.09.18_pred'!B8</f>
        <v>1</v>
      </c>
      <c r="L7" s="44">
        <f>'NE6_20.09.18'!B8</f>
        <v>1</v>
      </c>
      <c r="M7" s="44">
        <f>'NE6_20.09.18_pred'!B8</f>
        <v>1</v>
      </c>
      <c r="N7" s="44">
        <f>'PE1_13.09.18'!B8</f>
        <v>1</v>
      </c>
      <c r="O7" s="44">
        <f>'PE1_13.09.18_pred'!B8</f>
        <v>1</v>
      </c>
      <c r="P7" s="44">
        <f>'PE2_14.09.18'!B8</f>
        <v>1</v>
      </c>
      <c r="Q7" s="44">
        <f>'PE2_14.09.18_pred'!B8</f>
        <v>1</v>
      </c>
      <c r="R7" s="44">
        <f>'PE3_17.09.18'!B8</f>
        <v>1</v>
      </c>
      <c r="S7" s="44">
        <f>'PE3_17.09.18_pred'!B8</f>
        <v>1</v>
      </c>
      <c r="T7" s="44">
        <f>'PE4_18.09.18'!B8</f>
        <v>1</v>
      </c>
      <c r="U7" s="44">
        <f>'PE4_18.09.18_pred'!B8</f>
        <v>1</v>
      </c>
      <c r="V7" s="44">
        <f>'PE5_19.09.18'!B8</f>
        <v>1</v>
      </c>
      <c r="W7" s="44">
        <f>'PE5_19.09.18_pred'!B8</f>
        <v>1</v>
      </c>
      <c r="X7" s="44">
        <f>'PE6_20.09.18'!B8</f>
        <v>1</v>
      </c>
      <c r="Y7" s="44">
        <f>'PE6_20.09.18_pred'!B8</f>
        <v>1</v>
      </c>
      <c r="Z7" s="44">
        <f>'TE1_13.09.18'!B8</f>
        <v>1</v>
      </c>
      <c r="AA7" s="44">
        <f>'TE1_13.09.18_pred'!B8</f>
        <v>1</v>
      </c>
      <c r="AB7" s="44">
        <f>'TE2_14.09.18'!B8</f>
        <v>1</v>
      </c>
      <c r="AC7" s="44">
        <f>'TE2_14.09.18_pred'!B8</f>
        <v>1</v>
      </c>
      <c r="AD7" s="44">
        <f>'TE3_17.09.18'!B8</f>
        <v>1</v>
      </c>
      <c r="AE7" s="44">
        <f>'TE3_17.09.18_pred'!B8</f>
        <v>1</v>
      </c>
      <c r="AF7" s="44">
        <f>'TE4_18.09.18'!B8</f>
        <v>1</v>
      </c>
      <c r="AG7" s="44">
        <f>'TE4_18.09.18_pred'!B8</f>
        <v>1</v>
      </c>
      <c r="AH7" s="44">
        <f>'TE5_19.09.18'!B8</f>
        <v>1</v>
      </c>
      <c r="AI7" s="44">
        <f>'TE5_19.09.18_pred'!B8</f>
        <v>1</v>
      </c>
      <c r="AJ7" s="44">
        <f>'TE6_20.09.18'!B8</f>
        <v>1</v>
      </c>
      <c r="AK7" s="44">
        <f>'TE6_20.09.18_pred'!B8</f>
        <v>1</v>
      </c>
      <c r="AL7" s="47"/>
      <c r="AM7" s="47"/>
      <c r="AN7" s="47"/>
      <c r="AO7" s="47"/>
      <c r="AP7" s="47"/>
      <c r="AQ7" s="57"/>
    </row>
    <row r="8" spans="1:43" x14ac:dyDescent="0.25">
      <c r="A8" s="50" t="s">
        <v>397</v>
      </c>
      <c r="B8" s="35">
        <f ca="1">'NE1_13.09.18'!B30</f>
        <v>99</v>
      </c>
      <c r="C8" s="35">
        <f ca="1">'NE1_13.09.18_pred'!B30</f>
        <v>99</v>
      </c>
      <c r="D8" s="35">
        <f ca="1">'NE2_14.09.18'!B30</f>
        <v>99</v>
      </c>
      <c r="E8" s="35">
        <f ca="1">'NE2_14.09.18_pred'!B30</f>
        <v>99</v>
      </c>
      <c r="F8" s="35">
        <f ca="1">'NE3_17.09.18'!B30</f>
        <v>99</v>
      </c>
      <c r="G8" s="35">
        <f ca="1">'NE3_17.09.18_pred'!B30</f>
        <v>99</v>
      </c>
      <c r="H8" s="35">
        <f ca="1">'NE4_18.09.18'!B30</f>
        <v>99</v>
      </c>
      <c r="I8" s="35">
        <f ca="1">'NE4_18.09.18_pred'!B30</f>
        <v>99</v>
      </c>
      <c r="J8" s="35">
        <f ca="1">'NE5_19.09.18'!B30</f>
        <v>99</v>
      </c>
      <c r="K8" s="35">
        <f ca="1">'NE5_19.09.18_pred'!B30</f>
        <v>99</v>
      </c>
      <c r="L8" s="35">
        <f ca="1">'NE6_20.09.18'!B30</f>
        <v>99</v>
      </c>
      <c r="M8" s="35">
        <f ca="1">'NE6_20.09.18_pred'!B30</f>
        <v>99</v>
      </c>
      <c r="N8" s="35">
        <f ca="1">'PE1_13.09.18'!B30</f>
        <v>99</v>
      </c>
      <c r="O8" s="35">
        <f ca="1">'PE1_13.09.18_pred'!B30</f>
        <v>99</v>
      </c>
      <c r="P8" s="35">
        <f ca="1">'PE2_14.09.18'!B30</f>
        <v>99</v>
      </c>
      <c r="Q8" s="35">
        <f ca="1">'PE2_14.09.18_pred'!B30</f>
        <v>99</v>
      </c>
      <c r="R8" s="35">
        <f ca="1">'PE3_17.09.18'!B30</f>
        <v>99</v>
      </c>
      <c r="S8" s="35">
        <f ca="1">'PE3_17.09.18_pred'!B30</f>
        <v>99</v>
      </c>
      <c r="T8" s="35">
        <f ca="1">'PE4_18.09.18'!B30</f>
        <v>99</v>
      </c>
      <c r="U8" s="35">
        <f ca="1">'PE4_18.09.18_pred'!B30</f>
        <v>99</v>
      </c>
      <c r="V8" s="35">
        <f ca="1">'PE5_19.09.18'!B30</f>
        <v>99</v>
      </c>
      <c r="W8" s="35">
        <f ca="1">'PE5_19.09.18_pred'!B30</f>
        <v>99</v>
      </c>
      <c r="X8" s="35">
        <f ca="1">'PE6_20.09.18'!B30</f>
        <v>99</v>
      </c>
      <c r="Y8" s="35">
        <f ca="1">'PE6_20.09.18_pred'!B30</f>
        <v>99</v>
      </c>
      <c r="Z8" s="35">
        <f ca="1">'TE1_13.09.18'!B30</f>
        <v>99</v>
      </c>
      <c r="AA8" s="35">
        <f ca="1">'TE1_13.09.18_pred'!B30</f>
        <v>99</v>
      </c>
      <c r="AB8" s="35">
        <f ca="1">'TE2_14.09.18'!B30</f>
        <v>99</v>
      </c>
      <c r="AC8" s="35">
        <f ca="1">'TE2_14.09.18_pred'!B30</f>
        <v>99</v>
      </c>
      <c r="AD8" s="35">
        <f ca="1">'TE3_17.09.18'!B30</f>
        <v>99</v>
      </c>
      <c r="AE8" s="35">
        <f ca="1">'TE3_17.09.18_pred'!B30</f>
        <v>99</v>
      </c>
      <c r="AF8" s="35">
        <f ca="1">'TE4_18.09.18'!B30</f>
        <v>99</v>
      </c>
      <c r="AG8" s="35">
        <f ca="1">'TE4_18.09.18_pred'!B30</f>
        <v>99</v>
      </c>
      <c r="AH8" s="35">
        <f ca="1">'TE5_19.09.18'!B30</f>
        <v>99</v>
      </c>
      <c r="AI8" s="35">
        <f ca="1">'TE5_19.09.18_pred'!B30</f>
        <v>99</v>
      </c>
      <c r="AJ8" s="35">
        <f ca="1">'TE6_20.09.18'!B30</f>
        <v>99</v>
      </c>
      <c r="AK8" s="35">
        <f ca="1">'TE6_20.09.18_pred'!B30</f>
        <v>99</v>
      </c>
      <c r="AQ8" s="58"/>
    </row>
    <row r="9" spans="1:43" ht="15.75" thickBot="1" x14ac:dyDescent="0.3">
      <c r="A9" s="51" t="s">
        <v>398</v>
      </c>
      <c r="B9" s="45">
        <f ca="1">'NE1_13.09.18'!H142</f>
        <v>99</v>
      </c>
      <c r="C9" s="45">
        <f ca="1">'NE1_13.09.18_pred'!H142</f>
        <v>97</v>
      </c>
      <c r="D9" s="45">
        <f ca="1">'NE2_14.09.18'!H142</f>
        <v>99</v>
      </c>
      <c r="E9" s="45">
        <f ca="1">'NE2_14.09.18_pred'!H142</f>
        <v>98</v>
      </c>
      <c r="F9" s="45">
        <f ca="1">'NE3_17.09.18'!H142</f>
        <v>99</v>
      </c>
      <c r="G9" s="45">
        <f ca="1">'NE3_17.09.18_pred'!H142</f>
        <v>99</v>
      </c>
      <c r="H9" s="45">
        <f ca="1">'NE4_18.09.18'!H142</f>
        <v>99</v>
      </c>
      <c r="I9" s="45">
        <f ca="1">'NE4_18.09.18_pred'!H142</f>
        <v>99</v>
      </c>
      <c r="J9" s="45">
        <f ca="1">'NE5_19.09.18'!H142</f>
        <v>99</v>
      </c>
      <c r="K9" s="45">
        <f ca="1">'NE5_19.09.18_pred'!H142</f>
        <v>99</v>
      </c>
      <c r="L9" s="45">
        <f ca="1">'NE6_20.09.18'!H142</f>
        <v>99</v>
      </c>
      <c r="M9" s="45">
        <f ca="1">'NE6_20.09.18_pred'!H142</f>
        <v>99</v>
      </c>
      <c r="N9" s="45">
        <f ca="1">'PE1_13.09.18'!H142</f>
        <v>99</v>
      </c>
      <c r="O9" s="45">
        <f ca="1">'PE1_13.09.18_pred'!H142</f>
        <v>99</v>
      </c>
      <c r="P9" s="45">
        <f ca="1">'PE2_14.09.18'!H142</f>
        <v>99</v>
      </c>
      <c r="Q9" s="45">
        <f ca="1">'PE2_14.09.18_pred'!H142</f>
        <v>99</v>
      </c>
      <c r="R9" s="45">
        <f ca="1">'PE3_17.09.18'!H142</f>
        <v>99</v>
      </c>
      <c r="S9" s="45">
        <f ca="1">'PE3_17.09.18_pred'!H142</f>
        <v>98</v>
      </c>
      <c r="T9" s="45">
        <f ca="1">'PE4_18.09.18'!H142</f>
        <v>99</v>
      </c>
      <c r="U9" s="45">
        <f ca="1">'PE4_18.09.18_pred'!H142</f>
        <v>99</v>
      </c>
      <c r="V9" s="45">
        <f ca="1">'PE5_19.09.18'!H142</f>
        <v>99</v>
      </c>
      <c r="W9" s="45">
        <f ca="1">'PE5_19.09.18_pred'!H142</f>
        <v>99</v>
      </c>
      <c r="X9" s="45">
        <f ca="1">'PE6_20.09.18'!H142</f>
        <v>99</v>
      </c>
      <c r="Y9" s="45">
        <f ca="1">'PE6_20.09.18_pred'!H142</f>
        <v>98</v>
      </c>
      <c r="Z9" s="45">
        <f ca="1">'TE1_13.09.18'!H142</f>
        <v>99</v>
      </c>
      <c r="AA9" s="45">
        <f ca="1">'TE1_13.09.18_pred'!H142</f>
        <v>99</v>
      </c>
      <c r="AB9" s="45">
        <f ca="1">'TE2_14.09.18'!H142</f>
        <v>99</v>
      </c>
      <c r="AC9" s="45">
        <f ca="1">'TE2_14.09.18_pred'!H142</f>
        <v>99</v>
      </c>
      <c r="AD9" s="45">
        <f ca="1">'TE3_17.09.18'!H142</f>
        <v>99</v>
      </c>
      <c r="AE9" s="45">
        <f ca="1">'TE3_17.09.18_pred'!H142</f>
        <v>99</v>
      </c>
      <c r="AF9" s="45">
        <f ca="1">'TE4_18.09.18'!H142</f>
        <v>99</v>
      </c>
      <c r="AG9" s="45">
        <f ca="1">'TE4_18.09.18_pred'!H142</f>
        <v>99</v>
      </c>
      <c r="AH9" s="45">
        <f ca="1">'TE5_19.09.18'!H142</f>
        <v>99</v>
      </c>
      <c r="AI9" s="45">
        <f ca="1">'TE5_19.09.18_pred'!H142</f>
        <v>99</v>
      </c>
      <c r="AJ9" s="45">
        <f ca="1">'TE6_20.09.18'!H142</f>
        <v>99</v>
      </c>
      <c r="AK9" s="45">
        <f ca="1">'TE6_20.09.18_pred'!H142</f>
        <v>99</v>
      </c>
      <c r="AL9" s="42"/>
      <c r="AM9" s="42"/>
      <c r="AN9" s="42"/>
      <c r="AO9" s="42"/>
      <c r="AP9" s="42"/>
      <c r="AQ9" s="59"/>
    </row>
    <row r="10" spans="1:43" ht="15.75" thickTop="1" x14ac:dyDescent="0.25">
      <c r="A10" s="50" t="s">
        <v>399</v>
      </c>
      <c r="AM10" s="33" t="s">
        <v>400</v>
      </c>
      <c r="AN10" s="33" t="s">
        <v>401</v>
      </c>
      <c r="AO10" s="33" t="s">
        <v>402</v>
      </c>
      <c r="AQ10" s="58"/>
    </row>
    <row r="11" spans="1:43" x14ac:dyDescent="0.25">
      <c r="A11" s="52" t="s">
        <v>185</v>
      </c>
      <c r="B11" s="38">
        <f ca="1">'NE1_13.09.18'!C16</f>
        <v>6.0606060606060606</v>
      </c>
      <c r="C11" s="38">
        <f ca="1">'NE1_13.09.18_pred'!C16</f>
        <v>5.1546391752577314</v>
      </c>
      <c r="D11" s="38">
        <f ca="1">'NE2_14.09.18'!C16</f>
        <v>4.0404040404040407</v>
      </c>
      <c r="E11" s="38">
        <f ca="1">'NE2_14.09.18_pred'!C16</f>
        <v>8.1632653061224492</v>
      </c>
      <c r="F11" s="38">
        <f ca="1">'NE3_17.09.18'!C16</f>
        <v>4.0404040404040407</v>
      </c>
      <c r="G11" s="38">
        <f ca="1">'NE3_17.09.18_pred'!C16</f>
        <v>0</v>
      </c>
      <c r="H11" s="38">
        <f ca="1">'NE4_18.09.18'!C16</f>
        <v>6.0606060606060606</v>
      </c>
      <c r="I11" s="38">
        <f ca="1">'NE4_18.09.18_pred'!C16</f>
        <v>5.0505050505050502</v>
      </c>
      <c r="J11" s="38">
        <f ca="1">'NE5_19.09.18'!C16</f>
        <v>2.0202020202020203</v>
      </c>
      <c r="K11" s="38">
        <f ca="1">'NE5_19.09.18_pred'!C16</f>
        <v>2.0202020202020203</v>
      </c>
      <c r="L11" s="38">
        <f ca="1">'NE6_20.09.18'!C16</f>
        <v>6.0606060606060606</v>
      </c>
      <c r="M11" s="38">
        <f ca="1">'NE6_20.09.18_pred'!C16</f>
        <v>4.0404040404040407</v>
      </c>
      <c r="N11" s="38">
        <f ca="1">'PE1_13.09.18'!C16</f>
        <v>3.0303030303030303</v>
      </c>
      <c r="O11" s="38">
        <f ca="1">'PE1_13.09.18_pred'!C16</f>
        <v>3.0303030303030303</v>
      </c>
      <c r="P11" s="38">
        <f ca="1">'PE2_14.09.18'!C16</f>
        <v>0</v>
      </c>
      <c r="Q11" s="38">
        <f ca="1">'PE2_14.09.18_pred'!C16</f>
        <v>0</v>
      </c>
      <c r="R11" s="38">
        <f ca="1">'PE3_17.09.18'!C16</f>
        <v>2.0202020202020203</v>
      </c>
      <c r="S11" s="38">
        <f ca="1">'PE3_17.09.18_pred'!C16</f>
        <v>0</v>
      </c>
      <c r="T11" s="38">
        <f ca="1">'PE4_18.09.18'!C16</f>
        <v>5.0505050505050502</v>
      </c>
      <c r="U11" s="38">
        <f ca="1">'PE4_18.09.18_pred'!C16</f>
        <v>0</v>
      </c>
      <c r="V11" s="38">
        <f ca="1">'PE5_19.09.18'!C16</f>
        <v>3.0303030303030303</v>
      </c>
      <c r="W11" s="38">
        <f ca="1">'PE5_19.09.18_pred'!C16</f>
        <v>1.0101010101010102</v>
      </c>
      <c r="X11" s="38">
        <f ca="1">'PE6_20.09.18'!C16</f>
        <v>3.0303030303030303</v>
      </c>
      <c r="Y11" s="38">
        <f ca="1">'PE6_20.09.18_pred'!C16</f>
        <v>2.0408163265306123</v>
      </c>
      <c r="Z11" s="38">
        <f ca="1">'TE1_13.09.18'!C16</f>
        <v>0</v>
      </c>
      <c r="AA11" s="38">
        <f ca="1">'TE1_13.09.18_pred'!C16</f>
        <v>0</v>
      </c>
      <c r="AB11" s="38">
        <f ca="1">'TE2_14.09.18'!C16</f>
        <v>2.0202020202020203</v>
      </c>
      <c r="AC11" s="38">
        <f ca="1">'TE2_14.09.18_pred'!C16</f>
        <v>2.0202020202020203</v>
      </c>
      <c r="AD11" s="38">
        <f ca="1">'TE3_17.09.18'!C16</f>
        <v>2.0202020202020203</v>
      </c>
      <c r="AE11" s="38">
        <f ca="1">'TE3_17.09.18_pred'!C16</f>
        <v>0</v>
      </c>
      <c r="AF11" s="38">
        <f ca="1">'TE4_18.09.18'!C16</f>
        <v>0</v>
      </c>
      <c r="AG11" s="38">
        <f ca="1">'TE4_18.09.18_pred'!C16</f>
        <v>1.0101010101010102</v>
      </c>
      <c r="AH11" s="38">
        <f ca="1">'TE5_19.09.18'!C16</f>
        <v>2.0202020202020203</v>
      </c>
      <c r="AI11" s="38">
        <f ca="1">'TE5_19.09.18_pred'!C16</f>
        <v>1.0101010101010102</v>
      </c>
      <c r="AJ11" s="38">
        <f ca="1">'TE6_20.09.18'!C16</f>
        <v>2.0202020202020203</v>
      </c>
      <c r="AK11" s="38">
        <f ca="1">'TE6_20.09.18_pred'!C16</f>
        <v>1.0101010101010102</v>
      </c>
      <c r="AL11" s="37"/>
      <c r="AM11" s="38">
        <f t="shared" ref="AM11:AM24" ca="1" si="0">AVERAGE(B11:AK11)</f>
        <v>2.4468331537550982</v>
      </c>
      <c r="AN11" s="38">
        <f t="shared" ref="AN11:AN24" ca="1" si="1">STDEV(B11:AK11)</f>
        <v>2.1744420201796415</v>
      </c>
      <c r="AO11" s="38">
        <f t="shared" ref="AO11:AO24" ca="1" si="2">AN11/SQRT(36)</f>
        <v>0.36240700336327358</v>
      </c>
      <c r="AP11" s="37"/>
      <c r="AQ11" s="60"/>
    </row>
    <row r="12" spans="1:43" x14ac:dyDescent="0.25">
      <c r="A12" s="53" t="s">
        <v>186</v>
      </c>
      <c r="B12" s="36">
        <f ca="1">'NE1_13.09.18'!C17</f>
        <v>0</v>
      </c>
      <c r="C12" s="36">
        <f ca="1">'NE1_13.09.18_pred'!C17</f>
        <v>0</v>
      </c>
      <c r="D12" s="36">
        <f ca="1">'NE2_14.09.18'!C17</f>
        <v>0</v>
      </c>
      <c r="E12" s="36">
        <f ca="1">'NE2_14.09.18_pred'!C17</f>
        <v>0</v>
      </c>
      <c r="F12" s="36">
        <f ca="1">'NE3_17.09.18'!C17</f>
        <v>0</v>
      </c>
      <c r="G12" s="36">
        <f ca="1">'NE3_17.09.18_pred'!C17</f>
        <v>0</v>
      </c>
      <c r="H12" s="36">
        <f ca="1">'NE4_18.09.18'!C17</f>
        <v>0</v>
      </c>
      <c r="I12" s="36">
        <f ca="1">'NE4_18.09.18_pred'!C17</f>
        <v>0</v>
      </c>
      <c r="J12" s="36">
        <f ca="1">'NE5_19.09.18'!C17</f>
        <v>0</v>
      </c>
      <c r="K12" s="36">
        <f ca="1">'NE5_19.09.18_pred'!C17</f>
        <v>0</v>
      </c>
      <c r="L12" s="36">
        <f ca="1">'NE6_20.09.18'!C17</f>
        <v>0</v>
      </c>
      <c r="M12" s="36">
        <f ca="1">'NE6_20.09.18_pred'!C17</f>
        <v>0</v>
      </c>
      <c r="N12" s="36">
        <f ca="1">'PE1_13.09.18'!C17</f>
        <v>0</v>
      </c>
      <c r="O12" s="36">
        <f ca="1">'PE1_13.09.18_pred'!C17</f>
        <v>0</v>
      </c>
      <c r="P12" s="36">
        <f ca="1">'PE2_14.09.18'!C17</f>
        <v>0</v>
      </c>
      <c r="Q12" s="36">
        <f ca="1">'PE2_14.09.18_pred'!C17</f>
        <v>0</v>
      </c>
      <c r="R12" s="36">
        <f ca="1">'PE3_17.09.18'!C17</f>
        <v>0</v>
      </c>
      <c r="S12" s="36">
        <f ca="1">'PE3_17.09.18_pred'!C17</f>
        <v>0</v>
      </c>
      <c r="T12" s="36">
        <f ca="1">'PE4_18.09.18'!C17</f>
        <v>0</v>
      </c>
      <c r="U12" s="36">
        <f ca="1">'PE4_18.09.18_pred'!C17</f>
        <v>0</v>
      </c>
      <c r="V12" s="36">
        <f ca="1">'PE5_19.09.18'!C17</f>
        <v>0</v>
      </c>
      <c r="W12" s="36">
        <f ca="1">'PE5_19.09.18_pred'!C17</f>
        <v>0</v>
      </c>
      <c r="X12" s="36">
        <f ca="1">'PE6_20.09.18'!C17</f>
        <v>0</v>
      </c>
      <c r="Y12" s="36">
        <f ca="1">'PE6_20.09.18_pred'!C17</f>
        <v>0</v>
      </c>
      <c r="Z12" s="36">
        <f ca="1">'TE1_13.09.18'!C17</f>
        <v>0</v>
      </c>
      <c r="AA12" s="36">
        <f ca="1">'TE1_13.09.18_pred'!C17</f>
        <v>0</v>
      </c>
      <c r="AB12" s="36">
        <f ca="1">'TE2_14.09.18'!C17</f>
        <v>0</v>
      </c>
      <c r="AC12" s="36">
        <f ca="1">'TE2_14.09.18_pred'!C17</f>
        <v>0</v>
      </c>
      <c r="AD12" s="36">
        <f ca="1">'TE3_17.09.18'!C17</f>
        <v>0</v>
      </c>
      <c r="AE12" s="36">
        <f ca="1">'TE3_17.09.18_pred'!C17</f>
        <v>0</v>
      </c>
      <c r="AF12" s="36">
        <f ca="1">'TE4_18.09.18'!C17</f>
        <v>0</v>
      </c>
      <c r="AG12" s="36">
        <f ca="1">'TE4_18.09.18_pred'!C17</f>
        <v>0</v>
      </c>
      <c r="AH12" s="36">
        <f ca="1">'TE5_19.09.18'!C17</f>
        <v>0</v>
      </c>
      <c r="AI12" s="36">
        <f ca="1">'TE5_19.09.18_pred'!C17</f>
        <v>0</v>
      </c>
      <c r="AJ12" s="36">
        <f ca="1">'TE6_20.09.18'!C17</f>
        <v>0</v>
      </c>
      <c r="AK12" s="36">
        <f ca="1">'TE6_20.09.18_pred'!C17</f>
        <v>0</v>
      </c>
      <c r="AM12" s="36">
        <f t="shared" ca="1" si="0"/>
        <v>0</v>
      </c>
      <c r="AN12" s="36">
        <f t="shared" ca="1" si="1"/>
        <v>0</v>
      </c>
      <c r="AO12" s="36">
        <f t="shared" ca="1" si="2"/>
        <v>0</v>
      </c>
      <c r="AQ12" s="58"/>
    </row>
    <row r="13" spans="1:43" x14ac:dyDescent="0.25">
      <c r="A13" s="52" t="s">
        <v>187</v>
      </c>
      <c r="B13" s="38">
        <f ca="1">'NE1_13.09.18'!C18</f>
        <v>5.0505050505050502</v>
      </c>
      <c r="C13" s="38">
        <f ca="1">'NE1_13.09.18_pred'!C18</f>
        <v>6.1855670103092786</v>
      </c>
      <c r="D13" s="38">
        <f ca="1">'NE2_14.09.18'!C18</f>
        <v>17.171717171717169</v>
      </c>
      <c r="E13" s="38">
        <f ca="1">'NE2_14.09.18_pred'!C18</f>
        <v>20.408163265306122</v>
      </c>
      <c r="F13" s="38">
        <f ca="1">'NE3_17.09.18'!C18</f>
        <v>21.212121212121211</v>
      </c>
      <c r="G13" s="38">
        <f ca="1">'NE3_17.09.18_pred'!C18</f>
        <v>1.0101010101010102</v>
      </c>
      <c r="H13" s="38">
        <f ca="1">'NE4_18.09.18'!C18</f>
        <v>8.0808080808080813</v>
      </c>
      <c r="I13" s="38">
        <f ca="1">'NE4_18.09.18_pred'!C18</f>
        <v>4.0404040404040407</v>
      </c>
      <c r="J13" s="38">
        <f ca="1">'NE5_19.09.18'!C18</f>
        <v>13.131313131313133</v>
      </c>
      <c r="K13" s="38">
        <f ca="1">'NE5_19.09.18_pred'!C18</f>
        <v>2.0202020202020203</v>
      </c>
      <c r="L13" s="38">
        <f ca="1">'NE6_20.09.18'!C18</f>
        <v>12.121212121212121</v>
      </c>
      <c r="M13" s="38">
        <f ca="1">'NE6_20.09.18_pred'!C18</f>
        <v>4.0404040404040407</v>
      </c>
      <c r="N13" s="38">
        <f ca="1">'PE1_13.09.18'!C18</f>
        <v>60.606060606060609</v>
      </c>
      <c r="O13" s="38">
        <f ca="1">'PE1_13.09.18_pred'!C18</f>
        <v>58.585858585858588</v>
      </c>
      <c r="P13" s="38">
        <f ca="1">'PE2_14.09.18'!C18</f>
        <v>19.19191919191919</v>
      </c>
      <c r="Q13" s="38">
        <f ca="1">'PE2_14.09.18_pred'!C18</f>
        <v>18.181818181818183</v>
      </c>
      <c r="R13" s="38">
        <f ca="1">'PE3_17.09.18'!C18</f>
        <v>7.0707070707070701</v>
      </c>
      <c r="S13" s="38">
        <f ca="1">'PE3_17.09.18_pred'!C18</f>
        <v>7.1428571428571423</v>
      </c>
      <c r="T13" s="38">
        <f ca="1">'PE4_18.09.18'!C18</f>
        <v>9.0909090909090917</v>
      </c>
      <c r="U13" s="38">
        <f ca="1">'PE4_18.09.18_pred'!C18</f>
        <v>6.0606060606060606</v>
      </c>
      <c r="V13" s="38">
        <f ca="1">'PE5_19.09.18'!C18</f>
        <v>19.19191919191919</v>
      </c>
      <c r="W13" s="38">
        <f ca="1">'PE5_19.09.18_pred'!C18</f>
        <v>12.121212121212121</v>
      </c>
      <c r="X13" s="38">
        <f ca="1">'PE6_20.09.18'!C18</f>
        <v>14.14141414141414</v>
      </c>
      <c r="Y13" s="38">
        <f ca="1">'PE6_20.09.18_pred'!C18</f>
        <v>7.1428571428571423</v>
      </c>
      <c r="Z13" s="38">
        <f ca="1">'TE1_13.09.18'!C18</f>
        <v>12.121212121212121</v>
      </c>
      <c r="AA13" s="38">
        <f ca="1">'TE1_13.09.18_pred'!C18</f>
        <v>22.222222222222221</v>
      </c>
      <c r="AB13" s="38">
        <f ca="1">'TE2_14.09.18'!C18</f>
        <v>0</v>
      </c>
      <c r="AC13" s="38">
        <f ca="1">'TE2_14.09.18_pred'!C18</f>
        <v>0</v>
      </c>
      <c r="AD13" s="38">
        <f ca="1">'TE3_17.09.18'!C18</f>
        <v>33.333333333333329</v>
      </c>
      <c r="AE13" s="38">
        <f ca="1">'TE3_17.09.18_pred'!C18</f>
        <v>7.0707070707070701</v>
      </c>
      <c r="AF13" s="38">
        <f ca="1">'TE4_18.09.18'!C18</f>
        <v>19.19191919191919</v>
      </c>
      <c r="AG13" s="38">
        <f ca="1">'TE4_18.09.18_pred'!C18</f>
        <v>15.151515151515152</v>
      </c>
      <c r="AH13" s="38">
        <f ca="1">'TE5_19.09.18'!C18</f>
        <v>8.0808080808080813</v>
      </c>
      <c r="AI13" s="38">
        <f ca="1">'TE5_19.09.18_pred'!C18</f>
        <v>6.0606060606060606</v>
      </c>
      <c r="AJ13" s="38">
        <f ca="1">'TE6_20.09.18'!C18</f>
        <v>27.27272727272727</v>
      </c>
      <c r="AK13" s="38">
        <f ca="1">'TE6_20.09.18_pred'!C18</f>
        <v>17.171717171717169</v>
      </c>
      <c r="AL13" s="37"/>
      <c r="AM13" s="38">
        <f t="shared" ca="1" si="0"/>
        <v>14.463261787758594</v>
      </c>
      <c r="AN13" s="38">
        <f t="shared" ca="1" si="1"/>
        <v>13.573294235036402</v>
      </c>
      <c r="AO13" s="38">
        <f t="shared" ca="1" si="2"/>
        <v>2.2622157058394001</v>
      </c>
      <c r="AP13" s="37"/>
      <c r="AQ13" s="60"/>
    </row>
    <row r="14" spans="1:43" x14ac:dyDescent="0.25">
      <c r="A14" s="53" t="s">
        <v>188</v>
      </c>
      <c r="B14" s="36">
        <f ca="1">'NE1_13.09.18'!C19</f>
        <v>45.454545454545453</v>
      </c>
      <c r="C14" s="36">
        <f ca="1">'NE1_13.09.18_pred'!C19</f>
        <v>55.670103092783506</v>
      </c>
      <c r="D14" s="36">
        <f ca="1">'NE2_14.09.18'!C19</f>
        <v>34.343434343434339</v>
      </c>
      <c r="E14" s="36">
        <f ca="1">'NE2_14.09.18_pred'!C19</f>
        <v>31.632653061224492</v>
      </c>
      <c r="F14" s="36">
        <f ca="1">'NE3_17.09.18'!C19</f>
        <v>16.161616161616163</v>
      </c>
      <c r="G14" s="36">
        <f ca="1">'NE3_17.09.18_pred'!C19</f>
        <v>3.0303030303030303</v>
      </c>
      <c r="H14" s="36">
        <f ca="1">'NE4_18.09.18'!C19</f>
        <v>32.323232323232325</v>
      </c>
      <c r="I14" s="36">
        <f ca="1">'NE4_18.09.18_pred'!C19</f>
        <v>21.212121212121211</v>
      </c>
      <c r="J14" s="36">
        <f ca="1">'NE5_19.09.18'!C19</f>
        <v>18.181818181818183</v>
      </c>
      <c r="K14" s="36">
        <f ca="1">'NE5_19.09.18_pred'!C19</f>
        <v>5.0505050505050502</v>
      </c>
      <c r="L14" s="36">
        <f ca="1">'NE6_20.09.18'!C19</f>
        <v>28.28282828282828</v>
      </c>
      <c r="M14" s="36">
        <f ca="1">'NE6_20.09.18_pred'!C19</f>
        <v>12.121212121212121</v>
      </c>
      <c r="N14" s="36">
        <f ca="1">'PE1_13.09.18'!C19</f>
        <v>20.202020202020201</v>
      </c>
      <c r="O14" s="36">
        <f ca="1">'PE1_13.09.18_pred'!C19</f>
        <v>17.171717171717169</v>
      </c>
      <c r="P14" s="36">
        <f ca="1">'PE2_14.09.18'!C19</f>
        <v>39.393939393939391</v>
      </c>
      <c r="Q14" s="36">
        <f ca="1">'PE2_14.09.18_pred'!C19</f>
        <v>40.404040404040401</v>
      </c>
      <c r="R14" s="36">
        <f ca="1">'PE3_17.09.18'!C19</f>
        <v>60.606060606060609</v>
      </c>
      <c r="S14" s="36">
        <f ca="1">'PE3_17.09.18_pred'!C19</f>
        <v>18.367346938775512</v>
      </c>
      <c r="T14" s="36">
        <f ca="1">'PE4_18.09.18'!C19</f>
        <v>49.494949494949495</v>
      </c>
      <c r="U14" s="36">
        <f ca="1">'PE4_18.09.18_pred'!C19</f>
        <v>22.222222222222221</v>
      </c>
      <c r="V14" s="36">
        <f ca="1">'PE5_19.09.18'!C19</f>
        <v>46.464646464646464</v>
      </c>
      <c r="W14" s="36">
        <f ca="1">'PE5_19.09.18_pred'!C19</f>
        <v>24.242424242424242</v>
      </c>
      <c r="X14" s="36">
        <f ca="1">'PE6_20.09.18'!C19</f>
        <v>53.535353535353536</v>
      </c>
      <c r="Y14" s="36">
        <f ca="1">'PE6_20.09.18_pred'!C19</f>
        <v>17.346938775510203</v>
      </c>
      <c r="Z14" s="36">
        <f ca="1">'TE1_13.09.18'!C19</f>
        <v>48.484848484848484</v>
      </c>
      <c r="AA14" s="36">
        <f ca="1">'TE1_13.09.18_pred'!C19</f>
        <v>41.414141414141412</v>
      </c>
      <c r="AB14" s="36">
        <f ca="1">'TE2_14.09.18'!C19</f>
        <v>39.393939393939391</v>
      </c>
      <c r="AC14" s="36">
        <f ca="1">'TE2_14.09.18_pred'!C19</f>
        <v>58.585858585858588</v>
      </c>
      <c r="AD14" s="36">
        <f ca="1">'TE3_17.09.18'!C19</f>
        <v>38.383838383838381</v>
      </c>
      <c r="AE14" s="36">
        <f ca="1">'TE3_17.09.18_pred'!C19</f>
        <v>21.212121212121211</v>
      </c>
      <c r="AF14" s="36">
        <f ca="1">'TE4_18.09.18'!C19</f>
        <v>27.27272727272727</v>
      </c>
      <c r="AG14" s="36">
        <f ca="1">'TE4_18.09.18_pred'!C19</f>
        <v>12.121212121212121</v>
      </c>
      <c r="AH14" s="36">
        <f ca="1">'TE5_19.09.18'!C19</f>
        <v>31.313131313131315</v>
      </c>
      <c r="AI14" s="36">
        <f ca="1">'TE5_19.09.18_pred'!C19</f>
        <v>18.181818181818183</v>
      </c>
      <c r="AJ14" s="36">
        <f ca="1">'TE6_20.09.18'!C19</f>
        <v>26.262626262626267</v>
      </c>
      <c r="AK14" s="36">
        <f ca="1">'TE6_20.09.18_pred'!C19</f>
        <v>13.131313131313133</v>
      </c>
      <c r="AM14" s="36">
        <f t="shared" ca="1" si="0"/>
        <v>30.240933542357212</v>
      </c>
      <c r="AN14" s="36">
        <f t="shared" ca="1" si="1"/>
        <v>15.383908103529409</v>
      </c>
      <c r="AO14" s="36">
        <f t="shared" ca="1" si="2"/>
        <v>2.5639846839215683</v>
      </c>
      <c r="AQ14" s="58"/>
    </row>
    <row r="15" spans="1:43" x14ac:dyDescent="0.25">
      <c r="A15" s="52" t="s">
        <v>189</v>
      </c>
      <c r="B15" s="38">
        <f ca="1">'NE1_13.09.18'!C20</f>
        <v>26.262626262626267</v>
      </c>
      <c r="C15" s="38">
        <f ca="1">'NE1_13.09.18_pred'!C20</f>
        <v>20.618556701030926</v>
      </c>
      <c r="D15" s="38">
        <f ca="1">'NE2_14.09.18'!C20</f>
        <v>28.28282828282828</v>
      </c>
      <c r="E15" s="38">
        <f ca="1">'NE2_14.09.18_pred'!C20</f>
        <v>20.408163265306122</v>
      </c>
      <c r="F15" s="38">
        <f ca="1">'NE3_17.09.18'!C20</f>
        <v>30.303030303030305</v>
      </c>
      <c r="G15" s="38">
        <f ca="1">'NE3_17.09.18_pred'!C20</f>
        <v>14.14141414141414</v>
      </c>
      <c r="H15" s="38">
        <f ca="1">'NE4_18.09.18'!C20</f>
        <v>27.27272727272727</v>
      </c>
      <c r="I15" s="38">
        <f ca="1">'NE4_18.09.18_pred'!C20</f>
        <v>17.171717171717169</v>
      </c>
      <c r="J15" s="38">
        <f ca="1">'NE5_19.09.18'!C20</f>
        <v>25.252525252525253</v>
      </c>
      <c r="K15" s="38">
        <f ca="1">'NE5_19.09.18_pred'!C20</f>
        <v>11.111111111111111</v>
      </c>
      <c r="L15" s="38">
        <f ca="1">'NE6_20.09.18'!C20</f>
        <v>34.343434343434339</v>
      </c>
      <c r="M15" s="38">
        <f ca="1">'NE6_20.09.18_pred'!C20</f>
        <v>10.1010101010101</v>
      </c>
      <c r="N15" s="38">
        <f ca="1">'PE1_13.09.18'!C20</f>
        <v>12.121212121212121</v>
      </c>
      <c r="O15" s="38">
        <f ca="1">'PE1_13.09.18_pred'!C20</f>
        <v>15.151515151515152</v>
      </c>
      <c r="P15" s="38">
        <f ca="1">'PE2_14.09.18'!C20</f>
        <v>20.202020202020201</v>
      </c>
      <c r="Q15" s="38">
        <f ca="1">'PE2_14.09.18_pred'!C20</f>
        <v>21.212121212121211</v>
      </c>
      <c r="R15" s="38">
        <f ca="1">'PE3_17.09.18'!C20</f>
        <v>18.181818181818183</v>
      </c>
      <c r="S15" s="38">
        <f ca="1">'PE3_17.09.18_pred'!C20</f>
        <v>11.224489795918368</v>
      </c>
      <c r="T15" s="38">
        <f ca="1">'PE4_18.09.18'!C20</f>
        <v>20.202020202020201</v>
      </c>
      <c r="U15" s="38">
        <f ca="1">'PE4_18.09.18_pred'!C20</f>
        <v>14.14141414141414</v>
      </c>
      <c r="V15" s="38">
        <f ca="1">'PE5_19.09.18'!C20</f>
        <v>16.161616161616163</v>
      </c>
      <c r="W15" s="38">
        <f ca="1">'PE5_19.09.18_pred'!C20</f>
        <v>5.0505050505050502</v>
      </c>
      <c r="X15" s="38">
        <f ca="1">'PE6_20.09.18'!C20</f>
        <v>15.151515151515152</v>
      </c>
      <c r="Y15" s="38">
        <f ca="1">'PE6_20.09.18_pred'!C20</f>
        <v>12.244897959183673</v>
      </c>
      <c r="Z15" s="38">
        <f ca="1">'TE1_13.09.18'!C20</f>
        <v>22.222222222222221</v>
      </c>
      <c r="AA15" s="38">
        <f ca="1">'TE1_13.09.18_pred'!C20</f>
        <v>17.171717171717169</v>
      </c>
      <c r="AB15" s="38">
        <f ca="1">'TE2_14.09.18'!C20</f>
        <v>22.222222222222221</v>
      </c>
      <c r="AC15" s="38">
        <f ca="1">'TE2_14.09.18_pred'!C20</f>
        <v>17.171717171717169</v>
      </c>
      <c r="AD15" s="38">
        <f ca="1">'TE3_17.09.18'!C20</f>
        <v>16.161616161616163</v>
      </c>
      <c r="AE15" s="38">
        <f ca="1">'TE3_17.09.18_pred'!C20</f>
        <v>13.131313131313133</v>
      </c>
      <c r="AF15" s="38">
        <f ca="1">'TE4_18.09.18'!C20</f>
        <v>24.242424242424242</v>
      </c>
      <c r="AG15" s="38">
        <f ca="1">'TE4_18.09.18_pred'!C20</f>
        <v>14.14141414141414</v>
      </c>
      <c r="AH15" s="38">
        <f ca="1">'TE5_19.09.18'!C20</f>
        <v>24.242424242424242</v>
      </c>
      <c r="AI15" s="38">
        <f ca="1">'TE5_19.09.18_pred'!C20</f>
        <v>13.131313131313133</v>
      </c>
      <c r="AJ15" s="38">
        <f ca="1">'TE6_20.09.18'!C20</f>
        <v>18.181818181818183</v>
      </c>
      <c r="AK15" s="38">
        <f ca="1">'TE6_20.09.18_pred'!C20</f>
        <v>8.0808080808080813</v>
      </c>
      <c r="AL15" s="37"/>
      <c r="AM15" s="38">
        <f t="shared" ca="1" si="0"/>
        <v>18.233758323350859</v>
      </c>
      <c r="AN15" s="38">
        <f t="shared" ca="1" si="1"/>
        <v>6.5072753478542529</v>
      </c>
      <c r="AO15" s="38">
        <f t="shared" ca="1" si="2"/>
        <v>1.0845458913090422</v>
      </c>
      <c r="AP15" s="37"/>
      <c r="AQ15" s="60"/>
    </row>
    <row r="16" spans="1:43" x14ac:dyDescent="0.25">
      <c r="A16" s="53" t="s">
        <v>190</v>
      </c>
      <c r="B16" s="36">
        <f ca="1">'NE1_13.09.18'!C21</f>
        <v>1.0101010101010102</v>
      </c>
      <c r="C16" s="36">
        <f ca="1">'NE1_13.09.18_pred'!C21</f>
        <v>1.0309278350515463</v>
      </c>
      <c r="D16" s="36">
        <f ca="1">'NE2_14.09.18'!C21</f>
        <v>3.0303030303030303</v>
      </c>
      <c r="E16" s="36">
        <f ca="1">'NE2_14.09.18_pred'!C21</f>
        <v>3.0612244897959182</v>
      </c>
      <c r="F16" s="36">
        <f ca="1">'NE3_17.09.18'!C21</f>
        <v>1.0101010101010102</v>
      </c>
      <c r="G16" s="36">
        <f ca="1">'NE3_17.09.18_pred'!C21</f>
        <v>0</v>
      </c>
      <c r="H16" s="36">
        <f ca="1">'NE4_18.09.18'!C21</f>
        <v>3.0303030303030303</v>
      </c>
      <c r="I16" s="36">
        <f ca="1">'NE4_18.09.18_pred'!C21</f>
        <v>0</v>
      </c>
      <c r="J16" s="36">
        <f ca="1">'NE5_19.09.18'!C21</f>
        <v>5.0505050505050502</v>
      </c>
      <c r="K16" s="36">
        <f ca="1">'NE5_19.09.18_pred'!C21</f>
        <v>2.0202020202020203</v>
      </c>
      <c r="L16" s="36">
        <f ca="1">'NE6_20.09.18'!C21</f>
        <v>4.0404040404040407</v>
      </c>
      <c r="M16" s="36">
        <f ca="1">'NE6_20.09.18_pred'!C21</f>
        <v>2.0202020202020203</v>
      </c>
      <c r="N16" s="36">
        <f ca="1">'PE1_13.09.18'!C21</f>
        <v>0</v>
      </c>
      <c r="O16" s="36">
        <f ca="1">'PE1_13.09.18_pred'!C21</f>
        <v>0</v>
      </c>
      <c r="P16" s="36">
        <f ca="1">'PE2_14.09.18'!C21</f>
        <v>1.0101010101010102</v>
      </c>
      <c r="Q16" s="36">
        <f ca="1">'PE2_14.09.18_pred'!C21</f>
        <v>1.0101010101010102</v>
      </c>
      <c r="R16" s="36">
        <f ca="1">'PE3_17.09.18'!C21</f>
        <v>1.0101010101010102</v>
      </c>
      <c r="S16" s="36">
        <f ca="1">'PE3_17.09.18_pred'!C21</f>
        <v>0</v>
      </c>
      <c r="T16" s="36">
        <f ca="1">'PE4_18.09.18'!C21</f>
        <v>0</v>
      </c>
      <c r="U16" s="36">
        <f ca="1">'PE4_18.09.18_pred'!C21</f>
        <v>0</v>
      </c>
      <c r="V16" s="36">
        <f ca="1">'PE5_19.09.18'!C21</f>
        <v>0</v>
      </c>
      <c r="W16" s="36">
        <f ca="1">'PE5_19.09.18_pred'!C21</f>
        <v>0</v>
      </c>
      <c r="X16" s="36">
        <f ca="1">'PE6_20.09.18'!C21</f>
        <v>0</v>
      </c>
      <c r="Y16" s="36">
        <f ca="1">'PE6_20.09.18_pred'!C21</f>
        <v>0</v>
      </c>
      <c r="Z16" s="36">
        <f ca="1">'TE1_13.09.18'!C21</f>
        <v>0</v>
      </c>
      <c r="AA16" s="36">
        <f ca="1">'TE1_13.09.18_pred'!C21</f>
        <v>0</v>
      </c>
      <c r="AB16" s="36">
        <f ca="1">'TE2_14.09.18'!C21</f>
        <v>0</v>
      </c>
      <c r="AC16" s="36">
        <f ca="1">'TE2_14.09.18_pred'!C21</f>
        <v>0</v>
      </c>
      <c r="AD16" s="36">
        <f ca="1">'TE3_17.09.18'!C21</f>
        <v>1.0101010101010102</v>
      </c>
      <c r="AE16" s="36">
        <f ca="1">'TE3_17.09.18_pred'!C21</f>
        <v>0</v>
      </c>
      <c r="AF16" s="36">
        <f ca="1">'TE4_18.09.18'!C21</f>
        <v>1.0101010101010102</v>
      </c>
      <c r="AG16" s="36">
        <f ca="1">'TE4_18.09.18_pred'!C21</f>
        <v>0</v>
      </c>
      <c r="AH16" s="36">
        <f ca="1">'TE5_19.09.18'!C21</f>
        <v>0</v>
      </c>
      <c r="AI16" s="36">
        <f ca="1">'TE5_19.09.18_pred'!C21</f>
        <v>0</v>
      </c>
      <c r="AJ16" s="36">
        <f ca="1">'TE6_20.09.18'!C21</f>
        <v>0</v>
      </c>
      <c r="AK16" s="36">
        <f ca="1">'TE6_20.09.18_pred'!C21</f>
        <v>0</v>
      </c>
      <c r="AM16" s="36">
        <f t="shared" ca="1" si="0"/>
        <v>0.84318829409649254</v>
      </c>
      <c r="AN16" s="36">
        <f t="shared" ca="1" si="1"/>
        <v>1.3130293582626356</v>
      </c>
      <c r="AO16" s="36">
        <f t="shared" ca="1" si="2"/>
        <v>0.21883822637710593</v>
      </c>
      <c r="AQ16" s="58"/>
    </row>
    <row r="17" spans="1:43" x14ac:dyDescent="0.25">
      <c r="A17" s="52" t="s">
        <v>191</v>
      </c>
      <c r="B17" s="38">
        <f ca="1">'NE1_13.09.18'!C22</f>
        <v>0</v>
      </c>
      <c r="C17" s="38">
        <f ca="1">'NE1_13.09.18_pred'!C22</f>
        <v>0</v>
      </c>
      <c r="D17" s="38">
        <f ca="1">'NE2_14.09.18'!C22</f>
        <v>0</v>
      </c>
      <c r="E17" s="38">
        <f ca="1">'NE2_14.09.18_pred'!C22</f>
        <v>0</v>
      </c>
      <c r="F17" s="38">
        <f ca="1">'NE3_17.09.18'!C22</f>
        <v>0</v>
      </c>
      <c r="G17" s="38">
        <f ca="1">'NE3_17.09.18_pred'!C22</f>
        <v>65.656565656565661</v>
      </c>
      <c r="H17" s="38">
        <f ca="1">'NE4_18.09.18'!C22</f>
        <v>1.0101010101010102</v>
      </c>
      <c r="I17" s="38">
        <f ca="1">'NE4_18.09.18_pred'!C22</f>
        <v>30.303030303030305</v>
      </c>
      <c r="J17" s="38">
        <f ca="1">'NE5_19.09.18'!C22</f>
        <v>1.0101010101010102</v>
      </c>
      <c r="K17" s="38">
        <f ca="1">'NE5_19.09.18_pred'!C22</f>
        <v>39.393939393939391</v>
      </c>
      <c r="L17" s="38">
        <f ca="1">'NE6_20.09.18'!C22</f>
        <v>0</v>
      </c>
      <c r="M17" s="38">
        <f ca="1">'NE6_20.09.18_pred'!C22</f>
        <v>59.595959595959592</v>
      </c>
      <c r="N17" s="38">
        <f ca="1">'PE1_13.09.18'!C22</f>
        <v>0</v>
      </c>
      <c r="O17" s="38">
        <f ca="1">'PE1_13.09.18_pred'!C22</f>
        <v>0</v>
      </c>
      <c r="P17" s="38">
        <f ca="1">'PE2_14.09.18'!C22</f>
        <v>0</v>
      </c>
      <c r="Q17" s="38">
        <f ca="1">'PE2_14.09.18_pred'!C22</f>
        <v>0</v>
      </c>
      <c r="R17" s="38">
        <f ca="1">'PE3_17.09.18'!C22</f>
        <v>0</v>
      </c>
      <c r="S17" s="38">
        <f ca="1">'PE3_17.09.18_pred'!C22</f>
        <v>45.91836734693878</v>
      </c>
      <c r="T17" s="38">
        <f ca="1">'PE4_18.09.18'!C22</f>
        <v>1.0101010101010102</v>
      </c>
      <c r="U17" s="38">
        <f ca="1">'PE4_18.09.18_pred'!C22</f>
        <v>31.313131313131315</v>
      </c>
      <c r="V17" s="38">
        <f ca="1">'PE5_19.09.18'!C22</f>
        <v>0</v>
      </c>
      <c r="W17" s="38">
        <f ca="1">'PE5_19.09.18_pred'!C22</f>
        <v>37.373737373737377</v>
      </c>
      <c r="X17" s="38">
        <f ca="1">'PE6_20.09.18'!C22</f>
        <v>0</v>
      </c>
      <c r="Y17" s="38">
        <f ca="1">'PE6_20.09.18_pred'!C22</f>
        <v>37.755102040816325</v>
      </c>
      <c r="Z17" s="38">
        <f ca="1">'TE1_13.09.18'!C22</f>
        <v>0</v>
      </c>
      <c r="AA17" s="38">
        <f ca="1">'TE1_13.09.18_pred'!C22</f>
        <v>0</v>
      </c>
      <c r="AB17" s="38">
        <f ca="1">'TE2_14.09.18'!C22</f>
        <v>0</v>
      </c>
      <c r="AC17" s="38">
        <f ca="1">'TE2_14.09.18_pred'!C22</f>
        <v>0</v>
      </c>
      <c r="AD17" s="38">
        <f ca="1">'TE3_17.09.18'!C22</f>
        <v>0</v>
      </c>
      <c r="AE17" s="38">
        <f ca="1">'TE3_17.09.18_pred'!C22</f>
        <v>39.393939393939391</v>
      </c>
      <c r="AF17" s="38">
        <f ca="1">'TE4_18.09.18'!C22</f>
        <v>0</v>
      </c>
      <c r="AG17" s="38">
        <f ca="1">'TE4_18.09.18_pred'!C22</f>
        <v>32.323232323232325</v>
      </c>
      <c r="AH17" s="38">
        <f ca="1">'TE5_19.09.18'!C22</f>
        <v>0</v>
      </c>
      <c r="AI17" s="38">
        <f ca="1">'TE5_19.09.18_pred'!C22</f>
        <v>13.131313131313133</v>
      </c>
      <c r="AJ17" s="38">
        <f ca="1">'TE6_20.09.18'!C22</f>
        <v>1.0101010101010102</v>
      </c>
      <c r="AK17" s="38">
        <f ca="1">'TE6_20.09.18_pred'!C22</f>
        <v>28.28282828282828</v>
      </c>
      <c r="AL17" s="37"/>
      <c r="AM17" s="38">
        <f t="shared" ca="1" si="0"/>
        <v>12.902265283217663</v>
      </c>
      <c r="AN17" s="38">
        <f t="shared" ca="1" si="1"/>
        <v>19.873968870842379</v>
      </c>
      <c r="AO17" s="38">
        <f t="shared" ca="1" si="2"/>
        <v>3.3123281451403965</v>
      </c>
      <c r="AP17" s="37"/>
      <c r="AQ17" s="60"/>
    </row>
    <row r="18" spans="1:43" x14ac:dyDescent="0.25">
      <c r="A18" s="53" t="s">
        <v>192</v>
      </c>
      <c r="B18" s="36">
        <f ca="1">'NE1_13.09.18'!C23</f>
        <v>6.0606060606060606</v>
      </c>
      <c r="C18" s="36">
        <f ca="1">'NE1_13.09.18_pred'!C23</f>
        <v>4.1237113402061851</v>
      </c>
      <c r="D18" s="36">
        <f ca="1">'NE2_14.09.18'!C23</f>
        <v>4.0404040404040407</v>
      </c>
      <c r="E18" s="36">
        <f ca="1">'NE2_14.09.18_pred'!C23</f>
        <v>5.1020408163265305</v>
      </c>
      <c r="F18" s="36">
        <f ca="1">'NE3_17.09.18'!C23</f>
        <v>2.0202020202020203</v>
      </c>
      <c r="G18" s="36">
        <f ca="1">'NE3_17.09.18_pred'!C23</f>
        <v>0</v>
      </c>
      <c r="H18" s="36">
        <f ca="1">'NE4_18.09.18'!C23</f>
        <v>6.0606060606060606</v>
      </c>
      <c r="I18" s="36">
        <f ca="1">'NE4_18.09.18_pred'!C23</f>
        <v>2.0202020202020203</v>
      </c>
      <c r="J18" s="36">
        <f ca="1">'NE5_19.09.18'!C23</f>
        <v>5.0505050505050502</v>
      </c>
      <c r="K18" s="36">
        <f ca="1">'NE5_19.09.18_pred'!C23</f>
        <v>2.0202020202020203</v>
      </c>
      <c r="L18" s="36">
        <f ca="1">'NE6_20.09.18'!C23</f>
        <v>8.0808080808080813</v>
      </c>
      <c r="M18" s="36">
        <f ca="1">'NE6_20.09.18_pred'!C23</f>
        <v>0</v>
      </c>
      <c r="N18" s="36">
        <f ca="1">'PE1_13.09.18'!C23</f>
        <v>3.0303030303030303</v>
      </c>
      <c r="O18" s="36">
        <f ca="1">'PE1_13.09.18_pred'!C23</f>
        <v>4.0404040404040407</v>
      </c>
      <c r="P18" s="36">
        <f ca="1">'PE2_14.09.18'!C23</f>
        <v>7.0707070707070701</v>
      </c>
      <c r="Q18" s="36">
        <f ca="1">'PE2_14.09.18_pred'!C23</f>
        <v>4.0404040404040407</v>
      </c>
      <c r="R18" s="36">
        <f ca="1">'PE3_17.09.18'!C23</f>
        <v>5.0505050505050502</v>
      </c>
      <c r="S18" s="36">
        <f ca="1">'PE3_17.09.18_pred'!C23</f>
        <v>0</v>
      </c>
      <c r="T18" s="36">
        <f ca="1">'PE4_18.09.18'!C23</f>
        <v>2.0202020202020203</v>
      </c>
      <c r="U18" s="36">
        <f ca="1">'PE4_18.09.18_pred'!C23</f>
        <v>1.0101010101010102</v>
      </c>
      <c r="V18" s="36">
        <f ca="1">'PE5_19.09.18'!C23</f>
        <v>11.111111111111111</v>
      </c>
      <c r="W18" s="36">
        <f ca="1">'PE5_19.09.18_pred'!C23</f>
        <v>1.0101010101010102</v>
      </c>
      <c r="X18" s="36">
        <f ca="1">'PE6_20.09.18'!C23</f>
        <v>7.0707070707070701</v>
      </c>
      <c r="Y18" s="36">
        <f ca="1">'PE6_20.09.18_pred'!C23</f>
        <v>1.0204081632653061</v>
      </c>
      <c r="Z18" s="36">
        <f ca="1">'TE1_13.09.18'!C23</f>
        <v>7.0707070707070701</v>
      </c>
      <c r="AA18" s="36">
        <f ca="1">'TE1_13.09.18_pred'!C23</f>
        <v>6.0606060606060606</v>
      </c>
      <c r="AB18" s="36">
        <f ca="1">'TE2_14.09.18'!C23</f>
        <v>9.0909090909090917</v>
      </c>
      <c r="AC18" s="36">
        <f ca="1">'TE2_14.09.18_pred'!C23</f>
        <v>7.0707070707070701</v>
      </c>
      <c r="AD18" s="36">
        <f ca="1">'TE3_17.09.18'!C23</f>
        <v>3.0303030303030303</v>
      </c>
      <c r="AE18" s="36">
        <f ca="1">'TE3_17.09.18_pred'!C23</f>
        <v>1.0101010101010102</v>
      </c>
      <c r="AF18" s="36">
        <f ca="1">'TE4_18.09.18'!C23</f>
        <v>5.0505050505050502</v>
      </c>
      <c r="AG18" s="36">
        <f ca="1">'TE4_18.09.18_pred'!C23</f>
        <v>1.0101010101010102</v>
      </c>
      <c r="AH18" s="36">
        <f ca="1">'TE5_19.09.18'!C23</f>
        <v>7.0707070707070701</v>
      </c>
      <c r="AI18" s="36">
        <f ca="1">'TE5_19.09.18_pred'!C23</f>
        <v>3.0303030303030303</v>
      </c>
      <c r="AJ18" s="36">
        <f ca="1">'TE6_20.09.18'!C23</f>
        <v>7.0707070707070701</v>
      </c>
      <c r="AK18" s="36">
        <f ca="1">'TE6_20.09.18_pred'!C23</f>
        <v>3.0303030303030303</v>
      </c>
      <c r="AM18" s="36">
        <f t="shared" ca="1" si="0"/>
        <v>4.1847277978844017</v>
      </c>
      <c r="AN18" s="36">
        <f t="shared" ca="1" si="1"/>
        <v>2.8175191552993257</v>
      </c>
      <c r="AO18" s="36">
        <f t="shared" ca="1" si="2"/>
        <v>0.46958652588322097</v>
      </c>
      <c r="AQ18" s="58"/>
    </row>
    <row r="19" spans="1:43" x14ac:dyDescent="0.25">
      <c r="A19" s="52" t="s">
        <v>193</v>
      </c>
      <c r="B19" s="38">
        <f ca="1">'NE1_13.09.18'!C24</f>
        <v>7.0707070707070701</v>
      </c>
      <c r="C19" s="38">
        <f ca="1">'NE1_13.09.18_pred'!C24</f>
        <v>3.0927835051546393</v>
      </c>
      <c r="D19" s="38">
        <f ca="1">'NE2_14.09.18'!C24</f>
        <v>3.0303030303030303</v>
      </c>
      <c r="E19" s="38">
        <f ca="1">'NE2_14.09.18_pred'!C24</f>
        <v>2.0408163265306123</v>
      </c>
      <c r="F19" s="38">
        <f ca="1">'NE3_17.09.18'!C24</f>
        <v>3.0303030303030303</v>
      </c>
      <c r="G19" s="38">
        <f ca="1">'NE3_17.09.18_pred'!C24</f>
        <v>2.0202020202020203</v>
      </c>
      <c r="H19" s="38">
        <f ca="1">'NE4_18.09.18'!C24</f>
        <v>4.0404040404040407</v>
      </c>
      <c r="I19" s="38">
        <f ca="1">'NE4_18.09.18_pred'!C24</f>
        <v>4.0404040404040407</v>
      </c>
      <c r="J19" s="38">
        <f ca="1">'NE5_19.09.18'!C24</f>
        <v>17.171717171717169</v>
      </c>
      <c r="K19" s="38">
        <f ca="1">'NE5_19.09.18_pred'!C24</f>
        <v>11.111111111111111</v>
      </c>
      <c r="L19" s="38">
        <f ca="1">'NE6_20.09.18'!C24</f>
        <v>2.0202020202020203</v>
      </c>
      <c r="M19" s="38">
        <f ca="1">'NE6_20.09.18_pred'!C24</f>
        <v>3.0303030303030303</v>
      </c>
      <c r="N19" s="38">
        <f ca="1">'PE1_13.09.18'!C24</f>
        <v>0</v>
      </c>
      <c r="O19" s="38">
        <f ca="1">'PE1_13.09.18_pred'!C24</f>
        <v>1.0101010101010102</v>
      </c>
      <c r="P19" s="38">
        <f ca="1">'PE2_14.09.18'!C24</f>
        <v>2.0202020202020203</v>
      </c>
      <c r="Q19" s="38">
        <f ca="1">'PE2_14.09.18_pred'!C24</f>
        <v>2.0202020202020203</v>
      </c>
      <c r="R19" s="38">
        <f ca="1">'PE3_17.09.18'!C24</f>
        <v>0</v>
      </c>
      <c r="S19" s="38">
        <f ca="1">'PE3_17.09.18_pred'!C24</f>
        <v>0</v>
      </c>
      <c r="T19" s="38">
        <f ca="1">'PE4_18.09.18'!C24</f>
        <v>4.0404040404040407</v>
      </c>
      <c r="U19" s="38">
        <f ca="1">'PE4_18.09.18_pred'!C24</f>
        <v>2.0202020202020203</v>
      </c>
      <c r="V19" s="38">
        <f ca="1">'PE5_19.09.18'!C24</f>
        <v>1.0101010101010102</v>
      </c>
      <c r="W19" s="38">
        <f ca="1">'PE5_19.09.18_pred'!C24</f>
        <v>1.0101010101010102</v>
      </c>
      <c r="X19" s="38">
        <f ca="1">'PE6_20.09.18'!C24</f>
        <v>0</v>
      </c>
      <c r="Y19" s="38">
        <f ca="1">'PE6_20.09.18_pred'!C24</f>
        <v>0</v>
      </c>
      <c r="Z19" s="38">
        <f ca="1">'TE1_13.09.18'!C24</f>
        <v>0</v>
      </c>
      <c r="AA19" s="38">
        <f ca="1">'TE1_13.09.18_pred'!C24</f>
        <v>0</v>
      </c>
      <c r="AB19" s="38">
        <f ca="1">'TE2_14.09.18'!C24</f>
        <v>1.0101010101010102</v>
      </c>
      <c r="AC19" s="38">
        <f ca="1">'TE2_14.09.18_pred'!C24</f>
        <v>1.0101010101010102</v>
      </c>
      <c r="AD19" s="38">
        <f ca="1">'TE3_17.09.18'!C24</f>
        <v>1.0101010101010102</v>
      </c>
      <c r="AE19" s="38">
        <f ca="1">'TE3_17.09.18_pred'!C24</f>
        <v>0</v>
      </c>
      <c r="AF19" s="38">
        <f ca="1">'TE4_18.09.18'!C24</f>
        <v>0</v>
      </c>
      <c r="AG19" s="38">
        <f ca="1">'TE4_18.09.18_pred'!C24</f>
        <v>0</v>
      </c>
      <c r="AH19" s="38">
        <f ca="1">'TE5_19.09.18'!C24</f>
        <v>1.0101010101010102</v>
      </c>
      <c r="AI19" s="38">
        <f ca="1">'TE5_19.09.18_pred'!C24</f>
        <v>0</v>
      </c>
      <c r="AJ19" s="38">
        <f ca="1">'TE6_20.09.18'!C24</f>
        <v>0</v>
      </c>
      <c r="AK19" s="38">
        <f ca="1">'TE6_20.09.18_pred'!C24</f>
        <v>0</v>
      </c>
      <c r="AL19" s="37"/>
      <c r="AM19" s="38">
        <f t="shared" ca="1" si="0"/>
        <v>2.1908603769183053</v>
      </c>
      <c r="AN19" s="38">
        <f t="shared" ca="1" si="1"/>
        <v>3.4364663021254884</v>
      </c>
      <c r="AO19" s="38">
        <f t="shared" ca="1" si="2"/>
        <v>0.5727443836875814</v>
      </c>
      <c r="AP19" s="37"/>
      <c r="AQ19" s="60"/>
    </row>
    <row r="20" spans="1:43" x14ac:dyDescent="0.25">
      <c r="A20" s="53" t="s">
        <v>194</v>
      </c>
      <c r="B20" s="36">
        <f ca="1">'NE1_13.09.18'!C25</f>
        <v>0</v>
      </c>
      <c r="C20" s="36">
        <f ca="1">'NE1_13.09.18_pred'!C25</f>
        <v>0</v>
      </c>
      <c r="D20" s="36">
        <f ca="1">'NE2_14.09.18'!C25</f>
        <v>0</v>
      </c>
      <c r="E20" s="36">
        <f ca="1">'NE2_14.09.18_pred'!C25</f>
        <v>0</v>
      </c>
      <c r="F20" s="36">
        <f ca="1">'NE3_17.09.18'!C25</f>
        <v>0</v>
      </c>
      <c r="G20" s="36">
        <f ca="1">'NE3_17.09.18_pred'!C25</f>
        <v>0</v>
      </c>
      <c r="H20" s="36">
        <f ca="1">'NE4_18.09.18'!C25</f>
        <v>0</v>
      </c>
      <c r="I20" s="36">
        <f ca="1">'NE4_18.09.18_pred'!C25</f>
        <v>0</v>
      </c>
      <c r="J20" s="36">
        <f ca="1">'NE5_19.09.18'!C25</f>
        <v>0</v>
      </c>
      <c r="K20" s="36">
        <f ca="1">'NE5_19.09.18_pred'!C25</f>
        <v>0</v>
      </c>
      <c r="L20" s="36">
        <f ca="1">'NE6_20.09.18'!C25</f>
        <v>0</v>
      </c>
      <c r="M20" s="36">
        <f ca="1">'NE6_20.09.18_pred'!C25</f>
        <v>0</v>
      </c>
      <c r="N20" s="36">
        <f ca="1">'PE1_13.09.18'!C25</f>
        <v>0</v>
      </c>
      <c r="O20" s="36">
        <f ca="1">'PE1_13.09.18_pred'!C25</f>
        <v>0</v>
      </c>
      <c r="P20" s="36">
        <f ca="1">'PE2_14.09.18'!C25</f>
        <v>0</v>
      </c>
      <c r="Q20" s="36">
        <f ca="1">'PE2_14.09.18_pred'!C25</f>
        <v>0</v>
      </c>
      <c r="R20" s="36">
        <f ca="1">'PE3_17.09.18'!C25</f>
        <v>0</v>
      </c>
      <c r="S20" s="36">
        <f ca="1">'PE3_17.09.18_pred'!C25</f>
        <v>0</v>
      </c>
      <c r="T20" s="36">
        <f ca="1">'PE4_18.09.18'!C25</f>
        <v>0</v>
      </c>
      <c r="U20" s="36">
        <f ca="1">'PE4_18.09.18_pred'!C25</f>
        <v>0</v>
      </c>
      <c r="V20" s="36">
        <f ca="1">'PE5_19.09.18'!C25</f>
        <v>0</v>
      </c>
      <c r="W20" s="36">
        <f ca="1">'PE5_19.09.18_pred'!C25</f>
        <v>0</v>
      </c>
      <c r="X20" s="36">
        <f ca="1">'PE6_20.09.18'!C25</f>
        <v>0</v>
      </c>
      <c r="Y20" s="36">
        <f ca="1">'PE6_20.09.18_pred'!C25</f>
        <v>0</v>
      </c>
      <c r="Z20" s="36">
        <f ca="1">'TE1_13.09.18'!C25</f>
        <v>0</v>
      </c>
      <c r="AA20" s="36">
        <f ca="1">'TE1_13.09.18_pred'!C25</f>
        <v>0</v>
      </c>
      <c r="AB20" s="36">
        <f ca="1">'TE2_14.09.18'!C25</f>
        <v>0</v>
      </c>
      <c r="AC20" s="36">
        <f ca="1">'TE2_14.09.18_pred'!C25</f>
        <v>0</v>
      </c>
      <c r="AD20" s="36">
        <f ca="1">'TE3_17.09.18'!C25</f>
        <v>0</v>
      </c>
      <c r="AE20" s="36">
        <f ca="1">'TE3_17.09.18_pred'!C25</f>
        <v>0</v>
      </c>
      <c r="AF20" s="36">
        <f ca="1">'TE4_18.09.18'!C25</f>
        <v>0</v>
      </c>
      <c r="AG20" s="36">
        <f ca="1">'TE4_18.09.18_pred'!C25</f>
        <v>0</v>
      </c>
      <c r="AH20" s="36">
        <f ca="1">'TE5_19.09.18'!C25</f>
        <v>0</v>
      </c>
      <c r="AI20" s="36">
        <f ca="1">'TE5_19.09.18_pred'!C25</f>
        <v>0</v>
      </c>
      <c r="AJ20" s="36">
        <f ca="1">'TE6_20.09.18'!C25</f>
        <v>0</v>
      </c>
      <c r="AK20" s="36">
        <f ca="1">'TE6_20.09.18_pred'!C25</f>
        <v>0</v>
      </c>
      <c r="AM20" s="36">
        <f t="shared" ca="1" si="0"/>
        <v>0</v>
      </c>
      <c r="AN20" s="36">
        <f t="shared" ca="1" si="1"/>
        <v>0</v>
      </c>
      <c r="AO20" s="36">
        <f t="shared" ca="1" si="2"/>
        <v>0</v>
      </c>
      <c r="AQ20" s="58"/>
    </row>
    <row r="21" spans="1:43" x14ac:dyDescent="0.25">
      <c r="A21" s="52" t="s">
        <v>195</v>
      </c>
      <c r="B21" s="38">
        <f ca="1">'NE1_13.09.18'!C26</f>
        <v>0</v>
      </c>
      <c r="C21" s="38">
        <f ca="1">'NE1_13.09.18_pred'!C26</f>
        <v>0</v>
      </c>
      <c r="D21" s="38">
        <f ca="1">'NE2_14.09.18'!C26</f>
        <v>0</v>
      </c>
      <c r="E21" s="38">
        <f ca="1">'NE2_14.09.18_pred'!C26</f>
        <v>0</v>
      </c>
      <c r="F21" s="38">
        <f ca="1">'NE3_17.09.18'!C26</f>
        <v>0</v>
      </c>
      <c r="G21" s="38">
        <f ca="1">'NE3_17.09.18_pred'!C26</f>
        <v>0</v>
      </c>
      <c r="H21" s="38">
        <f ca="1">'NE4_18.09.18'!C26</f>
        <v>0</v>
      </c>
      <c r="I21" s="38">
        <f ca="1">'NE4_18.09.18_pred'!C26</f>
        <v>0</v>
      </c>
      <c r="J21" s="38">
        <f ca="1">'NE5_19.09.18'!C26</f>
        <v>0</v>
      </c>
      <c r="K21" s="38">
        <f ca="1">'NE5_19.09.18_pred'!C26</f>
        <v>0</v>
      </c>
      <c r="L21" s="38">
        <f ca="1">'NE6_20.09.18'!C26</f>
        <v>0</v>
      </c>
      <c r="M21" s="38">
        <f ca="1">'NE6_20.09.18_pred'!C26</f>
        <v>0</v>
      </c>
      <c r="N21" s="38">
        <f ca="1">'PE1_13.09.18'!C26</f>
        <v>0</v>
      </c>
      <c r="O21" s="38">
        <f ca="1">'PE1_13.09.18_pred'!C26</f>
        <v>0</v>
      </c>
      <c r="P21" s="38">
        <f ca="1">'PE2_14.09.18'!C26</f>
        <v>0</v>
      </c>
      <c r="Q21" s="38">
        <f ca="1">'PE2_14.09.18_pred'!C26</f>
        <v>0</v>
      </c>
      <c r="R21" s="38">
        <f ca="1">'PE3_17.09.18'!C26</f>
        <v>0</v>
      </c>
      <c r="S21" s="38">
        <f ca="1">'PE3_17.09.18_pred'!C26</f>
        <v>0</v>
      </c>
      <c r="T21" s="38">
        <f ca="1">'PE4_18.09.18'!C26</f>
        <v>0</v>
      </c>
      <c r="U21" s="38">
        <f ca="1">'PE4_18.09.18_pred'!C26</f>
        <v>0</v>
      </c>
      <c r="V21" s="38">
        <f ca="1">'PE5_19.09.18'!C26</f>
        <v>1.0101010101010102</v>
      </c>
      <c r="W21" s="38">
        <f ca="1">'PE5_19.09.18_pred'!C26</f>
        <v>0</v>
      </c>
      <c r="X21" s="38">
        <f ca="1">'PE6_20.09.18'!C26</f>
        <v>0</v>
      </c>
      <c r="Y21" s="38">
        <f ca="1">'PE6_20.09.18_pred'!C26</f>
        <v>0</v>
      </c>
      <c r="Z21" s="38">
        <f ca="1">'TE1_13.09.18'!C26</f>
        <v>0</v>
      </c>
      <c r="AA21" s="38">
        <f ca="1">'TE1_13.09.18_pred'!C26</f>
        <v>0</v>
      </c>
      <c r="AB21" s="38">
        <f ca="1">'TE2_14.09.18'!C26</f>
        <v>0</v>
      </c>
      <c r="AC21" s="38">
        <f ca="1">'TE2_14.09.18_pred'!C26</f>
        <v>0</v>
      </c>
      <c r="AD21" s="38">
        <f ca="1">'TE3_17.09.18'!C26</f>
        <v>0</v>
      </c>
      <c r="AE21" s="38">
        <f ca="1">'TE3_17.09.18_pred'!C26</f>
        <v>0</v>
      </c>
      <c r="AF21" s="38">
        <f ca="1">'TE4_18.09.18'!C26</f>
        <v>0</v>
      </c>
      <c r="AG21" s="38">
        <f ca="1">'TE4_18.09.18_pred'!C26</f>
        <v>0</v>
      </c>
      <c r="AH21" s="38">
        <f ca="1">'TE5_19.09.18'!C26</f>
        <v>0</v>
      </c>
      <c r="AI21" s="38">
        <f ca="1">'TE5_19.09.18_pred'!C26</f>
        <v>0</v>
      </c>
      <c r="AJ21" s="38">
        <f ca="1">'TE6_20.09.18'!C26</f>
        <v>0</v>
      </c>
      <c r="AK21" s="38">
        <f ca="1">'TE6_20.09.18_pred'!C26</f>
        <v>0</v>
      </c>
      <c r="AL21" s="37"/>
      <c r="AM21" s="38">
        <f t="shared" ca="1" si="0"/>
        <v>2.8058361391694726E-2</v>
      </c>
      <c r="AN21" s="38">
        <f t="shared" ca="1" si="1"/>
        <v>0.16835016835016836</v>
      </c>
      <c r="AO21" s="38">
        <f t="shared" ca="1" si="2"/>
        <v>2.8058361391694726E-2</v>
      </c>
      <c r="AP21" s="37"/>
      <c r="AQ21" s="60"/>
    </row>
    <row r="22" spans="1:43" x14ac:dyDescent="0.25">
      <c r="A22" s="53" t="s">
        <v>196</v>
      </c>
      <c r="B22" s="36">
        <f ca="1">'NE1_13.09.18'!C27</f>
        <v>1.0101010101010102</v>
      </c>
      <c r="C22" s="36">
        <f ca="1">'NE1_13.09.18_pred'!C27</f>
        <v>2.0618556701030926</v>
      </c>
      <c r="D22" s="36">
        <f ca="1">'NE2_14.09.18'!C27</f>
        <v>3.0303030303030303</v>
      </c>
      <c r="E22" s="36">
        <f ca="1">'NE2_14.09.18_pred'!C27</f>
        <v>1.0204081632653061</v>
      </c>
      <c r="F22" s="36">
        <f ca="1">'NE3_17.09.18'!C27</f>
        <v>4.0404040404040407</v>
      </c>
      <c r="G22" s="36">
        <f ca="1">'NE3_17.09.18_pred'!C27</f>
        <v>7.0707070707070701</v>
      </c>
      <c r="H22" s="36">
        <f ca="1">'NE4_18.09.18'!C27</f>
        <v>5.0505050505050502</v>
      </c>
      <c r="I22" s="36">
        <f ca="1">'NE4_18.09.18_pred'!C27</f>
        <v>2.0202020202020203</v>
      </c>
      <c r="J22" s="36">
        <f ca="1">'NE5_19.09.18'!C27</f>
        <v>2.0202020202020203</v>
      </c>
      <c r="K22" s="36">
        <f ca="1">'NE5_19.09.18_pred'!C27</f>
        <v>3.0303030303030303</v>
      </c>
      <c r="L22" s="36">
        <f ca="1">'NE6_20.09.18'!C27</f>
        <v>1.0101010101010102</v>
      </c>
      <c r="M22" s="36">
        <f ca="1">'NE6_20.09.18_pred'!C27</f>
        <v>1.0101010101010102</v>
      </c>
      <c r="N22" s="36">
        <f ca="1">'PE1_13.09.18'!C27</f>
        <v>1.0101010101010102</v>
      </c>
      <c r="O22" s="36">
        <f ca="1">'PE1_13.09.18_pred'!C27</f>
        <v>0</v>
      </c>
      <c r="P22" s="36">
        <f ca="1">'PE2_14.09.18'!C27</f>
        <v>2.0202020202020203</v>
      </c>
      <c r="Q22" s="36">
        <f ca="1">'PE2_14.09.18_pred'!C27</f>
        <v>5.0505050505050502</v>
      </c>
      <c r="R22" s="36">
        <f ca="1">'PE3_17.09.18'!C27</f>
        <v>0</v>
      </c>
      <c r="S22" s="36">
        <f ca="1">'PE3_17.09.18_pred'!C27</f>
        <v>10.204081632653061</v>
      </c>
      <c r="T22" s="36">
        <f ca="1">'PE4_18.09.18'!C27</f>
        <v>5.0505050505050502</v>
      </c>
      <c r="U22" s="36">
        <f ca="1">'PE4_18.09.18_pred'!C27</f>
        <v>15.151515151515152</v>
      </c>
      <c r="V22" s="36">
        <f ca="1">'PE5_19.09.18'!C27</f>
        <v>2.0202020202020203</v>
      </c>
      <c r="W22" s="36">
        <f ca="1">'PE5_19.09.18_pred'!C27</f>
        <v>14.14141414141414</v>
      </c>
      <c r="X22" s="36">
        <f ca="1">'PE6_20.09.18'!C27</f>
        <v>7.0707070707070701</v>
      </c>
      <c r="Y22" s="36">
        <f ca="1">'PE6_20.09.18_pred'!C27</f>
        <v>21.428571428571427</v>
      </c>
      <c r="Z22" s="36">
        <f ca="1">'TE1_13.09.18'!C27</f>
        <v>9.0909090909090917</v>
      </c>
      <c r="AA22" s="36">
        <f ca="1">'TE1_13.09.18_pred'!C27</f>
        <v>13.131313131313133</v>
      </c>
      <c r="AB22" s="36">
        <f ca="1">'TE2_14.09.18'!C27</f>
        <v>20.202020202020201</v>
      </c>
      <c r="AC22" s="36">
        <f ca="1">'TE2_14.09.18_pred'!C27</f>
        <v>13.131313131313133</v>
      </c>
      <c r="AD22" s="36">
        <f ca="1">'TE3_17.09.18'!C27</f>
        <v>3.0303030303030303</v>
      </c>
      <c r="AE22" s="36">
        <f ca="1">'TE3_17.09.18_pred'!C27</f>
        <v>18.181818181818183</v>
      </c>
      <c r="AF22" s="36">
        <f ca="1">'TE4_18.09.18'!C27</f>
        <v>21.212121212121211</v>
      </c>
      <c r="AG22" s="36">
        <f ca="1">'TE4_18.09.18_pred'!C27</f>
        <v>24.242424242424242</v>
      </c>
      <c r="AH22" s="36">
        <f ca="1">'TE5_19.09.18'!C27</f>
        <v>26.262626262626267</v>
      </c>
      <c r="AI22" s="36">
        <f ca="1">'TE5_19.09.18_pred'!C27</f>
        <v>45.454545454545453</v>
      </c>
      <c r="AJ22" s="36">
        <f ca="1">'TE6_20.09.18'!C27</f>
        <v>17.171717171717169</v>
      </c>
      <c r="AK22" s="36">
        <f ca="1">'TE6_20.09.18_pred'!C27</f>
        <v>28.28282828282828</v>
      </c>
      <c r="AM22" s="36">
        <f t="shared" ca="1" si="0"/>
        <v>9.8588038082392515</v>
      </c>
      <c r="AN22" s="36">
        <f t="shared" ca="1" si="1"/>
        <v>10.412035595616944</v>
      </c>
      <c r="AO22" s="36">
        <f t="shared" ca="1" si="2"/>
        <v>1.7353392659361573</v>
      </c>
      <c r="AQ22" s="58"/>
    </row>
    <row r="23" spans="1:43" x14ac:dyDescent="0.25">
      <c r="A23" s="52" t="s">
        <v>197</v>
      </c>
      <c r="B23" s="38">
        <f ca="1">'NE1_13.09.18'!C28</f>
        <v>2.0202020202020203</v>
      </c>
      <c r="C23" s="38">
        <f ca="1">'NE1_13.09.18_pred'!C28</f>
        <v>2.0618556701030926</v>
      </c>
      <c r="D23" s="38">
        <f ca="1">'NE2_14.09.18'!C28</f>
        <v>3.0303030303030303</v>
      </c>
      <c r="E23" s="38">
        <f ca="1">'NE2_14.09.18_pred'!C28</f>
        <v>8.1632653061224492</v>
      </c>
      <c r="F23" s="38">
        <f ca="1">'NE3_17.09.18'!C28</f>
        <v>18.181818181818183</v>
      </c>
      <c r="G23" s="38">
        <f ca="1">'NE3_17.09.18_pred'!C28</f>
        <v>7.0707070707070701</v>
      </c>
      <c r="H23" s="38">
        <f ca="1">'NE4_18.09.18'!C28</f>
        <v>7.0707070707070701</v>
      </c>
      <c r="I23" s="38">
        <f ca="1">'NE4_18.09.18_pred'!C28</f>
        <v>14.14141414141414</v>
      </c>
      <c r="J23" s="38">
        <f ca="1">'NE5_19.09.18'!C28</f>
        <v>11.111111111111111</v>
      </c>
      <c r="K23" s="38">
        <f ca="1">'NE5_19.09.18_pred'!C28</f>
        <v>22.222222222222221</v>
      </c>
      <c r="L23" s="38">
        <f ca="1">'NE6_20.09.18'!C28</f>
        <v>4.0404040404040407</v>
      </c>
      <c r="M23" s="38">
        <f ca="1">'NE6_20.09.18_pred'!C28</f>
        <v>4.0404040404040407</v>
      </c>
      <c r="N23" s="38">
        <f ca="1">'PE1_13.09.18'!C28</f>
        <v>0</v>
      </c>
      <c r="O23" s="38">
        <f ca="1">'PE1_13.09.18_pred'!C28</f>
        <v>1.0101010101010102</v>
      </c>
      <c r="P23" s="38">
        <f ca="1">'PE2_14.09.18'!C28</f>
        <v>9.0909090909090917</v>
      </c>
      <c r="Q23" s="38">
        <f ca="1">'PE2_14.09.18_pred'!C28</f>
        <v>8.0808080808080813</v>
      </c>
      <c r="R23" s="38">
        <f ca="1">'PE3_17.09.18'!C28</f>
        <v>6.0606060606060606</v>
      </c>
      <c r="S23" s="38">
        <f ca="1">'PE3_17.09.18_pred'!C28</f>
        <v>7.1428571428571423</v>
      </c>
      <c r="T23" s="38">
        <f ca="1">'PE4_18.09.18'!C28</f>
        <v>4.0404040404040407</v>
      </c>
      <c r="U23" s="38">
        <f ca="1">'PE4_18.09.18_pred'!C28</f>
        <v>8.0808080808080813</v>
      </c>
      <c r="V23" s="38">
        <f ca="1">'PE5_19.09.18'!C28</f>
        <v>0</v>
      </c>
      <c r="W23" s="38">
        <f ca="1">'PE5_19.09.18_pred'!C28</f>
        <v>4.0404040404040407</v>
      </c>
      <c r="X23" s="38">
        <f ca="1">'PE6_20.09.18'!C28</f>
        <v>0</v>
      </c>
      <c r="Y23" s="38">
        <f ca="1">'PE6_20.09.18_pred'!C28</f>
        <v>1.0204081632653061</v>
      </c>
      <c r="Z23" s="38">
        <f ca="1">'TE1_13.09.18'!C28</f>
        <v>1.0101010101010102</v>
      </c>
      <c r="AA23" s="38">
        <f ca="1">'TE1_13.09.18_pred'!C28</f>
        <v>0</v>
      </c>
      <c r="AB23" s="38">
        <f ca="1">'TE2_14.09.18'!C28</f>
        <v>6.0606060606060606</v>
      </c>
      <c r="AC23" s="38">
        <f ca="1">'TE2_14.09.18_pred'!C28</f>
        <v>1.0101010101010102</v>
      </c>
      <c r="AD23" s="38">
        <f ca="1">'TE3_17.09.18'!C28</f>
        <v>2.0202020202020203</v>
      </c>
      <c r="AE23" s="38">
        <f ca="1">'TE3_17.09.18_pred'!C28</f>
        <v>0</v>
      </c>
      <c r="AF23" s="38">
        <f ca="1">'TE4_18.09.18'!C28</f>
        <v>2.0202020202020203</v>
      </c>
      <c r="AG23" s="38">
        <f ca="1">'TE4_18.09.18_pred'!C28</f>
        <v>0</v>
      </c>
      <c r="AH23" s="38">
        <f ca="1">'TE5_19.09.18'!C28</f>
        <v>0</v>
      </c>
      <c r="AI23" s="38">
        <f ca="1">'TE5_19.09.18_pred'!C28</f>
        <v>0</v>
      </c>
      <c r="AJ23" s="38">
        <f ca="1">'TE6_20.09.18'!C28</f>
        <v>1.0101010101010102</v>
      </c>
      <c r="AK23" s="38">
        <f ca="1">'TE6_20.09.18_pred'!C28</f>
        <v>1.0101010101010102</v>
      </c>
      <c r="AL23" s="37"/>
      <c r="AM23" s="38">
        <f t="shared" ca="1" si="0"/>
        <v>4.60730927103043</v>
      </c>
      <c r="AN23" s="38">
        <f t="shared" ca="1" si="1"/>
        <v>5.3053441871161882</v>
      </c>
      <c r="AO23" s="38">
        <f t="shared" ca="1" si="2"/>
        <v>0.88422403118603132</v>
      </c>
      <c r="AP23" s="37"/>
      <c r="AQ23" s="60"/>
    </row>
    <row r="24" spans="1:43" x14ac:dyDescent="0.25">
      <c r="A24" s="53" t="s">
        <v>198</v>
      </c>
      <c r="B24" s="36">
        <f ca="1">'NE1_13.09.18'!C29</f>
        <v>0</v>
      </c>
      <c r="C24" s="36">
        <f ca="1">'NE1_13.09.18_pred'!C29</f>
        <v>2.0202020202020203</v>
      </c>
      <c r="D24" s="36">
        <f ca="1">'NE2_14.09.18'!C29</f>
        <v>0</v>
      </c>
      <c r="E24" s="36">
        <f ca="1">'NE2_14.09.18_pred'!C29</f>
        <v>1.0101010101010102</v>
      </c>
      <c r="F24" s="36">
        <f ca="1">'NE3_17.09.18'!C29</f>
        <v>0</v>
      </c>
      <c r="G24" s="36">
        <f ca="1">'NE3_17.09.18_pred'!C29</f>
        <v>0</v>
      </c>
      <c r="H24" s="36">
        <f ca="1">'NE4_18.09.18'!C29</f>
        <v>0</v>
      </c>
      <c r="I24" s="36">
        <f ca="1">'NE4_18.09.18_pred'!C29</f>
        <v>0</v>
      </c>
      <c r="J24" s="36">
        <f ca="1">'NE5_19.09.18'!C29</f>
        <v>0</v>
      </c>
      <c r="K24" s="36">
        <f ca="1">'NE5_19.09.18_pred'!C29</f>
        <v>0</v>
      </c>
      <c r="L24" s="36">
        <f ca="1">'NE6_20.09.18'!C29</f>
        <v>0</v>
      </c>
      <c r="M24" s="36">
        <f ca="1">'NE6_20.09.18_pred'!C29</f>
        <v>0</v>
      </c>
      <c r="N24" s="36">
        <f ca="1">'PE1_13.09.18'!C29</f>
        <v>0</v>
      </c>
      <c r="O24" s="36">
        <f ca="1">'PE1_13.09.18_pred'!C29</f>
        <v>0</v>
      </c>
      <c r="P24" s="36">
        <f ca="1">'PE2_14.09.18'!C29</f>
        <v>0</v>
      </c>
      <c r="Q24" s="36">
        <f ca="1">'PE2_14.09.18_pred'!C29</f>
        <v>0</v>
      </c>
      <c r="R24" s="36">
        <f ca="1">'PE3_17.09.18'!C29</f>
        <v>0</v>
      </c>
      <c r="S24" s="36">
        <f ca="1">'PE3_17.09.18_pred'!C29</f>
        <v>1.0101010101010102</v>
      </c>
      <c r="T24" s="36">
        <f ca="1">'PE4_18.09.18'!C29</f>
        <v>0</v>
      </c>
      <c r="U24" s="36">
        <f ca="1">'PE4_18.09.18_pred'!C29</f>
        <v>0</v>
      </c>
      <c r="V24" s="36">
        <f ca="1">'PE5_19.09.18'!C29</f>
        <v>0</v>
      </c>
      <c r="W24" s="36">
        <f ca="1">'PE5_19.09.18_pred'!C29</f>
        <v>0</v>
      </c>
      <c r="X24" s="36">
        <f ca="1">'PE6_20.09.18'!C29</f>
        <v>0</v>
      </c>
      <c r="Y24" s="36">
        <f ca="1">'PE6_20.09.18_pred'!C29</f>
        <v>1.0101010101010102</v>
      </c>
      <c r="Z24" s="36">
        <f ca="1">'TE1_13.09.18'!C29</f>
        <v>0</v>
      </c>
      <c r="AA24" s="36">
        <f ca="1">'TE1_13.09.18_pred'!C29</f>
        <v>0</v>
      </c>
      <c r="AB24" s="36">
        <f ca="1">'TE2_14.09.18'!C29</f>
        <v>0</v>
      </c>
      <c r="AC24" s="36">
        <f ca="1">'TE2_14.09.18_pred'!C29</f>
        <v>0</v>
      </c>
      <c r="AD24" s="36">
        <f ca="1">'TE3_17.09.18'!C29</f>
        <v>0</v>
      </c>
      <c r="AE24" s="36">
        <f ca="1">'TE3_17.09.18_pred'!C29</f>
        <v>0</v>
      </c>
      <c r="AF24" s="36">
        <f ca="1">'TE4_18.09.18'!C29</f>
        <v>0</v>
      </c>
      <c r="AG24" s="36">
        <f ca="1">'TE4_18.09.18_pred'!C29</f>
        <v>0</v>
      </c>
      <c r="AH24" s="36">
        <f ca="1">'TE5_19.09.18'!C29</f>
        <v>0</v>
      </c>
      <c r="AI24" s="36">
        <f ca="1">'TE5_19.09.18_pred'!C29</f>
        <v>0</v>
      </c>
      <c r="AJ24" s="36">
        <f ca="1">'TE6_20.09.18'!C29</f>
        <v>0</v>
      </c>
      <c r="AK24" s="36">
        <f ca="1">'TE6_20.09.18_pred'!C29</f>
        <v>0</v>
      </c>
      <c r="AM24" s="36">
        <f t="shared" ca="1" si="0"/>
        <v>0.14029180695847365</v>
      </c>
      <c r="AN24" s="36">
        <f t="shared" ca="1" si="1"/>
        <v>0.42873847755150279</v>
      </c>
      <c r="AO24" s="36">
        <f t="shared" ca="1" si="2"/>
        <v>7.145641292525047E-2</v>
      </c>
      <c r="AQ24" s="58"/>
    </row>
    <row r="25" spans="1:43" x14ac:dyDescent="0.25">
      <c r="A25" s="53" t="s">
        <v>403</v>
      </c>
      <c r="B25" s="36">
        <f t="shared" ref="B25:AK25" ca="1" si="3">SUM(B11:B24) - B24</f>
        <v>100.00000000000001</v>
      </c>
      <c r="C25" s="36">
        <f t="shared" ca="1" si="3"/>
        <v>100</v>
      </c>
      <c r="D25" s="36">
        <f t="shared" ca="1" si="3"/>
        <v>100</v>
      </c>
      <c r="E25" s="36">
        <f t="shared" ca="1" si="3"/>
        <v>100.00000000000001</v>
      </c>
      <c r="F25" s="36">
        <f t="shared" ca="1" si="3"/>
        <v>100</v>
      </c>
      <c r="G25" s="36">
        <f t="shared" ca="1" si="3"/>
        <v>100</v>
      </c>
      <c r="H25" s="36">
        <f t="shared" ca="1" si="3"/>
        <v>100</v>
      </c>
      <c r="I25" s="36">
        <f t="shared" ca="1" si="3"/>
        <v>100</v>
      </c>
      <c r="J25" s="36">
        <f t="shared" ca="1" si="3"/>
        <v>100</v>
      </c>
      <c r="K25" s="36">
        <f t="shared" ca="1" si="3"/>
        <v>100</v>
      </c>
      <c r="L25" s="36">
        <f t="shared" ca="1" si="3"/>
        <v>100</v>
      </c>
      <c r="M25" s="36">
        <f t="shared" ca="1" si="3"/>
        <v>100</v>
      </c>
      <c r="N25" s="36">
        <f t="shared" ca="1" si="3"/>
        <v>100</v>
      </c>
      <c r="O25" s="36">
        <f t="shared" ca="1" si="3"/>
        <v>100</v>
      </c>
      <c r="P25" s="36">
        <f t="shared" ca="1" si="3"/>
        <v>100</v>
      </c>
      <c r="Q25" s="36">
        <f t="shared" ca="1" si="3"/>
        <v>100</v>
      </c>
      <c r="R25" s="36">
        <f t="shared" ca="1" si="3"/>
        <v>100.00000000000001</v>
      </c>
      <c r="S25" s="36">
        <f t="shared" ca="1" si="3"/>
        <v>100</v>
      </c>
      <c r="T25" s="36">
        <f t="shared" ca="1" si="3"/>
        <v>100</v>
      </c>
      <c r="U25" s="36">
        <f t="shared" ca="1" si="3"/>
        <v>100</v>
      </c>
      <c r="V25" s="36">
        <f t="shared" ca="1" si="3"/>
        <v>100</v>
      </c>
      <c r="W25" s="36">
        <f t="shared" ca="1" si="3"/>
        <v>100</v>
      </c>
      <c r="X25" s="36">
        <f t="shared" ca="1" si="3"/>
        <v>100</v>
      </c>
      <c r="Y25" s="36">
        <f t="shared" ca="1" si="3"/>
        <v>99.999999999999986</v>
      </c>
      <c r="Z25" s="36">
        <f t="shared" ca="1" si="3"/>
        <v>100</v>
      </c>
      <c r="AA25" s="36">
        <f t="shared" ca="1" si="3"/>
        <v>100</v>
      </c>
      <c r="AB25" s="36">
        <f t="shared" ca="1" si="3"/>
        <v>100</v>
      </c>
      <c r="AC25" s="36">
        <f t="shared" ca="1" si="3"/>
        <v>100</v>
      </c>
      <c r="AD25" s="36">
        <f t="shared" ca="1" si="3"/>
        <v>100</v>
      </c>
      <c r="AE25" s="36">
        <f t="shared" ca="1" si="3"/>
        <v>100</v>
      </c>
      <c r="AF25" s="36">
        <f t="shared" ca="1" si="3"/>
        <v>100</v>
      </c>
      <c r="AG25" s="36">
        <f t="shared" ca="1" si="3"/>
        <v>100</v>
      </c>
      <c r="AH25" s="36">
        <f t="shared" ca="1" si="3"/>
        <v>100.00000000000001</v>
      </c>
      <c r="AI25" s="36">
        <f t="shared" ca="1" si="3"/>
        <v>100</v>
      </c>
      <c r="AJ25" s="36">
        <f t="shared" ca="1" si="3"/>
        <v>100</v>
      </c>
      <c r="AK25" s="36">
        <f t="shared" ca="1" si="3"/>
        <v>100</v>
      </c>
      <c r="AQ25" s="58"/>
    </row>
    <row r="26" spans="1:43" x14ac:dyDescent="0.25">
      <c r="A26" s="53"/>
      <c r="AQ26" s="58"/>
    </row>
    <row r="27" spans="1:43" x14ac:dyDescent="0.25">
      <c r="A27" s="50" t="s">
        <v>404</v>
      </c>
      <c r="AM27" s="33" t="s">
        <v>400</v>
      </c>
      <c r="AN27" s="33" t="s">
        <v>401</v>
      </c>
      <c r="AO27" s="33" t="s">
        <v>402</v>
      </c>
      <c r="AQ27" s="58"/>
    </row>
    <row r="28" spans="1:43" x14ac:dyDescent="0.25">
      <c r="A28" s="54" t="s">
        <v>185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60"/>
    </row>
    <row r="29" spans="1:43" x14ac:dyDescent="0.25">
      <c r="A29" s="53" t="s">
        <v>405</v>
      </c>
      <c r="B29" s="36">
        <f ca="1">'NE1_13.09.18'!I17</f>
        <v>5.0505050505050502</v>
      </c>
      <c r="C29" s="36">
        <f ca="1">'NE1_13.09.18_pred'!I17</f>
        <v>4.1237113402061851</v>
      </c>
      <c r="D29" s="36">
        <f ca="1">'NE2_14.09.18'!I17</f>
        <v>4.0404040404040407</v>
      </c>
      <c r="E29" s="36">
        <f ca="1">'NE2_14.09.18_pred'!I17</f>
        <v>8.1632653061224492</v>
      </c>
      <c r="F29" s="36">
        <f ca="1">'NE3_17.09.18'!I17</f>
        <v>2.0202020202020203</v>
      </c>
      <c r="G29" s="36">
        <f ca="1">'NE3_17.09.18_pred'!I17</f>
        <v>0</v>
      </c>
      <c r="H29" s="36">
        <f ca="1">'NE4_18.09.18'!I17</f>
        <v>5.0505050505050502</v>
      </c>
      <c r="I29" s="36">
        <f ca="1">'NE4_18.09.18_pred'!I17</f>
        <v>5.0505050505050502</v>
      </c>
      <c r="J29" s="36">
        <f ca="1">'NE5_19.09.18'!I17</f>
        <v>1.0101010101010102</v>
      </c>
      <c r="K29" s="36">
        <f ca="1">'NE5_19.09.18_pred'!I17</f>
        <v>1.0101010101010102</v>
      </c>
      <c r="L29" s="36">
        <f ca="1">'NE6_20.09.18'!I17</f>
        <v>6.0606060606060606</v>
      </c>
      <c r="M29" s="36">
        <f ca="1">'NE6_20.09.18_pred'!I17</f>
        <v>4.0404040404040407</v>
      </c>
      <c r="N29" s="36">
        <f ca="1">'PE1_13.09.18'!I17</f>
        <v>1.0101010101010102</v>
      </c>
      <c r="O29" s="36">
        <f ca="1">'PE1_13.09.18_pred'!I17</f>
        <v>1.0101010101010102</v>
      </c>
      <c r="P29" s="36">
        <f ca="1">'PE2_14.09.18'!I17</f>
        <v>0</v>
      </c>
      <c r="Q29" s="36">
        <f ca="1">'PE2_14.09.18_pred'!I17</f>
        <v>0</v>
      </c>
      <c r="R29" s="36">
        <f ca="1">'PE3_17.09.18'!I17</f>
        <v>1.0101010101010102</v>
      </c>
      <c r="S29" s="36">
        <f ca="1">'PE3_17.09.18_pred'!I17</f>
        <v>0</v>
      </c>
      <c r="T29" s="36">
        <f ca="1">'PE4_18.09.18'!I17</f>
        <v>3.0303030303030303</v>
      </c>
      <c r="U29" s="36">
        <f ca="1">'PE4_18.09.18_pred'!I17</f>
        <v>0</v>
      </c>
      <c r="V29" s="36">
        <f ca="1">'PE5_19.09.18'!I17</f>
        <v>2.0202020202020203</v>
      </c>
      <c r="W29" s="36">
        <f ca="1">'PE5_19.09.18_pred'!I17</f>
        <v>1.0101010101010102</v>
      </c>
      <c r="X29" s="36">
        <f ca="1">'PE6_20.09.18'!I17</f>
        <v>3.0303030303030303</v>
      </c>
      <c r="Y29" s="36">
        <f ca="1">'PE6_20.09.18_pred'!I17</f>
        <v>1.0204081632653061</v>
      </c>
      <c r="Z29" s="36">
        <f ca="1">'TE1_13.09.18'!I17</f>
        <v>0</v>
      </c>
      <c r="AA29" s="36">
        <f ca="1">'TE1_13.09.18_pred'!I17</f>
        <v>0</v>
      </c>
      <c r="AB29" s="36">
        <f ca="1">'TE2_14.09.18'!I17</f>
        <v>1.0101010101010102</v>
      </c>
      <c r="AC29" s="36">
        <f ca="1">'TE2_14.09.18_pred'!I17</f>
        <v>1.0101010101010102</v>
      </c>
      <c r="AD29" s="36">
        <f ca="1">'TE3_17.09.18'!I17</f>
        <v>1.0101010101010102</v>
      </c>
      <c r="AE29" s="36">
        <f ca="1">'TE3_17.09.18_pred'!I17</f>
        <v>0</v>
      </c>
      <c r="AF29" s="36">
        <f ca="1">'TE4_18.09.18'!I17</f>
        <v>0</v>
      </c>
      <c r="AG29" s="36">
        <f ca="1">'TE4_18.09.18_pred'!I17</f>
        <v>1.0101010101010102</v>
      </c>
      <c r="AH29" s="36">
        <f ca="1">'TE5_19.09.18'!I17</f>
        <v>2.0202020202020203</v>
      </c>
      <c r="AI29" s="36">
        <f ca="1">'TE5_19.09.18_pred'!I17</f>
        <v>1.0101010101010102</v>
      </c>
      <c r="AJ29" s="36">
        <f ca="1">'TE6_20.09.18'!I17</f>
        <v>2.0202020202020203</v>
      </c>
      <c r="AK29" s="36">
        <f ca="1">'TE6_20.09.18_pred'!I17</f>
        <v>1.0101010101010102</v>
      </c>
      <c r="AM29" s="36">
        <f t="shared" ref="AM29:AM38" ca="1" si="4">AVERAGE(B29:AK29)</f>
        <v>1.9128594545874864</v>
      </c>
      <c r="AN29" s="36">
        <f t="shared" ref="AN29:AN38" ca="1" si="5">STDEV(B29:AK29)</f>
        <v>2.0409904284209928</v>
      </c>
      <c r="AO29" s="36">
        <f t="shared" ref="AO29:AO38" ca="1" si="6">AN29/SQRT(36)</f>
        <v>0.34016507140349878</v>
      </c>
      <c r="AQ29" s="58"/>
    </row>
    <row r="30" spans="1:43" x14ac:dyDescent="0.25">
      <c r="A30" s="53" t="s">
        <v>406</v>
      </c>
      <c r="B30" s="36">
        <f ca="1">'NE1_13.09.18'!I18</f>
        <v>0</v>
      </c>
      <c r="C30" s="36">
        <f ca="1">'NE1_13.09.18_pred'!I18</f>
        <v>0</v>
      </c>
      <c r="D30" s="36">
        <f ca="1">'NE2_14.09.18'!I18</f>
        <v>0</v>
      </c>
      <c r="E30" s="36">
        <f ca="1">'NE2_14.09.18_pred'!I18</f>
        <v>0</v>
      </c>
      <c r="F30" s="36">
        <f ca="1">'NE3_17.09.18'!I18</f>
        <v>0</v>
      </c>
      <c r="G30" s="36">
        <f ca="1">'NE3_17.09.18_pred'!I18</f>
        <v>0</v>
      </c>
      <c r="H30" s="36">
        <f ca="1">'NE4_18.09.18'!I18</f>
        <v>0</v>
      </c>
      <c r="I30" s="36">
        <f ca="1">'NE4_18.09.18_pred'!I18</f>
        <v>0</v>
      </c>
      <c r="J30" s="36">
        <f ca="1">'NE5_19.09.18'!I18</f>
        <v>0</v>
      </c>
      <c r="K30" s="36">
        <f ca="1">'NE5_19.09.18_pred'!I18</f>
        <v>0</v>
      </c>
      <c r="L30" s="36">
        <f ca="1">'NE6_20.09.18'!I18</f>
        <v>0</v>
      </c>
      <c r="M30" s="36">
        <f ca="1">'NE6_20.09.18_pred'!I18</f>
        <v>0</v>
      </c>
      <c r="N30" s="36">
        <f ca="1">'PE1_13.09.18'!I18</f>
        <v>0</v>
      </c>
      <c r="O30" s="36">
        <f ca="1">'PE1_13.09.18_pred'!I18</f>
        <v>0</v>
      </c>
      <c r="P30" s="36">
        <f ca="1">'PE2_14.09.18'!I18</f>
        <v>0</v>
      </c>
      <c r="Q30" s="36">
        <f ca="1">'PE2_14.09.18_pred'!I18</f>
        <v>0</v>
      </c>
      <c r="R30" s="36">
        <f ca="1">'PE3_17.09.18'!I18</f>
        <v>0</v>
      </c>
      <c r="S30" s="36">
        <f ca="1">'PE3_17.09.18_pred'!I18</f>
        <v>0</v>
      </c>
      <c r="T30" s="36">
        <f ca="1">'PE4_18.09.18'!I18</f>
        <v>1.0101010101010102</v>
      </c>
      <c r="U30" s="36">
        <f ca="1">'PE4_18.09.18_pred'!I18</f>
        <v>0</v>
      </c>
      <c r="V30" s="36">
        <f ca="1">'PE5_19.09.18'!I18</f>
        <v>0</v>
      </c>
      <c r="W30" s="36">
        <f ca="1">'PE5_19.09.18_pred'!I18</f>
        <v>0</v>
      </c>
      <c r="X30" s="36">
        <f ca="1">'PE6_20.09.18'!I18</f>
        <v>0</v>
      </c>
      <c r="Y30" s="36">
        <f ca="1">'PE6_20.09.18_pred'!I18</f>
        <v>0</v>
      </c>
      <c r="Z30" s="36">
        <f ca="1">'TE1_13.09.18'!I18</f>
        <v>0</v>
      </c>
      <c r="AA30" s="36">
        <f ca="1">'TE1_13.09.18_pred'!I18</f>
        <v>0</v>
      </c>
      <c r="AB30" s="36">
        <f ca="1">'TE2_14.09.18'!I18</f>
        <v>0</v>
      </c>
      <c r="AC30" s="36">
        <f ca="1">'TE2_14.09.18_pred'!I18</f>
        <v>0</v>
      </c>
      <c r="AD30" s="36">
        <f ca="1">'TE3_17.09.18'!I18</f>
        <v>0</v>
      </c>
      <c r="AE30" s="36">
        <f ca="1">'TE3_17.09.18_pred'!I18</f>
        <v>0</v>
      </c>
      <c r="AF30" s="36">
        <f ca="1">'TE4_18.09.18'!I18</f>
        <v>0</v>
      </c>
      <c r="AG30" s="36">
        <f ca="1">'TE4_18.09.18_pred'!I18</f>
        <v>0</v>
      </c>
      <c r="AH30" s="36">
        <f ca="1">'TE5_19.09.18'!I18</f>
        <v>0</v>
      </c>
      <c r="AI30" s="36">
        <f ca="1">'TE5_19.09.18_pred'!I18</f>
        <v>0</v>
      </c>
      <c r="AJ30" s="36">
        <f ca="1">'TE6_20.09.18'!I18</f>
        <v>0</v>
      </c>
      <c r="AK30" s="36">
        <f ca="1">'TE6_20.09.18_pred'!I18</f>
        <v>0</v>
      </c>
      <c r="AM30" s="36">
        <f t="shared" ca="1" si="4"/>
        <v>2.8058361391694726E-2</v>
      </c>
      <c r="AN30" s="36">
        <f t="shared" ca="1" si="5"/>
        <v>0.16835016835016836</v>
      </c>
      <c r="AO30" s="36">
        <f t="shared" ca="1" si="6"/>
        <v>2.8058361391694726E-2</v>
      </c>
      <c r="AQ30" s="58"/>
    </row>
    <row r="31" spans="1:43" x14ac:dyDescent="0.25">
      <c r="A31" s="53" t="s">
        <v>407</v>
      </c>
      <c r="B31" s="36">
        <f ca="1">'NE1_13.09.18'!I19</f>
        <v>0</v>
      </c>
      <c r="C31" s="36">
        <f ca="1">'NE1_13.09.18_pred'!I19</f>
        <v>0</v>
      </c>
      <c r="D31" s="36">
        <f ca="1">'NE2_14.09.18'!I19</f>
        <v>0</v>
      </c>
      <c r="E31" s="36">
        <f ca="1">'NE2_14.09.18_pred'!I19</f>
        <v>0</v>
      </c>
      <c r="F31" s="36">
        <f ca="1">'NE3_17.09.18'!I19</f>
        <v>1.0101010101010102</v>
      </c>
      <c r="G31" s="36">
        <f ca="1">'NE3_17.09.18_pred'!I19</f>
        <v>0</v>
      </c>
      <c r="H31" s="36">
        <f ca="1">'NE4_18.09.18'!I19</f>
        <v>0</v>
      </c>
      <c r="I31" s="36">
        <f ca="1">'NE4_18.09.18_pred'!I19</f>
        <v>0</v>
      </c>
      <c r="J31" s="36">
        <f ca="1">'NE5_19.09.18'!I19</f>
        <v>0</v>
      </c>
      <c r="K31" s="36">
        <f ca="1">'NE5_19.09.18_pred'!I19</f>
        <v>0</v>
      </c>
      <c r="L31" s="36">
        <f ca="1">'NE6_20.09.18'!I19</f>
        <v>0</v>
      </c>
      <c r="M31" s="36">
        <f ca="1">'NE6_20.09.18_pred'!I19</f>
        <v>0</v>
      </c>
      <c r="N31" s="36">
        <f ca="1">'PE1_13.09.18'!I19</f>
        <v>0</v>
      </c>
      <c r="O31" s="36">
        <f ca="1">'PE1_13.09.18_pred'!I19</f>
        <v>0</v>
      </c>
      <c r="P31" s="36">
        <f ca="1">'PE2_14.09.18'!I19</f>
        <v>0</v>
      </c>
      <c r="Q31" s="36">
        <f ca="1">'PE2_14.09.18_pred'!I19</f>
        <v>0</v>
      </c>
      <c r="R31" s="36">
        <f ca="1">'PE3_17.09.18'!I19</f>
        <v>0</v>
      </c>
      <c r="S31" s="36">
        <f ca="1">'PE3_17.09.18_pred'!I19</f>
        <v>0</v>
      </c>
      <c r="T31" s="36">
        <f ca="1">'PE4_18.09.18'!I19</f>
        <v>0</v>
      </c>
      <c r="U31" s="36">
        <f ca="1">'PE4_18.09.18_pred'!I19</f>
        <v>0</v>
      </c>
      <c r="V31" s="36">
        <f ca="1">'PE5_19.09.18'!I19</f>
        <v>0</v>
      </c>
      <c r="W31" s="36">
        <f ca="1">'PE5_19.09.18_pred'!I19</f>
        <v>0</v>
      </c>
      <c r="X31" s="36">
        <f ca="1">'PE6_20.09.18'!I19</f>
        <v>0</v>
      </c>
      <c r="Y31" s="36">
        <f ca="1">'PE6_20.09.18_pred'!I19</f>
        <v>0</v>
      </c>
      <c r="Z31" s="36">
        <f ca="1">'TE1_13.09.18'!I19</f>
        <v>0</v>
      </c>
      <c r="AA31" s="36">
        <f ca="1">'TE1_13.09.18_pred'!I19</f>
        <v>0</v>
      </c>
      <c r="AB31" s="36">
        <f ca="1">'TE2_14.09.18'!I19</f>
        <v>0</v>
      </c>
      <c r="AC31" s="36">
        <f ca="1">'TE2_14.09.18_pred'!I19</f>
        <v>0</v>
      </c>
      <c r="AD31" s="36">
        <f ca="1">'TE3_17.09.18'!I19</f>
        <v>0</v>
      </c>
      <c r="AE31" s="36">
        <f ca="1">'TE3_17.09.18_pred'!I19</f>
        <v>0</v>
      </c>
      <c r="AF31" s="36">
        <f ca="1">'TE4_18.09.18'!I19</f>
        <v>0</v>
      </c>
      <c r="AG31" s="36">
        <f ca="1">'TE4_18.09.18_pred'!I19</f>
        <v>0</v>
      </c>
      <c r="AH31" s="36">
        <f ca="1">'TE5_19.09.18'!I19</f>
        <v>0</v>
      </c>
      <c r="AI31" s="36">
        <f ca="1">'TE5_19.09.18_pred'!I19</f>
        <v>0</v>
      </c>
      <c r="AJ31" s="36">
        <f ca="1">'TE6_20.09.18'!I19</f>
        <v>0</v>
      </c>
      <c r="AK31" s="36">
        <f ca="1">'TE6_20.09.18_pred'!I19</f>
        <v>0</v>
      </c>
      <c r="AM31" s="36">
        <f t="shared" ca="1" si="4"/>
        <v>2.8058361391694726E-2</v>
      </c>
      <c r="AN31" s="36">
        <f t="shared" ca="1" si="5"/>
        <v>0.16835016835016836</v>
      </c>
      <c r="AO31" s="36">
        <f t="shared" ca="1" si="6"/>
        <v>2.8058361391694726E-2</v>
      </c>
      <c r="AQ31" s="58"/>
    </row>
    <row r="32" spans="1:43" x14ac:dyDescent="0.25">
      <c r="A32" s="53" t="s">
        <v>408</v>
      </c>
      <c r="B32" s="36">
        <f ca="1">'NE1_13.09.18'!I20</f>
        <v>0</v>
      </c>
      <c r="C32" s="36">
        <f ca="1">'NE1_13.09.18_pred'!I20</f>
        <v>0</v>
      </c>
      <c r="D32" s="36">
        <f ca="1">'NE2_14.09.18'!I20</f>
        <v>0</v>
      </c>
      <c r="E32" s="36">
        <f ca="1">'NE2_14.09.18_pred'!I20</f>
        <v>0</v>
      </c>
      <c r="F32" s="36">
        <f ca="1">'NE3_17.09.18'!I20</f>
        <v>0</v>
      </c>
      <c r="G32" s="36">
        <f ca="1">'NE3_17.09.18_pred'!I20</f>
        <v>0</v>
      </c>
      <c r="H32" s="36">
        <f ca="1">'NE4_18.09.18'!I20</f>
        <v>0</v>
      </c>
      <c r="I32" s="36">
        <f ca="1">'NE4_18.09.18_pred'!I20</f>
        <v>0</v>
      </c>
      <c r="J32" s="36">
        <f ca="1">'NE5_19.09.18'!I20</f>
        <v>0</v>
      </c>
      <c r="K32" s="36">
        <f ca="1">'NE5_19.09.18_pred'!I20</f>
        <v>0</v>
      </c>
      <c r="L32" s="36">
        <f ca="1">'NE6_20.09.18'!I20</f>
        <v>0</v>
      </c>
      <c r="M32" s="36">
        <f ca="1">'NE6_20.09.18_pred'!I20</f>
        <v>0</v>
      </c>
      <c r="N32" s="36">
        <f ca="1">'PE1_13.09.18'!I20</f>
        <v>0</v>
      </c>
      <c r="O32" s="36">
        <f ca="1">'PE1_13.09.18_pred'!I20</f>
        <v>0</v>
      </c>
      <c r="P32" s="36">
        <f ca="1">'PE2_14.09.18'!I20</f>
        <v>0</v>
      </c>
      <c r="Q32" s="36">
        <f ca="1">'PE2_14.09.18_pred'!I20</f>
        <v>0</v>
      </c>
      <c r="R32" s="36">
        <f ca="1">'PE3_17.09.18'!I20</f>
        <v>0</v>
      </c>
      <c r="S32" s="36">
        <f ca="1">'PE3_17.09.18_pred'!I20</f>
        <v>0</v>
      </c>
      <c r="T32" s="36">
        <f ca="1">'PE4_18.09.18'!I20</f>
        <v>0</v>
      </c>
      <c r="U32" s="36">
        <f ca="1">'PE4_18.09.18_pred'!I20</f>
        <v>0</v>
      </c>
      <c r="V32" s="36">
        <f ca="1">'PE5_19.09.18'!I20</f>
        <v>0</v>
      </c>
      <c r="W32" s="36">
        <f ca="1">'PE5_19.09.18_pred'!I20</f>
        <v>0</v>
      </c>
      <c r="X32" s="36">
        <f ca="1">'PE6_20.09.18'!I20</f>
        <v>0</v>
      </c>
      <c r="Y32" s="36">
        <f ca="1">'PE6_20.09.18_pred'!I20</f>
        <v>0</v>
      </c>
      <c r="Z32" s="36">
        <f ca="1">'TE1_13.09.18'!I20</f>
        <v>0</v>
      </c>
      <c r="AA32" s="36">
        <f ca="1">'TE1_13.09.18_pred'!I20</f>
        <v>0</v>
      </c>
      <c r="AB32" s="36">
        <f ca="1">'TE2_14.09.18'!I20</f>
        <v>0</v>
      </c>
      <c r="AC32" s="36">
        <f ca="1">'TE2_14.09.18_pred'!I20</f>
        <v>0</v>
      </c>
      <c r="AD32" s="36">
        <f ca="1">'TE3_17.09.18'!I20</f>
        <v>0</v>
      </c>
      <c r="AE32" s="36">
        <f ca="1">'TE3_17.09.18_pred'!I20</f>
        <v>0</v>
      </c>
      <c r="AF32" s="36">
        <f ca="1">'TE4_18.09.18'!I20</f>
        <v>0</v>
      </c>
      <c r="AG32" s="36">
        <f ca="1">'TE4_18.09.18_pred'!I20</f>
        <v>0</v>
      </c>
      <c r="AH32" s="36">
        <f ca="1">'TE5_19.09.18'!I20</f>
        <v>0</v>
      </c>
      <c r="AI32" s="36">
        <f ca="1">'TE5_19.09.18_pred'!I20</f>
        <v>0</v>
      </c>
      <c r="AJ32" s="36">
        <f ca="1">'TE6_20.09.18'!I20</f>
        <v>0</v>
      </c>
      <c r="AK32" s="36">
        <f ca="1">'TE6_20.09.18_pred'!I20</f>
        <v>0</v>
      </c>
      <c r="AM32" s="36">
        <f t="shared" ca="1" si="4"/>
        <v>0</v>
      </c>
      <c r="AN32" s="36">
        <f t="shared" ca="1" si="5"/>
        <v>0</v>
      </c>
      <c r="AO32" s="36">
        <f t="shared" ca="1" si="6"/>
        <v>0</v>
      </c>
      <c r="AQ32" s="58"/>
    </row>
    <row r="33" spans="1:43" x14ac:dyDescent="0.25">
      <c r="A33" s="53" t="s">
        <v>409</v>
      </c>
      <c r="B33" s="36">
        <f ca="1">'NE1_13.09.18'!I21</f>
        <v>0</v>
      </c>
      <c r="C33" s="36">
        <f ca="1">'NE1_13.09.18_pred'!I21</f>
        <v>0</v>
      </c>
      <c r="D33" s="36">
        <f ca="1">'NE2_14.09.18'!I21</f>
        <v>0</v>
      </c>
      <c r="E33" s="36">
        <f ca="1">'NE2_14.09.18_pred'!I21</f>
        <v>0</v>
      </c>
      <c r="F33" s="36">
        <f ca="1">'NE3_17.09.18'!I21</f>
        <v>0</v>
      </c>
      <c r="G33" s="36">
        <f ca="1">'NE3_17.09.18_pred'!I21</f>
        <v>0</v>
      </c>
      <c r="H33" s="36">
        <f ca="1">'NE4_18.09.18'!I21</f>
        <v>0</v>
      </c>
      <c r="I33" s="36">
        <f ca="1">'NE4_18.09.18_pred'!I21</f>
        <v>0</v>
      </c>
      <c r="J33" s="36">
        <f ca="1">'NE5_19.09.18'!I21</f>
        <v>0</v>
      </c>
      <c r="K33" s="36">
        <f ca="1">'NE5_19.09.18_pred'!I21</f>
        <v>0</v>
      </c>
      <c r="L33" s="36">
        <f ca="1">'NE6_20.09.18'!I21</f>
        <v>0</v>
      </c>
      <c r="M33" s="36">
        <f ca="1">'NE6_20.09.18_pred'!I21</f>
        <v>0</v>
      </c>
      <c r="N33" s="36">
        <f ca="1">'PE1_13.09.18'!I21</f>
        <v>0</v>
      </c>
      <c r="O33" s="36">
        <f ca="1">'PE1_13.09.18_pred'!I21</f>
        <v>0</v>
      </c>
      <c r="P33" s="36">
        <f ca="1">'PE2_14.09.18'!I21</f>
        <v>0</v>
      </c>
      <c r="Q33" s="36">
        <f ca="1">'PE2_14.09.18_pred'!I21</f>
        <v>0</v>
      </c>
      <c r="R33" s="36">
        <f ca="1">'PE3_17.09.18'!I21</f>
        <v>0</v>
      </c>
      <c r="S33" s="36">
        <f ca="1">'PE3_17.09.18_pred'!I21</f>
        <v>0</v>
      </c>
      <c r="T33" s="36">
        <f ca="1">'PE4_18.09.18'!I21</f>
        <v>0</v>
      </c>
      <c r="U33" s="36">
        <f ca="1">'PE4_18.09.18_pred'!I21</f>
        <v>0</v>
      </c>
      <c r="V33" s="36">
        <f ca="1">'PE5_19.09.18'!I21</f>
        <v>0</v>
      </c>
      <c r="W33" s="36">
        <f ca="1">'PE5_19.09.18_pred'!I21</f>
        <v>0</v>
      </c>
      <c r="X33" s="36">
        <f ca="1">'PE6_20.09.18'!I21</f>
        <v>0</v>
      </c>
      <c r="Y33" s="36">
        <f ca="1">'PE6_20.09.18_pred'!I21</f>
        <v>0</v>
      </c>
      <c r="Z33" s="36">
        <f ca="1">'TE1_13.09.18'!I21</f>
        <v>0</v>
      </c>
      <c r="AA33" s="36">
        <f ca="1">'TE1_13.09.18_pred'!I21</f>
        <v>0</v>
      </c>
      <c r="AB33" s="36">
        <f ca="1">'TE2_14.09.18'!I21</f>
        <v>0</v>
      </c>
      <c r="AC33" s="36">
        <f ca="1">'TE2_14.09.18_pred'!I21</f>
        <v>0</v>
      </c>
      <c r="AD33" s="36">
        <f ca="1">'TE3_17.09.18'!I21</f>
        <v>0</v>
      </c>
      <c r="AE33" s="36">
        <f ca="1">'TE3_17.09.18_pred'!I21</f>
        <v>0</v>
      </c>
      <c r="AF33" s="36">
        <f ca="1">'TE4_18.09.18'!I21</f>
        <v>0</v>
      </c>
      <c r="AG33" s="36">
        <f ca="1">'TE4_18.09.18_pred'!I21</f>
        <v>0</v>
      </c>
      <c r="AH33" s="36">
        <f ca="1">'TE5_19.09.18'!I21</f>
        <v>0</v>
      </c>
      <c r="AI33" s="36">
        <f ca="1">'TE5_19.09.18_pred'!I21</f>
        <v>0</v>
      </c>
      <c r="AJ33" s="36">
        <f ca="1">'TE6_20.09.18'!I21</f>
        <v>0</v>
      </c>
      <c r="AK33" s="36">
        <f ca="1">'TE6_20.09.18_pred'!I21</f>
        <v>0</v>
      </c>
      <c r="AM33" s="36">
        <f t="shared" ca="1" si="4"/>
        <v>0</v>
      </c>
      <c r="AN33" s="36">
        <f t="shared" ca="1" si="5"/>
        <v>0</v>
      </c>
      <c r="AO33" s="36">
        <f t="shared" ca="1" si="6"/>
        <v>0</v>
      </c>
      <c r="AQ33" s="58"/>
    </row>
    <row r="34" spans="1:43" x14ac:dyDescent="0.25">
      <c r="A34" s="53" t="s">
        <v>410</v>
      </c>
      <c r="B34" s="36">
        <f ca="1">'NE1_13.09.18'!I22</f>
        <v>0</v>
      </c>
      <c r="C34" s="36">
        <f ca="1">'NE1_13.09.18_pred'!I22</f>
        <v>0</v>
      </c>
      <c r="D34" s="36">
        <f ca="1">'NE2_14.09.18'!I22</f>
        <v>0</v>
      </c>
      <c r="E34" s="36">
        <f ca="1">'NE2_14.09.18_pred'!I22</f>
        <v>0</v>
      </c>
      <c r="F34" s="36">
        <f ca="1">'NE3_17.09.18'!I22</f>
        <v>0</v>
      </c>
      <c r="G34" s="36">
        <f ca="1">'NE3_17.09.18_pred'!I22</f>
        <v>0</v>
      </c>
      <c r="H34" s="36">
        <f ca="1">'NE4_18.09.18'!I22</f>
        <v>0</v>
      </c>
      <c r="I34" s="36">
        <f ca="1">'NE4_18.09.18_pred'!I22</f>
        <v>0</v>
      </c>
      <c r="J34" s="36">
        <f ca="1">'NE5_19.09.18'!I22</f>
        <v>0</v>
      </c>
      <c r="K34" s="36">
        <f ca="1">'NE5_19.09.18_pred'!I22</f>
        <v>0</v>
      </c>
      <c r="L34" s="36">
        <f ca="1">'NE6_20.09.18'!I22</f>
        <v>0</v>
      </c>
      <c r="M34" s="36">
        <f ca="1">'NE6_20.09.18_pred'!I22</f>
        <v>0</v>
      </c>
      <c r="N34" s="36">
        <f ca="1">'PE1_13.09.18'!I22</f>
        <v>0</v>
      </c>
      <c r="O34" s="36">
        <f ca="1">'PE1_13.09.18_pred'!I22</f>
        <v>0</v>
      </c>
      <c r="P34" s="36">
        <f ca="1">'PE2_14.09.18'!I22</f>
        <v>0</v>
      </c>
      <c r="Q34" s="36">
        <f ca="1">'PE2_14.09.18_pred'!I22</f>
        <v>0</v>
      </c>
      <c r="R34" s="36">
        <f ca="1">'PE3_17.09.18'!I22</f>
        <v>0</v>
      </c>
      <c r="S34" s="36">
        <f ca="1">'PE3_17.09.18_pred'!I22</f>
        <v>0</v>
      </c>
      <c r="T34" s="36">
        <f ca="1">'PE4_18.09.18'!I22</f>
        <v>0</v>
      </c>
      <c r="U34" s="36">
        <f ca="1">'PE4_18.09.18_pred'!I22</f>
        <v>0</v>
      </c>
      <c r="V34" s="36">
        <f ca="1">'PE5_19.09.18'!I22</f>
        <v>0</v>
      </c>
      <c r="W34" s="36">
        <f ca="1">'PE5_19.09.18_pred'!I22</f>
        <v>0</v>
      </c>
      <c r="X34" s="36">
        <f ca="1">'PE6_20.09.18'!I22</f>
        <v>0</v>
      </c>
      <c r="Y34" s="36">
        <f ca="1">'PE6_20.09.18_pred'!I22</f>
        <v>0</v>
      </c>
      <c r="Z34" s="36">
        <f ca="1">'TE1_13.09.18'!I22</f>
        <v>0</v>
      </c>
      <c r="AA34" s="36">
        <f ca="1">'TE1_13.09.18_pred'!I22</f>
        <v>0</v>
      </c>
      <c r="AB34" s="36">
        <f ca="1">'TE2_14.09.18'!I22</f>
        <v>0</v>
      </c>
      <c r="AC34" s="36">
        <f ca="1">'TE2_14.09.18_pred'!I22</f>
        <v>0</v>
      </c>
      <c r="AD34" s="36">
        <f ca="1">'TE3_17.09.18'!I22</f>
        <v>0</v>
      </c>
      <c r="AE34" s="36">
        <f ca="1">'TE3_17.09.18_pred'!I22</f>
        <v>0</v>
      </c>
      <c r="AF34" s="36">
        <f ca="1">'TE4_18.09.18'!I22</f>
        <v>0</v>
      </c>
      <c r="AG34" s="36">
        <f ca="1">'TE4_18.09.18_pred'!I22</f>
        <v>0</v>
      </c>
      <c r="AH34" s="36">
        <f ca="1">'TE5_19.09.18'!I22</f>
        <v>0</v>
      </c>
      <c r="AI34" s="36">
        <f ca="1">'TE5_19.09.18_pred'!I22</f>
        <v>0</v>
      </c>
      <c r="AJ34" s="36">
        <f ca="1">'TE6_20.09.18'!I22</f>
        <v>0</v>
      </c>
      <c r="AK34" s="36">
        <f ca="1">'TE6_20.09.18_pred'!I22</f>
        <v>0</v>
      </c>
      <c r="AM34" s="36">
        <f t="shared" ca="1" si="4"/>
        <v>0</v>
      </c>
      <c r="AN34" s="36">
        <f t="shared" ca="1" si="5"/>
        <v>0</v>
      </c>
      <c r="AO34" s="36">
        <f t="shared" ca="1" si="6"/>
        <v>0</v>
      </c>
      <c r="AQ34" s="58"/>
    </row>
    <row r="35" spans="1:43" x14ac:dyDescent="0.25">
      <c r="A35" s="53" t="s">
        <v>411</v>
      </c>
      <c r="B35" s="36">
        <f ca="1">'NE1_13.09.18'!I23</f>
        <v>0</v>
      </c>
      <c r="C35" s="36">
        <f ca="1">'NE1_13.09.18_pred'!I23</f>
        <v>0</v>
      </c>
      <c r="D35" s="36">
        <f ca="1">'NE2_14.09.18'!I23</f>
        <v>0</v>
      </c>
      <c r="E35" s="36">
        <f ca="1">'NE2_14.09.18_pred'!I23</f>
        <v>0</v>
      </c>
      <c r="F35" s="36">
        <f ca="1">'NE3_17.09.18'!I23</f>
        <v>1.0101010101010102</v>
      </c>
      <c r="G35" s="36">
        <f ca="1">'NE3_17.09.18_pred'!I23</f>
        <v>0</v>
      </c>
      <c r="H35" s="36">
        <f ca="1">'NE4_18.09.18'!I23</f>
        <v>1.0101010101010102</v>
      </c>
      <c r="I35" s="36">
        <f ca="1">'NE4_18.09.18_pred'!I23</f>
        <v>0</v>
      </c>
      <c r="J35" s="36">
        <f ca="1">'NE5_19.09.18'!I23</f>
        <v>1.0101010101010102</v>
      </c>
      <c r="K35" s="36">
        <f ca="1">'NE5_19.09.18_pred'!I23</f>
        <v>1.0101010101010102</v>
      </c>
      <c r="L35" s="36">
        <f ca="1">'NE6_20.09.18'!I23</f>
        <v>0</v>
      </c>
      <c r="M35" s="36">
        <f ca="1">'NE6_20.09.18_pred'!I23</f>
        <v>0</v>
      </c>
      <c r="N35" s="36">
        <f ca="1">'PE1_13.09.18'!I23</f>
        <v>0</v>
      </c>
      <c r="O35" s="36">
        <f ca="1">'PE1_13.09.18_pred'!I23</f>
        <v>0</v>
      </c>
      <c r="P35" s="36">
        <f ca="1">'PE2_14.09.18'!I23</f>
        <v>0</v>
      </c>
      <c r="Q35" s="36">
        <f ca="1">'PE2_14.09.18_pred'!I23</f>
        <v>0</v>
      </c>
      <c r="R35" s="36">
        <f ca="1">'PE3_17.09.18'!I23</f>
        <v>1.0101010101010102</v>
      </c>
      <c r="S35" s="36">
        <f ca="1">'PE3_17.09.18_pred'!I23</f>
        <v>0</v>
      </c>
      <c r="T35" s="36">
        <f ca="1">'PE4_18.09.18'!I23</f>
        <v>1.0101010101010102</v>
      </c>
      <c r="U35" s="36">
        <f ca="1">'PE4_18.09.18_pred'!I23</f>
        <v>0</v>
      </c>
      <c r="V35" s="36">
        <f ca="1">'PE5_19.09.18'!I23</f>
        <v>1.0101010101010102</v>
      </c>
      <c r="W35" s="36">
        <f ca="1">'PE5_19.09.18_pred'!I23</f>
        <v>0</v>
      </c>
      <c r="X35" s="36">
        <f ca="1">'PE6_20.09.18'!I23</f>
        <v>0</v>
      </c>
      <c r="Y35" s="36">
        <f ca="1">'PE6_20.09.18_pred'!I23</f>
        <v>1.0204081632653061</v>
      </c>
      <c r="Z35" s="36">
        <f ca="1">'TE1_13.09.18'!I23</f>
        <v>0</v>
      </c>
      <c r="AA35" s="36">
        <f ca="1">'TE1_13.09.18_pred'!I23</f>
        <v>0</v>
      </c>
      <c r="AB35" s="36">
        <f ca="1">'TE2_14.09.18'!I23</f>
        <v>0</v>
      </c>
      <c r="AC35" s="36">
        <f ca="1">'TE2_14.09.18_pred'!I23</f>
        <v>0</v>
      </c>
      <c r="AD35" s="36">
        <f ca="1">'TE3_17.09.18'!I23</f>
        <v>1.0101010101010102</v>
      </c>
      <c r="AE35" s="36">
        <f ca="1">'TE3_17.09.18_pred'!I23</f>
        <v>0</v>
      </c>
      <c r="AF35" s="36">
        <f ca="1">'TE4_18.09.18'!I23</f>
        <v>0</v>
      </c>
      <c r="AG35" s="36">
        <f ca="1">'TE4_18.09.18_pred'!I23</f>
        <v>0</v>
      </c>
      <c r="AH35" s="36">
        <f ca="1">'TE5_19.09.18'!I23</f>
        <v>0</v>
      </c>
      <c r="AI35" s="36">
        <f ca="1">'TE5_19.09.18_pred'!I23</f>
        <v>0</v>
      </c>
      <c r="AJ35" s="36">
        <f ca="1">'TE6_20.09.18'!I23</f>
        <v>0</v>
      </c>
      <c r="AK35" s="36">
        <f ca="1">'TE6_20.09.18_pred'!I23</f>
        <v>0</v>
      </c>
      <c r="AM35" s="36">
        <f t="shared" ca="1" si="4"/>
        <v>0.25281156233537189</v>
      </c>
      <c r="AN35" s="36">
        <f t="shared" ca="1" si="5"/>
        <v>0.44409691756574499</v>
      </c>
      <c r="AO35" s="36">
        <f t="shared" ca="1" si="6"/>
        <v>7.401615292762416E-2</v>
      </c>
      <c r="AQ35" s="58"/>
    </row>
    <row r="36" spans="1:43" x14ac:dyDescent="0.25">
      <c r="A36" s="53" t="s">
        <v>412</v>
      </c>
      <c r="B36" s="36">
        <f ca="1">'NE1_13.09.18'!I24</f>
        <v>0</v>
      </c>
      <c r="C36" s="36">
        <f ca="1">'NE1_13.09.18_pred'!I24</f>
        <v>0</v>
      </c>
      <c r="D36" s="36">
        <f ca="1">'NE2_14.09.18'!I24</f>
        <v>0</v>
      </c>
      <c r="E36" s="36">
        <f ca="1">'NE2_14.09.18_pred'!I24</f>
        <v>0</v>
      </c>
      <c r="F36" s="36">
        <f ca="1">'NE3_17.09.18'!I24</f>
        <v>0</v>
      </c>
      <c r="G36" s="36">
        <f ca="1">'NE3_17.09.18_pred'!I24</f>
        <v>0</v>
      </c>
      <c r="H36" s="36">
        <f ca="1">'NE4_18.09.18'!I24</f>
        <v>0</v>
      </c>
      <c r="I36" s="36">
        <f ca="1">'NE4_18.09.18_pred'!I24</f>
        <v>0</v>
      </c>
      <c r="J36" s="36">
        <f ca="1">'NE5_19.09.18'!I24</f>
        <v>0</v>
      </c>
      <c r="K36" s="36">
        <f ca="1">'NE5_19.09.18_pred'!I24</f>
        <v>0</v>
      </c>
      <c r="L36" s="36">
        <f ca="1">'NE6_20.09.18'!I24</f>
        <v>0</v>
      </c>
      <c r="M36" s="36">
        <f ca="1">'NE6_20.09.18_pred'!I24</f>
        <v>0</v>
      </c>
      <c r="N36" s="36">
        <f ca="1">'PE1_13.09.18'!I24</f>
        <v>0</v>
      </c>
      <c r="O36" s="36">
        <f ca="1">'PE1_13.09.18_pred'!I24</f>
        <v>0</v>
      </c>
      <c r="P36" s="36">
        <f ca="1">'PE2_14.09.18'!I24</f>
        <v>0</v>
      </c>
      <c r="Q36" s="36">
        <f ca="1">'PE2_14.09.18_pred'!I24</f>
        <v>0</v>
      </c>
      <c r="R36" s="36">
        <f ca="1">'PE3_17.09.18'!I24</f>
        <v>0</v>
      </c>
      <c r="S36" s="36">
        <f ca="1">'PE3_17.09.18_pred'!I24</f>
        <v>0</v>
      </c>
      <c r="T36" s="36">
        <f ca="1">'PE4_18.09.18'!I24</f>
        <v>0</v>
      </c>
      <c r="U36" s="36">
        <f ca="1">'PE4_18.09.18_pred'!I24</f>
        <v>0</v>
      </c>
      <c r="V36" s="36">
        <f ca="1">'PE5_19.09.18'!I24</f>
        <v>0</v>
      </c>
      <c r="W36" s="36">
        <f ca="1">'PE5_19.09.18_pred'!I24</f>
        <v>0</v>
      </c>
      <c r="X36" s="36">
        <f ca="1">'PE6_20.09.18'!I24</f>
        <v>0</v>
      </c>
      <c r="Y36" s="36">
        <f ca="1">'PE6_20.09.18_pred'!I24</f>
        <v>0</v>
      </c>
      <c r="Z36" s="36">
        <f ca="1">'TE1_13.09.18'!I24</f>
        <v>0</v>
      </c>
      <c r="AA36" s="36">
        <f ca="1">'TE1_13.09.18_pred'!I24</f>
        <v>0</v>
      </c>
      <c r="AB36" s="36">
        <f ca="1">'TE2_14.09.18'!I24</f>
        <v>0</v>
      </c>
      <c r="AC36" s="36">
        <f ca="1">'TE2_14.09.18_pred'!I24</f>
        <v>0</v>
      </c>
      <c r="AD36" s="36">
        <f ca="1">'TE3_17.09.18'!I24</f>
        <v>0</v>
      </c>
      <c r="AE36" s="36">
        <f ca="1">'TE3_17.09.18_pred'!I24</f>
        <v>0</v>
      </c>
      <c r="AF36" s="36">
        <f ca="1">'TE4_18.09.18'!I24</f>
        <v>0</v>
      </c>
      <c r="AG36" s="36">
        <f ca="1">'TE4_18.09.18_pred'!I24</f>
        <v>0</v>
      </c>
      <c r="AH36" s="36">
        <f ca="1">'TE5_19.09.18'!I24</f>
        <v>0</v>
      </c>
      <c r="AI36" s="36">
        <f ca="1">'TE5_19.09.18_pred'!I24</f>
        <v>0</v>
      </c>
      <c r="AJ36" s="36">
        <f ca="1">'TE6_20.09.18'!I24</f>
        <v>0</v>
      </c>
      <c r="AK36" s="36">
        <f ca="1">'TE6_20.09.18_pred'!I24</f>
        <v>0</v>
      </c>
      <c r="AM36" s="36">
        <f t="shared" ca="1" si="4"/>
        <v>0</v>
      </c>
      <c r="AN36" s="36">
        <f t="shared" ca="1" si="5"/>
        <v>0</v>
      </c>
      <c r="AO36" s="36">
        <f t="shared" ca="1" si="6"/>
        <v>0</v>
      </c>
      <c r="AQ36" s="58"/>
    </row>
    <row r="37" spans="1:43" x14ac:dyDescent="0.25">
      <c r="A37" s="53" t="s">
        <v>413</v>
      </c>
      <c r="B37" s="36">
        <f ca="1">'NE1_13.09.18'!I25</f>
        <v>1.0101010101010102</v>
      </c>
      <c r="C37" s="36">
        <f ca="1">'NE1_13.09.18_pred'!I25</f>
        <v>1.0309278350515463</v>
      </c>
      <c r="D37" s="36">
        <f ca="1">'NE2_14.09.18'!I25</f>
        <v>0</v>
      </c>
      <c r="E37" s="36">
        <f ca="1">'NE2_14.09.18_pred'!I25</f>
        <v>0</v>
      </c>
      <c r="F37" s="36">
        <f ca="1">'NE3_17.09.18'!I25</f>
        <v>0</v>
      </c>
      <c r="G37" s="36">
        <f ca="1">'NE3_17.09.18_pred'!I25</f>
        <v>0</v>
      </c>
      <c r="H37" s="36">
        <f ca="1">'NE4_18.09.18'!I25</f>
        <v>0</v>
      </c>
      <c r="I37" s="36">
        <f ca="1">'NE4_18.09.18_pred'!I25</f>
        <v>0</v>
      </c>
      <c r="J37" s="36">
        <f ca="1">'NE5_19.09.18'!I25</f>
        <v>0</v>
      </c>
      <c r="K37" s="36">
        <f ca="1">'NE5_19.09.18_pred'!I25</f>
        <v>0</v>
      </c>
      <c r="L37" s="36">
        <f ca="1">'NE6_20.09.18'!I25</f>
        <v>0</v>
      </c>
      <c r="M37" s="36">
        <f ca="1">'NE6_20.09.18_pred'!I25</f>
        <v>0</v>
      </c>
      <c r="N37" s="36">
        <f ca="1">'PE1_13.09.18'!I25</f>
        <v>1.0101010101010102</v>
      </c>
      <c r="O37" s="36">
        <f ca="1">'PE1_13.09.18_pred'!I25</f>
        <v>1.0101010101010102</v>
      </c>
      <c r="P37" s="36">
        <f ca="1">'PE2_14.09.18'!I25</f>
        <v>0</v>
      </c>
      <c r="Q37" s="36">
        <f ca="1">'PE2_14.09.18_pred'!I25</f>
        <v>0</v>
      </c>
      <c r="R37" s="36">
        <f ca="1">'PE3_17.09.18'!I25</f>
        <v>0</v>
      </c>
      <c r="S37" s="36">
        <f ca="1">'PE3_17.09.18_pred'!I25</f>
        <v>0</v>
      </c>
      <c r="T37" s="36">
        <f ca="1">'PE4_18.09.18'!I25</f>
        <v>0</v>
      </c>
      <c r="U37" s="36">
        <f ca="1">'PE4_18.09.18_pred'!I25</f>
        <v>0</v>
      </c>
      <c r="V37" s="36">
        <f ca="1">'PE5_19.09.18'!I25</f>
        <v>0</v>
      </c>
      <c r="W37" s="36">
        <f ca="1">'PE5_19.09.18_pred'!I25</f>
        <v>0</v>
      </c>
      <c r="X37" s="36">
        <f ca="1">'PE6_20.09.18'!I25</f>
        <v>0</v>
      </c>
      <c r="Y37" s="36">
        <f ca="1">'PE6_20.09.18_pred'!I25</f>
        <v>0</v>
      </c>
      <c r="Z37" s="36">
        <f ca="1">'TE1_13.09.18'!I25</f>
        <v>0</v>
      </c>
      <c r="AA37" s="36">
        <f ca="1">'TE1_13.09.18_pred'!I25</f>
        <v>0</v>
      </c>
      <c r="AB37" s="36">
        <f ca="1">'TE2_14.09.18'!I25</f>
        <v>1.0101010101010102</v>
      </c>
      <c r="AC37" s="36">
        <f ca="1">'TE2_14.09.18_pred'!I25</f>
        <v>1.0101010101010102</v>
      </c>
      <c r="AD37" s="36">
        <f ca="1">'TE3_17.09.18'!I25</f>
        <v>0</v>
      </c>
      <c r="AE37" s="36">
        <f ca="1">'TE3_17.09.18_pred'!I25</f>
        <v>0</v>
      </c>
      <c r="AF37" s="36">
        <f ca="1">'TE4_18.09.18'!I25</f>
        <v>0</v>
      </c>
      <c r="AG37" s="36">
        <f ca="1">'TE4_18.09.18_pred'!I25</f>
        <v>0</v>
      </c>
      <c r="AH37" s="36">
        <f ca="1">'TE5_19.09.18'!I25</f>
        <v>0</v>
      </c>
      <c r="AI37" s="36">
        <f ca="1">'TE5_19.09.18_pred'!I25</f>
        <v>0</v>
      </c>
      <c r="AJ37" s="36">
        <f ca="1">'TE6_20.09.18'!I25</f>
        <v>0</v>
      </c>
      <c r="AK37" s="36">
        <f ca="1">'TE6_20.09.18_pred'!I25</f>
        <v>0</v>
      </c>
      <c r="AM37" s="36">
        <f t="shared" ca="1" si="4"/>
        <v>0.16892869126546106</v>
      </c>
      <c r="AN37" s="36">
        <f t="shared" ca="1" si="5"/>
        <v>0.38310774149405541</v>
      </c>
      <c r="AO37" s="36">
        <f t="shared" ca="1" si="6"/>
        <v>6.3851290249009235E-2</v>
      </c>
      <c r="AQ37" s="58"/>
    </row>
    <row r="38" spans="1:43" x14ac:dyDescent="0.25">
      <c r="A38" s="53" t="s">
        <v>414</v>
      </c>
      <c r="B38" s="36">
        <f ca="1">'NE1_13.09.18'!I26</f>
        <v>0</v>
      </c>
      <c r="C38" s="36">
        <f ca="1">'NE1_13.09.18_pred'!I26</f>
        <v>0</v>
      </c>
      <c r="D38" s="36">
        <f ca="1">'NE2_14.09.18'!I26</f>
        <v>0</v>
      </c>
      <c r="E38" s="36">
        <f ca="1">'NE2_14.09.18_pred'!I26</f>
        <v>0</v>
      </c>
      <c r="F38" s="36">
        <f ca="1">'NE3_17.09.18'!I26</f>
        <v>0</v>
      </c>
      <c r="G38" s="36">
        <f ca="1">'NE3_17.09.18_pred'!I26</f>
        <v>0</v>
      </c>
      <c r="H38" s="36">
        <f ca="1">'NE4_18.09.18'!I26</f>
        <v>0</v>
      </c>
      <c r="I38" s="36">
        <f ca="1">'NE4_18.09.18_pred'!I26</f>
        <v>0</v>
      </c>
      <c r="J38" s="36">
        <f ca="1">'NE5_19.09.18'!I26</f>
        <v>0</v>
      </c>
      <c r="K38" s="36">
        <f ca="1">'NE5_19.09.18_pred'!I26</f>
        <v>0</v>
      </c>
      <c r="L38" s="36">
        <f ca="1">'NE6_20.09.18'!I26</f>
        <v>0</v>
      </c>
      <c r="M38" s="36">
        <f ca="1">'NE6_20.09.18_pred'!I26</f>
        <v>0</v>
      </c>
      <c r="N38" s="36">
        <f ca="1">'PE1_13.09.18'!I26</f>
        <v>1.0101010101010102</v>
      </c>
      <c r="O38" s="36">
        <f ca="1">'PE1_13.09.18_pred'!I26</f>
        <v>1.0101010101010102</v>
      </c>
      <c r="P38" s="36">
        <f ca="1">'PE2_14.09.18'!I26</f>
        <v>0</v>
      </c>
      <c r="Q38" s="36">
        <f ca="1">'PE2_14.09.18_pred'!I26</f>
        <v>0</v>
      </c>
      <c r="R38" s="36">
        <f ca="1">'PE3_17.09.18'!I26</f>
        <v>0</v>
      </c>
      <c r="S38" s="36">
        <f ca="1">'PE3_17.09.18_pred'!I26</f>
        <v>0</v>
      </c>
      <c r="T38" s="36">
        <f ca="1">'PE4_18.09.18'!I26</f>
        <v>0</v>
      </c>
      <c r="U38" s="36">
        <f ca="1">'PE4_18.09.18_pred'!I26</f>
        <v>0</v>
      </c>
      <c r="V38" s="36">
        <f ca="1">'PE5_19.09.18'!I26</f>
        <v>0</v>
      </c>
      <c r="W38" s="36">
        <f ca="1">'PE5_19.09.18_pred'!I26</f>
        <v>0</v>
      </c>
      <c r="X38" s="36">
        <f ca="1">'PE6_20.09.18'!I26</f>
        <v>0</v>
      </c>
      <c r="Y38" s="36">
        <f ca="1">'PE6_20.09.18_pred'!I26</f>
        <v>0</v>
      </c>
      <c r="Z38" s="36">
        <f ca="1">'TE1_13.09.18'!I26</f>
        <v>0</v>
      </c>
      <c r="AA38" s="36">
        <f ca="1">'TE1_13.09.18_pred'!I26</f>
        <v>0</v>
      </c>
      <c r="AB38" s="36">
        <f ca="1">'TE2_14.09.18'!I26</f>
        <v>0</v>
      </c>
      <c r="AC38" s="36">
        <f ca="1">'TE2_14.09.18_pred'!I26</f>
        <v>0</v>
      </c>
      <c r="AD38" s="36">
        <f ca="1">'TE3_17.09.18'!I26</f>
        <v>0</v>
      </c>
      <c r="AE38" s="36">
        <f ca="1">'TE3_17.09.18_pred'!I26</f>
        <v>0</v>
      </c>
      <c r="AF38" s="36">
        <f ca="1">'TE4_18.09.18'!I26</f>
        <v>0</v>
      </c>
      <c r="AG38" s="36">
        <f ca="1">'TE4_18.09.18_pred'!I26</f>
        <v>0</v>
      </c>
      <c r="AH38" s="36">
        <f ca="1">'TE5_19.09.18'!I26</f>
        <v>0</v>
      </c>
      <c r="AI38" s="36">
        <f ca="1">'TE5_19.09.18_pred'!I26</f>
        <v>0</v>
      </c>
      <c r="AJ38" s="36">
        <f ca="1">'TE6_20.09.18'!I26</f>
        <v>0</v>
      </c>
      <c r="AK38" s="36">
        <f ca="1">'TE6_20.09.18_pred'!I26</f>
        <v>0</v>
      </c>
      <c r="AM38" s="36">
        <f t="shared" ca="1" si="4"/>
        <v>5.6116722783389451E-2</v>
      </c>
      <c r="AN38" s="36">
        <f t="shared" ca="1" si="5"/>
        <v>0.23465725671285173</v>
      </c>
      <c r="AO38" s="36">
        <f t="shared" ca="1" si="6"/>
        <v>3.9109542785475286E-2</v>
      </c>
      <c r="AQ38" s="58"/>
    </row>
    <row r="39" spans="1:43" x14ac:dyDescent="0.25">
      <c r="A39" s="54" t="s">
        <v>186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60"/>
    </row>
    <row r="40" spans="1:43" x14ac:dyDescent="0.25">
      <c r="A40" s="53" t="s">
        <v>415</v>
      </c>
      <c r="B40" s="36">
        <f ca="1">'NE1_13.09.18'!I28</f>
        <v>0</v>
      </c>
      <c r="C40" s="36">
        <f ca="1">'NE1_13.09.18_pred'!I28</f>
        <v>0</v>
      </c>
      <c r="D40" s="36">
        <f ca="1">'NE2_14.09.18'!I28</f>
        <v>0</v>
      </c>
      <c r="E40" s="36">
        <f ca="1">'NE2_14.09.18_pred'!I28</f>
        <v>0</v>
      </c>
      <c r="F40" s="36">
        <f ca="1">'NE3_17.09.18'!I28</f>
        <v>0</v>
      </c>
      <c r="G40" s="36">
        <f ca="1">'NE3_17.09.18_pred'!I28</f>
        <v>0</v>
      </c>
      <c r="H40" s="36">
        <f ca="1">'NE4_18.09.18'!I28</f>
        <v>0</v>
      </c>
      <c r="I40" s="36">
        <f ca="1">'NE4_18.09.18_pred'!I28</f>
        <v>0</v>
      </c>
      <c r="J40" s="36">
        <f ca="1">'NE5_19.09.18'!I28</f>
        <v>0</v>
      </c>
      <c r="K40" s="36">
        <f ca="1">'NE5_19.09.18_pred'!I28</f>
        <v>0</v>
      </c>
      <c r="L40" s="36">
        <f ca="1">'NE6_20.09.18'!I28</f>
        <v>0</v>
      </c>
      <c r="M40" s="36">
        <f ca="1">'NE6_20.09.18_pred'!I28</f>
        <v>0</v>
      </c>
      <c r="N40" s="36">
        <f ca="1">'PE1_13.09.18'!I28</f>
        <v>0</v>
      </c>
      <c r="O40" s="36">
        <f ca="1">'PE1_13.09.18_pred'!I28</f>
        <v>0</v>
      </c>
      <c r="P40" s="36">
        <f ca="1">'PE2_14.09.18'!I28</f>
        <v>0</v>
      </c>
      <c r="Q40" s="36">
        <f ca="1">'PE2_14.09.18_pred'!I28</f>
        <v>0</v>
      </c>
      <c r="R40" s="36">
        <f ca="1">'PE3_17.09.18'!I28</f>
        <v>0</v>
      </c>
      <c r="S40" s="36">
        <f ca="1">'PE3_17.09.18_pred'!I28</f>
        <v>0</v>
      </c>
      <c r="T40" s="36">
        <f ca="1">'PE4_18.09.18'!I28</f>
        <v>0</v>
      </c>
      <c r="U40" s="36">
        <f ca="1">'PE4_18.09.18_pred'!I28</f>
        <v>0</v>
      </c>
      <c r="V40" s="36">
        <f ca="1">'PE5_19.09.18'!I28</f>
        <v>0</v>
      </c>
      <c r="W40" s="36">
        <f ca="1">'PE5_19.09.18_pred'!I28</f>
        <v>0</v>
      </c>
      <c r="X40" s="36">
        <f ca="1">'PE6_20.09.18'!I28</f>
        <v>0</v>
      </c>
      <c r="Y40" s="36">
        <f ca="1">'PE6_20.09.18_pred'!I28</f>
        <v>0</v>
      </c>
      <c r="Z40" s="36">
        <f ca="1">'TE1_13.09.18'!I28</f>
        <v>0</v>
      </c>
      <c r="AA40" s="36">
        <f ca="1">'TE1_13.09.18_pred'!I28</f>
        <v>0</v>
      </c>
      <c r="AB40" s="36">
        <f ca="1">'TE2_14.09.18'!I28</f>
        <v>0</v>
      </c>
      <c r="AC40" s="36">
        <f ca="1">'TE2_14.09.18_pred'!I28</f>
        <v>0</v>
      </c>
      <c r="AD40" s="36">
        <f ca="1">'TE3_17.09.18'!I28</f>
        <v>0</v>
      </c>
      <c r="AE40" s="36">
        <f ca="1">'TE3_17.09.18_pred'!I28</f>
        <v>0</v>
      </c>
      <c r="AF40" s="36">
        <f ca="1">'TE4_18.09.18'!I28</f>
        <v>0</v>
      </c>
      <c r="AG40" s="36">
        <f ca="1">'TE4_18.09.18_pred'!I28</f>
        <v>0</v>
      </c>
      <c r="AH40" s="36">
        <f ca="1">'TE5_19.09.18'!I28</f>
        <v>0</v>
      </c>
      <c r="AI40" s="36">
        <f ca="1">'TE5_19.09.18_pred'!I28</f>
        <v>0</v>
      </c>
      <c r="AJ40" s="36">
        <f ca="1">'TE6_20.09.18'!I28</f>
        <v>0</v>
      </c>
      <c r="AK40" s="36">
        <f ca="1">'TE6_20.09.18_pred'!I28</f>
        <v>0</v>
      </c>
      <c r="AM40" s="36">
        <f t="shared" ref="AM40:AM46" ca="1" si="7">AVERAGE(B40:AK40)</f>
        <v>0</v>
      </c>
      <c r="AN40" s="36">
        <f t="shared" ref="AN40:AN46" ca="1" si="8">STDEV(B40:AK40)</f>
        <v>0</v>
      </c>
      <c r="AO40" s="36">
        <f t="shared" ref="AO40:AO46" ca="1" si="9">AN40/SQRT(36)</f>
        <v>0</v>
      </c>
      <c r="AQ40" s="58"/>
    </row>
    <row r="41" spans="1:43" x14ac:dyDescent="0.25">
      <c r="A41" s="53" t="s">
        <v>416</v>
      </c>
      <c r="B41" s="36">
        <f ca="1">'NE1_13.09.18'!I29</f>
        <v>0</v>
      </c>
      <c r="C41" s="36">
        <f ca="1">'NE1_13.09.18_pred'!I29</f>
        <v>0</v>
      </c>
      <c r="D41" s="36">
        <f ca="1">'NE2_14.09.18'!I29</f>
        <v>0</v>
      </c>
      <c r="E41" s="36">
        <f ca="1">'NE2_14.09.18_pred'!I29</f>
        <v>0</v>
      </c>
      <c r="F41" s="36">
        <f ca="1">'NE3_17.09.18'!I29</f>
        <v>0</v>
      </c>
      <c r="G41" s="36">
        <f ca="1">'NE3_17.09.18_pred'!I29</f>
        <v>0</v>
      </c>
      <c r="H41" s="36">
        <f ca="1">'NE4_18.09.18'!I29</f>
        <v>0</v>
      </c>
      <c r="I41" s="36">
        <f ca="1">'NE4_18.09.18_pred'!I29</f>
        <v>0</v>
      </c>
      <c r="J41" s="36">
        <f ca="1">'NE5_19.09.18'!I29</f>
        <v>0</v>
      </c>
      <c r="K41" s="36">
        <f ca="1">'NE5_19.09.18_pred'!I29</f>
        <v>0</v>
      </c>
      <c r="L41" s="36">
        <f ca="1">'NE6_20.09.18'!I29</f>
        <v>0</v>
      </c>
      <c r="M41" s="36">
        <f ca="1">'NE6_20.09.18_pred'!I29</f>
        <v>0</v>
      </c>
      <c r="N41" s="36">
        <f ca="1">'PE1_13.09.18'!I29</f>
        <v>0</v>
      </c>
      <c r="O41" s="36">
        <f ca="1">'PE1_13.09.18_pred'!I29</f>
        <v>0</v>
      </c>
      <c r="P41" s="36">
        <f ca="1">'PE2_14.09.18'!I29</f>
        <v>0</v>
      </c>
      <c r="Q41" s="36">
        <f ca="1">'PE2_14.09.18_pred'!I29</f>
        <v>0</v>
      </c>
      <c r="R41" s="36">
        <f ca="1">'PE3_17.09.18'!I29</f>
        <v>0</v>
      </c>
      <c r="S41" s="36">
        <f ca="1">'PE3_17.09.18_pred'!I29</f>
        <v>0</v>
      </c>
      <c r="T41" s="36">
        <f ca="1">'PE4_18.09.18'!I29</f>
        <v>0</v>
      </c>
      <c r="U41" s="36">
        <f ca="1">'PE4_18.09.18_pred'!I29</f>
        <v>0</v>
      </c>
      <c r="V41" s="36">
        <f ca="1">'PE5_19.09.18'!I29</f>
        <v>0</v>
      </c>
      <c r="W41" s="36">
        <f ca="1">'PE5_19.09.18_pred'!I29</f>
        <v>0</v>
      </c>
      <c r="X41" s="36">
        <f ca="1">'PE6_20.09.18'!I29</f>
        <v>0</v>
      </c>
      <c r="Y41" s="36">
        <f ca="1">'PE6_20.09.18_pred'!I29</f>
        <v>0</v>
      </c>
      <c r="Z41" s="36">
        <f ca="1">'TE1_13.09.18'!I29</f>
        <v>0</v>
      </c>
      <c r="AA41" s="36">
        <f ca="1">'TE1_13.09.18_pred'!I29</f>
        <v>0</v>
      </c>
      <c r="AB41" s="36">
        <f ca="1">'TE2_14.09.18'!I29</f>
        <v>0</v>
      </c>
      <c r="AC41" s="36">
        <f ca="1">'TE2_14.09.18_pred'!I29</f>
        <v>0</v>
      </c>
      <c r="AD41" s="36">
        <f ca="1">'TE3_17.09.18'!I29</f>
        <v>0</v>
      </c>
      <c r="AE41" s="36">
        <f ca="1">'TE3_17.09.18_pred'!I29</f>
        <v>0</v>
      </c>
      <c r="AF41" s="36">
        <f ca="1">'TE4_18.09.18'!I29</f>
        <v>0</v>
      </c>
      <c r="AG41" s="36">
        <f ca="1">'TE4_18.09.18_pred'!I29</f>
        <v>0</v>
      </c>
      <c r="AH41" s="36">
        <f ca="1">'TE5_19.09.18'!I29</f>
        <v>0</v>
      </c>
      <c r="AI41" s="36">
        <f ca="1">'TE5_19.09.18_pred'!I29</f>
        <v>0</v>
      </c>
      <c r="AJ41" s="36">
        <f ca="1">'TE6_20.09.18'!I29</f>
        <v>0</v>
      </c>
      <c r="AK41" s="36">
        <f ca="1">'TE6_20.09.18_pred'!I29</f>
        <v>0</v>
      </c>
      <c r="AM41" s="36">
        <f t="shared" ca="1" si="7"/>
        <v>0</v>
      </c>
      <c r="AN41" s="36">
        <f t="shared" ca="1" si="8"/>
        <v>0</v>
      </c>
      <c r="AO41" s="36">
        <f t="shared" ca="1" si="9"/>
        <v>0</v>
      </c>
      <c r="AQ41" s="58"/>
    </row>
    <row r="42" spans="1:43" x14ac:dyDescent="0.25">
      <c r="A42" s="53" t="s">
        <v>417</v>
      </c>
      <c r="B42" s="36">
        <f ca="1">'NE1_13.09.18'!I30</f>
        <v>0</v>
      </c>
      <c r="C42" s="36">
        <f ca="1">'NE1_13.09.18_pred'!I30</f>
        <v>0</v>
      </c>
      <c r="D42" s="36">
        <f ca="1">'NE2_14.09.18'!I30</f>
        <v>0</v>
      </c>
      <c r="E42" s="36">
        <f ca="1">'NE2_14.09.18_pred'!I30</f>
        <v>0</v>
      </c>
      <c r="F42" s="36">
        <f ca="1">'NE3_17.09.18'!I30</f>
        <v>0</v>
      </c>
      <c r="G42" s="36">
        <f ca="1">'NE3_17.09.18_pred'!I30</f>
        <v>0</v>
      </c>
      <c r="H42" s="36">
        <f ca="1">'NE4_18.09.18'!I30</f>
        <v>0</v>
      </c>
      <c r="I42" s="36">
        <f ca="1">'NE4_18.09.18_pred'!I30</f>
        <v>0</v>
      </c>
      <c r="J42" s="36">
        <f ca="1">'NE5_19.09.18'!I30</f>
        <v>0</v>
      </c>
      <c r="K42" s="36">
        <f ca="1">'NE5_19.09.18_pred'!I30</f>
        <v>0</v>
      </c>
      <c r="L42" s="36">
        <f ca="1">'NE6_20.09.18'!I30</f>
        <v>0</v>
      </c>
      <c r="M42" s="36">
        <f ca="1">'NE6_20.09.18_pred'!I30</f>
        <v>0</v>
      </c>
      <c r="N42" s="36">
        <f ca="1">'PE1_13.09.18'!I30</f>
        <v>0</v>
      </c>
      <c r="O42" s="36">
        <f ca="1">'PE1_13.09.18_pred'!I30</f>
        <v>0</v>
      </c>
      <c r="P42" s="36">
        <f ca="1">'PE2_14.09.18'!I30</f>
        <v>0</v>
      </c>
      <c r="Q42" s="36">
        <f ca="1">'PE2_14.09.18_pred'!I30</f>
        <v>0</v>
      </c>
      <c r="R42" s="36">
        <f ca="1">'PE3_17.09.18'!I30</f>
        <v>0</v>
      </c>
      <c r="S42" s="36">
        <f ca="1">'PE3_17.09.18_pred'!I30</f>
        <v>0</v>
      </c>
      <c r="T42" s="36">
        <f ca="1">'PE4_18.09.18'!I30</f>
        <v>0</v>
      </c>
      <c r="U42" s="36">
        <f ca="1">'PE4_18.09.18_pred'!I30</f>
        <v>0</v>
      </c>
      <c r="V42" s="36">
        <f ca="1">'PE5_19.09.18'!I30</f>
        <v>0</v>
      </c>
      <c r="W42" s="36">
        <f ca="1">'PE5_19.09.18_pred'!I30</f>
        <v>0</v>
      </c>
      <c r="X42" s="36">
        <f ca="1">'PE6_20.09.18'!I30</f>
        <v>0</v>
      </c>
      <c r="Y42" s="36">
        <f ca="1">'PE6_20.09.18_pred'!I30</f>
        <v>0</v>
      </c>
      <c r="Z42" s="36">
        <f ca="1">'TE1_13.09.18'!I30</f>
        <v>0</v>
      </c>
      <c r="AA42" s="36">
        <f ca="1">'TE1_13.09.18_pred'!I30</f>
        <v>0</v>
      </c>
      <c r="AB42" s="36">
        <f ca="1">'TE2_14.09.18'!I30</f>
        <v>0</v>
      </c>
      <c r="AC42" s="36">
        <f ca="1">'TE2_14.09.18_pred'!I30</f>
        <v>0</v>
      </c>
      <c r="AD42" s="36">
        <f ca="1">'TE3_17.09.18'!I30</f>
        <v>0</v>
      </c>
      <c r="AE42" s="36">
        <f ca="1">'TE3_17.09.18_pred'!I30</f>
        <v>0</v>
      </c>
      <c r="AF42" s="36">
        <f ca="1">'TE4_18.09.18'!I30</f>
        <v>0</v>
      </c>
      <c r="AG42" s="36">
        <f ca="1">'TE4_18.09.18_pred'!I30</f>
        <v>0</v>
      </c>
      <c r="AH42" s="36">
        <f ca="1">'TE5_19.09.18'!I30</f>
        <v>0</v>
      </c>
      <c r="AI42" s="36">
        <f ca="1">'TE5_19.09.18_pred'!I30</f>
        <v>0</v>
      </c>
      <c r="AJ42" s="36">
        <f ca="1">'TE6_20.09.18'!I30</f>
        <v>0</v>
      </c>
      <c r="AK42" s="36">
        <f ca="1">'TE6_20.09.18_pred'!I30</f>
        <v>0</v>
      </c>
      <c r="AM42" s="36">
        <f t="shared" ca="1" si="7"/>
        <v>0</v>
      </c>
      <c r="AN42" s="36">
        <f t="shared" ca="1" si="8"/>
        <v>0</v>
      </c>
      <c r="AO42" s="36">
        <f t="shared" ca="1" si="9"/>
        <v>0</v>
      </c>
      <c r="AQ42" s="58"/>
    </row>
    <row r="43" spans="1:43" x14ac:dyDescent="0.25">
      <c r="A43" s="53" t="s">
        <v>418</v>
      </c>
      <c r="B43" s="36">
        <f ca="1">'NE1_13.09.18'!I31</f>
        <v>0</v>
      </c>
      <c r="C43" s="36">
        <f ca="1">'NE1_13.09.18_pred'!I31</f>
        <v>0</v>
      </c>
      <c r="D43" s="36">
        <f ca="1">'NE2_14.09.18'!I31</f>
        <v>0</v>
      </c>
      <c r="E43" s="36">
        <f ca="1">'NE2_14.09.18_pred'!I31</f>
        <v>0</v>
      </c>
      <c r="F43" s="36">
        <f ca="1">'NE3_17.09.18'!I31</f>
        <v>0</v>
      </c>
      <c r="G43" s="36">
        <f ca="1">'NE3_17.09.18_pred'!I31</f>
        <v>0</v>
      </c>
      <c r="H43" s="36">
        <f ca="1">'NE4_18.09.18'!I31</f>
        <v>0</v>
      </c>
      <c r="I43" s="36">
        <f ca="1">'NE4_18.09.18_pred'!I31</f>
        <v>0</v>
      </c>
      <c r="J43" s="36">
        <f ca="1">'NE5_19.09.18'!I31</f>
        <v>0</v>
      </c>
      <c r="K43" s="36">
        <f ca="1">'NE5_19.09.18_pred'!I31</f>
        <v>0</v>
      </c>
      <c r="L43" s="36">
        <f ca="1">'NE6_20.09.18'!I31</f>
        <v>0</v>
      </c>
      <c r="M43" s="36">
        <f ca="1">'NE6_20.09.18_pred'!I31</f>
        <v>0</v>
      </c>
      <c r="N43" s="36">
        <f ca="1">'PE1_13.09.18'!I31</f>
        <v>0</v>
      </c>
      <c r="O43" s="36">
        <f ca="1">'PE1_13.09.18_pred'!I31</f>
        <v>0</v>
      </c>
      <c r="P43" s="36">
        <f ca="1">'PE2_14.09.18'!I31</f>
        <v>0</v>
      </c>
      <c r="Q43" s="36">
        <f ca="1">'PE2_14.09.18_pred'!I31</f>
        <v>0</v>
      </c>
      <c r="R43" s="36">
        <f ca="1">'PE3_17.09.18'!I31</f>
        <v>0</v>
      </c>
      <c r="S43" s="36">
        <f ca="1">'PE3_17.09.18_pred'!I31</f>
        <v>0</v>
      </c>
      <c r="T43" s="36">
        <f ca="1">'PE4_18.09.18'!I31</f>
        <v>0</v>
      </c>
      <c r="U43" s="36">
        <f ca="1">'PE4_18.09.18_pred'!I31</f>
        <v>0</v>
      </c>
      <c r="V43" s="36">
        <f ca="1">'PE5_19.09.18'!I31</f>
        <v>0</v>
      </c>
      <c r="W43" s="36">
        <f ca="1">'PE5_19.09.18_pred'!I31</f>
        <v>0</v>
      </c>
      <c r="X43" s="36">
        <f ca="1">'PE6_20.09.18'!I31</f>
        <v>0</v>
      </c>
      <c r="Y43" s="36">
        <f ca="1">'PE6_20.09.18_pred'!I31</f>
        <v>0</v>
      </c>
      <c r="Z43" s="36">
        <f ca="1">'TE1_13.09.18'!I31</f>
        <v>0</v>
      </c>
      <c r="AA43" s="36">
        <f ca="1">'TE1_13.09.18_pred'!I31</f>
        <v>0</v>
      </c>
      <c r="AB43" s="36">
        <f ca="1">'TE2_14.09.18'!I31</f>
        <v>0</v>
      </c>
      <c r="AC43" s="36">
        <f ca="1">'TE2_14.09.18_pred'!I31</f>
        <v>0</v>
      </c>
      <c r="AD43" s="36">
        <f ca="1">'TE3_17.09.18'!I31</f>
        <v>0</v>
      </c>
      <c r="AE43" s="36">
        <f ca="1">'TE3_17.09.18_pred'!I31</f>
        <v>0</v>
      </c>
      <c r="AF43" s="36">
        <f ca="1">'TE4_18.09.18'!I31</f>
        <v>0</v>
      </c>
      <c r="AG43" s="36">
        <f ca="1">'TE4_18.09.18_pred'!I31</f>
        <v>0</v>
      </c>
      <c r="AH43" s="36">
        <f ca="1">'TE5_19.09.18'!I31</f>
        <v>0</v>
      </c>
      <c r="AI43" s="36">
        <f ca="1">'TE5_19.09.18_pred'!I31</f>
        <v>0</v>
      </c>
      <c r="AJ43" s="36">
        <f ca="1">'TE6_20.09.18'!I31</f>
        <v>0</v>
      </c>
      <c r="AK43" s="36">
        <f ca="1">'TE6_20.09.18_pred'!I31</f>
        <v>0</v>
      </c>
      <c r="AM43" s="36">
        <f t="shared" ca="1" si="7"/>
        <v>0</v>
      </c>
      <c r="AN43" s="36">
        <f t="shared" ca="1" si="8"/>
        <v>0</v>
      </c>
      <c r="AO43" s="36">
        <f t="shared" ca="1" si="9"/>
        <v>0</v>
      </c>
      <c r="AQ43" s="58"/>
    </row>
    <row r="44" spans="1:43" x14ac:dyDescent="0.25">
      <c r="A44" s="53" t="s">
        <v>419</v>
      </c>
      <c r="B44" s="36">
        <f ca="1">'NE1_13.09.18'!I32</f>
        <v>0</v>
      </c>
      <c r="C44" s="36">
        <f ca="1">'NE1_13.09.18_pred'!I32</f>
        <v>0</v>
      </c>
      <c r="D44" s="36">
        <f ca="1">'NE2_14.09.18'!I32</f>
        <v>0</v>
      </c>
      <c r="E44" s="36">
        <f ca="1">'NE2_14.09.18_pred'!I32</f>
        <v>0</v>
      </c>
      <c r="F44" s="36">
        <f ca="1">'NE3_17.09.18'!I32</f>
        <v>0</v>
      </c>
      <c r="G44" s="36">
        <f ca="1">'NE3_17.09.18_pred'!I32</f>
        <v>0</v>
      </c>
      <c r="H44" s="36">
        <f ca="1">'NE4_18.09.18'!I32</f>
        <v>0</v>
      </c>
      <c r="I44" s="36">
        <f ca="1">'NE4_18.09.18_pred'!I32</f>
        <v>0</v>
      </c>
      <c r="J44" s="36">
        <f ca="1">'NE5_19.09.18'!I32</f>
        <v>0</v>
      </c>
      <c r="K44" s="36">
        <f ca="1">'NE5_19.09.18_pred'!I32</f>
        <v>0</v>
      </c>
      <c r="L44" s="36">
        <f ca="1">'NE6_20.09.18'!I32</f>
        <v>0</v>
      </c>
      <c r="M44" s="36">
        <f ca="1">'NE6_20.09.18_pred'!I32</f>
        <v>0</v>
      </c>
      <c r="N44" s="36">
        <f ca="1">'PE1_13.09.18'!I32</f>
        <v>0</v>
      </c>
      <c r="O44" s="36">
        <f ca="1">'PE1_13.09.18_pred'!I32</f>
        <v>0</v>
      </c>
      <c r="P44" s="36">
        <f ca="1">'PE2_14.09.18'!I32</f>
        <v>0</v>
      </c>
      <c r="Q44" s="36">
        <f ca="1">'PE2_14.09.18_pred'!I32</f>
        <v>0</v>
      </c>
      <c r="R44" s="36">
        <f ca="1">'PE3_17.09.18'!I32</f>
        <v>0</v>
      </c>
      <c r="S44" s="36">
        <f ca="1">'PE3_17.09.18_pred'!I32</f>
        <v>0</v>
      </c>
      <c r="T44" s="36">
        <f ca="1">'PE4_18.09.18'!I32</f>
        <v>0</v>
      </c>
      <c r="U44" s="36">
        <f ca="1">'PE4_18.09.18_pred'!I32</f>
        <v>0</v>
      </c>
      <c r="V44" s="36">
        <f ca="1">'PE5_19.09.18'!I32</f>
        <v>0</v>
      </c>
      <c r="W44" s="36">
        <f ca="1">'PE5_19.09.18_pred'!I32</f>
        <v>0</v>
      </c>
      <c r="X44" s="36">
        <f ca="1">'PE6_20.09.18'!I32</f>
        <v>0</v>
      </c>
      <c r="Y44" s="36">
        <f ca="1">'PE6_20.09.18_pred'!I32</f>
        <v>0</v>
      </c>
      <c r="Z44" s="36">
        <f ca="1">'TE1_13.09.18'!I32</f>
        <v>0</v>
      </c>
      <c r="AA44" s="36">
        <f ca="1">'TE1_13.09.18_pred'!I32</f>
        <v>0</v>
      </c>
      <c r="AB44" s="36">
        <f ca="1">'TE2_14.09.18'!I32</f>
        <v>0</v>
      </c>
      <c r="AC44" s="36">
        <f ca="1">'TE2_14.09.18_pred'!I32</f>
        <v>0</v>
      </c>
      <c r="AD44" s="36">
        <f ca="1">'TE3_17.09.18'!I32</f>
        <v>0</v>
      </c>
      <c r="AE44" s="36">
        <f ca="1">'TE3_17.09.18_pred'!I32</f>
        <v>0</v>
      </c>
      <c r="AF44" s="36">
        <f ca="1">'TE4_18.09.18'!I32</f>
        <v>0</v>
      </c>
      <c r="AG44" s="36">
        <f ca="1">'TE4_18.09.18_pred'!I32</f>
        <v>0</v>
      </c>
      <c r="AH44" s="36">
        <f ca="1">'TE5_19.09.18'!I32</f>
        <v>0</v>
      </c>
      <c r="AI44" s="36">
        <f ca="1">'TE5_19.09.18_pred'!I32</f>
        <v>0</v>
      </c>
      <c r="AJ44" s="36">
        <f ca="1">'TE6_20.09.18'!I32</f>
        <v>0</v>
      </c>
      <c r="AK44" s="36">
        <f ca="1">'TE6_20.09.18_pred'!I32</f>
        <v>0</v>
      </c>
      <c r="AM44" s="36">
        <f t="shared" ca="1" si="7"/>
        <v>0</v>
      </c>
      <c r="AN44" s="36">
        <f t="shared" ca="1" si="8"/>
        <v>0</v>
      </c>
      <c r="AO44" s="36">
        <f t="shared" ca="1" si="9"/>
        <v>0</v>
      </c>
      <c r="AQ44" s="58"/>
    </row>
    <row r="45" spans="1:43" x14ac:dyDescent="0.25">
      <c r="A45" s="53" t="s">
        <v>420</v>
      </c>
      <c r="B45" s="36">
        <f ca="1">'NE1_13.09.18'!I33</f>
        <v>0</v>
      </c>
      <c r="C45" s="36">
        <f ca="1">'NE1_13.09.18_pred'!I33</f>
        <v>0</v>
      </c>
      <c r="D45" s="36">
        <f ca="1">'NE2_14.09.18'!I33</f>
        <v>0</v>
      </c>
      <c r="E45" s="36">
        <f ca="1">'NE2_14.09.18_pred'!I33</f>
        <v>0</v>
      </c>
      <c r="F45" s="36">
        <f ca="1">'NE3_17.09.18'!I33</f>
        <v>0</v>
      </c>
      <c r="G45" s="36">
        <f ca="1">'NE3_17.09.18_pred'!I33</f>
        <v>0</v>
      </c>
      <c r="H45" s="36">
        <f ca="1">'NE4_18.09.18'!I33</f>
        <v>0</v>
      </c>
      <c r="I45" s="36">
        <f ca="1">'NE4_18.09.18_pred'!I33</f>
        <v>0</v>
      </c>
      <c r="J45" s="36">
        <f ca="1">'NE5_19.09.18'!I33</f>
        <v>0</v>
      </c>
      <c r="K45" s="36">
        <f ca="1">'NE5_19.09.18_pred'!I33</f>
        <v>0</v>
      </c>
      <c r="L45" s="36">
        <f ca="1">'NE6_20.09.18'!I33</f>
        <v>0</v>
      </c>
      <c r="M45" s="36">
        <f ca="1">'NE6_20.09.18_pred'!I33</f>
        <v>0</v>
      </c>
      <c r="N45" s="36">
        <f ca="1">'PE1_13.09.18'!I33</f>
        <v>0</v>
      </c>
      <c r="O45" s="36">
        <f ca="1">'PE1_13.09.18_pred'!I33</f>
        <v>0</v>
      </c>
      <c r="P45" s="36">
        <f ca="1">'PE2_14.09.18'!I33</f>
        <v>0</v>
      </c>
      <c r="Q45" s="36">
        <f ca="1">'PE2_14.09.18_pred'!I33</f>
        <v>0</v>
      </c>
      <c r="R45" s="36">
        <f ca="1">'PE3_17.09.18'!I33</f>
        <v>0</v>
      </c>
      <c r="S45" s="36">
        <f ca="1">'PE3_17.09.18_pred'!I33</f>
        <v>0</v>
      </c>
      <c r="T45" s="36">
        <f ca="1">'PE4_18.09.18'!I33</f>
        <v>0</v>
      </c>
      <c r="U45" s="36">
        <f ca="1">'PE4_18.09.18_pred'!I33</f>
        <v>0</v>
      </c>
      <c r="V45" s="36">
        <f ca="1">'PE5_19.09.18'!I33</f>
        <v>0</v>
      </c>
      <c r="W45" s="36">
        <f ca="1">'PE5_19.09.18_pred'!I33</f>
        <v>0</v>
      </c>
      <c r="X45" s="36">
        <f ca="1">'PE6_20.09.18'!I33</f>
        <v>0</v>
      </c>
      <c r="Y45" s="36">
        <f ca="1">'PE6_20.09.18_pred'!I33</f>
        <v>0</v>
      </c>
      <c r="Z45" s="36">
        <f ca="1">'TE1_13.09.18'!I33</f>
        <v>0</v>
      </c>
      <c r="AA45" s="36">
        <f ca="1">'TE1_13.09.18_pred'!I33</f>
        <v>0</v>
      </c>
      <c r="AB45" s="36">
        <f ca="1">'TE2_14.09.18'!I33</f>
        <v>0</v>
      </c>
      <c r="AC45" s="36">
        <f ca="1">'TE2_14.09.18_pred'!I33</f>
        <v>0</v>
      </c>
      <c r="AD45" s="36">
        <f ca="1">'TE3_17.09.18'!I33</f>
        <v>0</v>
      </c>
      <c r="AE45" s="36">
        <f ca="1">'TE3_17.09.18_pred'!I33</f>
        <v>0</v>
      </c>
      <c r="AF45" s="36">
        <f ca="1">'TE4_18.09.18'!I33</f>
        <v>0</v>
      </c>
      <c r="AG45" s="36">
        <f ca="1">'TE4_18.09.18_pred'!I33</f>
        <v>0</v>
      </c>
      <c r="AH45" s="36">
        <f ca="1">'TE5_19.09.18'!I33</f>
        <v>0</v>
      </c>
      <c r="AI45" s="36">
        <f ca="1">'TE5_19.09.18_pred'!I33</f>
        <v>0</v>
      </c>
      <c r="AJ45" s="36">
        <f ca="1">'TE6_20.09.18'!I33</f>
        <v>0</v>
      </c>
      <c r="AK45" s="36">
        <f ca="1">'TE6_20.09.18_pred'!I33</f>
        <v>0</v>
      </c>
      <c r="AM45" s="36">
        <f t="shared" ca="1" si="7"/>
        <v>0</v>
      </c>
      <c r="AN45" s="36">
        <f t="shared" ca="1" si="8"/>
        <v>0</v>
      </c>
      <c r="AO45" s="36">
        <f t="shared" ca="1" si="9"/>
        <v>0</v>
      </c>
      <c r="AQ45" s="58"/>
    </row>
    <row r="46" spans="1:43" x14ac:dyDescent="0.25">
      <c r="A46" s="53" t="s">
        <v>421</v>
      </c>
      <c r="B46" s="36">
        <f ca="1">'NE1_13.09.18'!I34</f>
        <v>0</v>
      </c>
      <c r="C46" s="36">
        <f ca="1">'NE1_13.09.18_pred'!I34</f>
        <v>0</v>
      </c>
      <c r="D46" s="36">
        <f ca="1">'NE2_14.09.18'!I34</f>
        <v>0</v>
      </c>
      <c r="E46" s="36">
        <f ca="1">'NE2_14.09.18_pred'!I34</f>
        <v>0</v>
      </c>
      <c r="F46" s="36">
        <f ca="1">'NE3_17.09.18'!I34</f>
        <v>0</v>
      </c>
      <c r="G46" s="36">
        <f ca="1">'NE3_17.09.18_pred'!I34</f>
        <v>0</v>
      </c>
      <c r="H46" s="36">
        <f ca="1">'NE4_18.09.18'!I34</f>
        <v>0</v>
      </c>
      <c r="I46" s="36">
        <f ca="1">'NE4_18.09.18_pred'!I34</f>
        <v>0</v>
      </c>
      <c r="J46" s="36">
        <f ca="1">'NE5_19.09.18'!I34</f>
        <v>0</v>
      </c>
      <c r="K46" s="36">
        <f ca="1">'NE5_19.09.18_pred'!I34</f>
        <v>0</v>
      </c>
      <c r="L46" s="36">
        <f ca="1">'NE6_20.09.18'!I34</f>
        <v>0</v>
      </c>
      <c r="M46" s="36">
        <f ca="1">'NE6_20.09.18_pred'!I34</f>
        <v>0</v>
      </c>
      <c r="N46" s="36">
        <f ca="1">'PE1_13.09.18'!I34</f>
        <v>0</v>
      </c>
      <c r="O46" s="36">
        <f ca="1">'PE1_13.09.18_pred'!I34</f>
        <v>0</v>
      </c>
      <c r="P46" s="36">
        <f ca="1">'PE2_14.09.18'!I34</f>
        <v>0</v>
      </c>
      <c r="Q46" s="36">
        <f ca="1">'PE2_14.09.18_pred'!I34</f>
        <v>0</v>
      </c>
      <c r="R46" s="36">
        <f ca="1">'PE3_17.09.18'!I34</f>
        <v>0</v>
      </c>
      <c r="S46" s="36">
        <f ca="1">'PE3_17.09.18_pred'!I34</f>
        <v>0</v>
      </c>
      <c r="T46" s="36">
        <f ca="1">'PE4_18.09.18'!I34</f>
        <v>0</v>
      </c>
      <c r="U46" s="36">
        <f ca="1">'PE4_18.09.18_pred'!I34</f>
        <v>0</v>
      </c>
      <c r="V46" s="36">
        <f ca="1">'PE5_19.09.18'!I34</f>
        <v>0</v>
      </c>
      <c r="W46" s="36">
        <f ca="1">'PE5_19.09.18_pred'!I34</f>
        <v>0</v>
      </c>
      <c r="X46" s="36">
        <f ca="1">'PE6_20.09.18'!I34</f>
        <v>0</v>
      </c>
      <c r="Y46" s="36">
        <f ca="1">'PE6_20.09.18_pred'!I34</f>
        <v>0</v>
      </c>
      <c r="Z46" s="36">
        <f ca="1">'TE1_13.09.18'!I34</f>
        <v>0</v>
      </c>
      <c r="AA46" s="36">
        <f ca="1">'TE1_13.09.18_pred'!I34</f>
        <v>0</v>
      </c>
      <c r="AB46" s="36">
        <f ca="1">'TE2_14.09.18'!I34</f>
        <v>0</v>
      </c>
      <c r="AC46" s="36">
        <f ca="1">'TE2_14.09.18_pred'!I34</f>
        <v>0</v>
      </c>
      <c r="AD46" s="36">
        <f ca="1">'TE3_17.09.18'!I34</f>
        <v>0</v>
      </c>
      <c r="AE46" s="36">
        <f ca="1">'TE3_17.09.18_pred'!I34</f>
        <v>0</v>
      </c>
      <c r="AF46" s="36">
        <f ca="1">'TE4_18.09.18'!I34</f>
        <v>0</v>
      </c>
      <c r="AG46" s="36">
        <f ca="1">'TE4_18.09.18_pred'!I34</f>
        <v>0</v>
      </c>
      <c r="AH46" s="36">
        <f ca="1">'TE5_19.09.18'!I34</f>
        <v>0</v>
      </c>
      <c r="AI46" s="36">
        <f ca="1">'TE5_19.09.18_pred'!I34</f>
        <v>0</v>
      </c>
      <c r="AJ46" s="36">
        <f ca="1">'TE6_20.09.18'!I34</f>
        <v>0</v>
      </c>
      <c r="AK46" s="36">
        <f ca="1">'TE6_20.09.18_pred'!I34</f>
        <v>0</v>
      </c>
      <c r="AM46" s="36">
        <f t="shared" ca="1" si="7"/>
        <v>0</v>
      </c>
      <c r="AN46" s="36">
        <f t="shared" ca="1" si="8"/>
        <v>0</v>
      </c>
      <c r="AO46" s="36">
        <f t="shared" ca="1" si="9"/>
        <v>0</v>
      </c>
      <c r="AQ46" s="58"/>
    </row>
    <row r="47" spans="1:43" x14ac:dyDescent="0.25">
      <c r="A47" s="54" t="s">
        <v>187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60"/>
    </row>
    <row r="48" spans="1:43" x14ac:dyDescent="0.25">
      <c r="A48" s="53" t="s">
        <v>422</v>
      </c>
      <c r="B48" s="36">
        <f ca="1">'NE1_13.09.18'!I36</f>
        <v>0</v>
      </c>
      <c r="C48" s="36">
        <f ca="1">'NE1_13.09.18_pred'!I36</f>
        <v>0</v>
      </c>
      <c r="D48" s="36">
        <f ca="1">'NE2_14.09.18'!I36</f>
        <v>0</v>
      </c>
      <c r="E48" s="36">
        <f ca="1">'NE2_14.09.18_pred'!I36</f>
        <v>0</v>
      </c>
      <c r="F48" s="36">
        <f ca="1">'NE3_17.09.18'!I36</f>
        <v>0</v>
      </c>
      <c r="G48" s="36">
        <f ca="1">'NE3_17.09.18_pred'!I36</f>
        <v>0</v>
      </c>
      <c r="H48" s="36">
        <f ca="1">'NE4_18.09.18'!I36</f>
        <v>0</v>
      </c>
      <c r="I48" s="36">
        <f ca="1">'NE4_18.09.18_pred'!I36</f>
        <v>0</v>
      </c>
      <c r="J48" s="36">
        <f ca="1">'NE5_19.09.18'!I36</f>
        <v>0</v>
      </c>
      <c r="K48" s="36">
        <f ca="1">'NE5_19.09.18_pred'!I36</f>
        <v>0</v>
      </c>
      <c r="L48" s="36">
        <f ca="1">'NE6_20.09.18'!I36</f>
        <v>0</v>
      </c>
      <c r="M48" s="36">
        <f ca="1">'NE6_20.09.18_pred'!I36</f>
        <v>0</v>
      </c>
      <c r="N48" s="36">
        <f ca="1">'PE1_13.09.18'!I36</f>
        <v>0</v>
      </c>
      <c r="O48" s="36">
        <f ca="1">'PE1_13.09.18_pred'!I36</f>
        <v>0</v>
      </c>
      <c r="P48" s="36">
        <f ca="1">'PE2_14.09.18'!I36</f>
        <v>0</v>
      </c>
      <c r="Q48" s="36">
        <f ca="1">'PE2_14.09.18_pred'!I36</f>
        <v>0</v>
      </c>
      <c r="R48" s="36">
        <f ca="1">'PE3_17.09.18'!I36</f>
        <v>0</v>
      </c>
      <c r="S48" s="36">
        <f ca="1">'PE3_17.09.18_pred'!I36</f>
        <v>0</v>
      </c>
      <c r="T48" s="36">
        <f ca="1">'PE4_18.09.18'!I36</f>
        <v>0</v>
      </c>
      <c r="U48" s="36">
        <f ca="1">'PE4_18.09.18_pred'!I36</f>
        <v>0</v>
      </c>
      <c r="V48" s="36">
        <f ca="1">'PE5_19.09.18'!I36</f>
        <v>0</v>
      </c>
      <c r="W48" s="36">
        <f ca="1">'PE5_19.09.18_pred'!I36</f>
        <v>0</v>
      </c>
      <c r="X48" s="36">
        <f ca="1">'PE6_20.09.18'!I36</f>
        <v>0</v>
      </c>
      <c r="Y48" s="36">
        <f ca="1">'PE6_20.09.18_pred'!I36</f>
        <v>0</v>
      </c>
      <c r="Z48" s="36">
        <f ca="1">'TE1_13.09.18'!I36</f>
        <v>0</v>
      </c>
      <c r="AA48" s="36">
        <f ca="1">'TE1_13.09.18_pred'!I36</f>
        <v>0</v>
      </c>
      <c r="AB48" s="36">
        <f ca="1">'TE2_14.09.18'!I36</f>
        <v>0</v>
      </c>
      <c r="AC48" s="36">
        <f ca="1">'TE2_14.09.18_pred'!I36</f>
        <v>0</v>
      </c>
      <c r="AD48" s="36">
        <f ca="1">'TE3_17.09.18'!I36</f>
        <v>0</v>
      </c>
      <c r="AE48" s="36">
        <f ca="1">'TE3_17.09.18_pred'!I36</f>
        <v>0</v>
      </c>
      <c r="AF48" s="36">
        <f ca="1">'TE4_18.09.18'!I36</f>
        <v>4.0404040404040407</v>
      </c>
      <c r="AG48" s="36">
        <f ca="1">'TE4_18.09.18_pred'!I36</f>
        <v>0</v>
      </c>
      <c r="AH48" s="36">
        <f ca="1">'TE5_19.09.18'!I36</f>
        <v>0</v>
      </c>
      <c r="AI48" s="36">
        <f ca="1">'TE5_19.09.18_pred'!I36</f>
        <v>0</v>
      </c>
      <c r="AJ48" s="36">
        <f ca="1">'TE6_20.09.18'!I36</f>
        <v>0</v>
      </c>
      <c r="AK48" s="36">
        <f ca="1">'TE6_20.09.18_pred'!I36</f>
        <v>0</v>
      </c>
      <c r="AM48" s="36">
        <f t="shared" ref="AM48:AM64" ca="1" si="10">AVERAGE(B48:AK48)</f>
        <v>0.1122334455667789</v>
      </c>
      <c r="AN48" s="36">
        <f t="shared" ref="AN48:AN64" ca="1" si="11">STDEV(B48:AK48)</f>
        <v>0.67340067340067344</v>
      </c>
      <c r="AO48" s="36">
        <f t="shared" ref="AO48:AO64" ca="1" si="12">AN48/SQRT(36)</f>
        <v>0.1122334455667789</v>
      </c>
      <c r="AQ48" s="58"/>
    </row>
    <row r="49" spans="1:43" x14ac:dyDescent="0.25">
      <c r="A49" s="53" t="s">
        <v>423</v>
      </c>
      <c r="B49" s="36">
        <f ca="1">'NE1_13.09.18'!I37</f>
        <v>0</v>
      </c>
      <c r="C49" s="36">
        <f ca="1">'NE1_13.09.18_pred'!I37</f>
        <v>0</v>
      </c>
      <c r="D49" s="36">
        <f ca="1">'NE2_14.09.18'!I37</f>
        <v>0</v>
      </c>
      <c r="E49" s="36">
        <f ca="1">'NE2_14.09.18_pred'!I37</f>
        <v>0</v>
      </c>
      <c r="F49" s="36">
        <f ca="1">'NE3_17.09.18'!I37</f>
        <v>3.0303030303030303</v>
      </c>
      <c r="G49" s="36">
        <f ca="1">'NE3_17.09.18_pred'!I37</f>
        <v>1.0101010101010102</v>
      </c>
      <c r="H49" s="36">
        <f ca="1">'NE4_18.09.18'!I37</f>
        <v>0</v>
      </c>
      <c r="I49" s="36">
        <f ca="1">'NE4_18.09.18_pred'!I37</f>
        <v>0</v>
      </c>
      <c r="J49" s="36">
        <f ca="1">'NE5_19.09.18'!I37</f>
        <v>6.0606060606060606</v>
      </c>
      <c r="K49" s="36">
        <f ca="1">'NE5_19.09.18_pred'!I37</f>
        <v>0</v>
      </c>
      <c r="L49" s="36">
        <f ca="1">'NE6_20.09.18'!I37</f>
        <v>0</v>
      </c>
      <c r="M49" s="36">
        <f ca="1">'NE6_20.09.18_pred'!I37</f>
        <v>0</v>
      </c>
      <c r="N49" s="36">
        <f ca="1">'PE1_13.09.18'!I37</f>
        <v>60.606060606060609</v>
      </c>
      <c r="O49" s="36">
        <f ca="1">'PE1_13.09.18_pred'!I37</f>
        <v>55.555555555555557</v>
      </c>
      <c r="P49" s="36">
        <f ca="1">'PE2_14.09.18'!I37</f>
        <v>3.0303030303030303</v>
      </c>
      <c r="Q49" s="36">
        <f ca="1">'PE2_14.09.18_pred'!I37</f>
        <v>2.0202020202020203</v>
      </c>
      <c r="R49" s="36">
        <f ca="1">'PE3_17.09.18'!I37</f>
        <v>0</v>
      </c>
      <c r="S49" s="36">
        <f ca="1">'PE3_17.09.18_pred'!I37</f>
        <v>0</v>
      </c>
      <c r="T49" s="36">
        <f ca="1">'PE4_18.09.18'!I37</f>
        <v>0</v>
      </c>
      <c r="U49" s="36">
        <f ca="1">'PE4_18.09.18_pred'!I37</f>
        <v>0</v>
      </c>
      <c r="V49" s="36">
        <f ca="1">'PE5_19.09.18'!I37</f>
        <v>2.0202020202020203</v>
      </c>
      <c r="W49" s="36">
        <f ca="1">'PE5_19.09.18_pred'!I37</f>
        <v>1.0101010101010102</v>
      </c>
      <c r="X49" s="36">
        <f ca="1">'PE6_20.09.18'!I37</f>
        <v>0</v>
      </c>
      <c r="Y49" s="36">
        <f ca="1">'PE6_20.09.18_pred'!I37</f>
        <v>0</v>
      </c>
      <c r="Z49" s="36">
        <f ca="1">'TE1_13.09.18'!I37</f>
        <v>8.0808080808080813</v>
      </c>
      <c r="AA49" s="36">
        <f ca="1">'TE1_13.09.18_pred'!I37</f>
        <v>9.0909090909090917</v>
      </c>
      <c r="AB49" s="36">
        <f ca="1">'TE2_14.09.18'!I37</f>
        <v>0</v>
      </c>
      <c r="AC49" s="36">
        <f ca="1">'TE2_14.09.18_pred'!I37</f>
        <v>0</v>
      </c>
      <c r="AD49" s="36">
        <f ca="1">'TE3_17.09.18'!I37</f>
        <v>0</v>
      </c>
      <c r="AE49" s="36">
        <f ca="1">'TE3_17.09.18_pred'!I37</f>
        <v>0</v>
      </c>
      <c r="AF49" s="36">
        <f ca="1">'TE4_18.09.18'!I37</f>
        <v>6.0606060606060606</v>
      </c>
      <c r="AG49" s="36">
        <f ca="1">'TE4_18.09.18_pred'!I37</f>
        <v>5.0505050505050502</v>
      </c>
      <c r="AH49" s="36">
        <f ca="1">'TE5_19.09.18'!I37</f>
        <v>2.0202020202020203</v>
      </c>
      <c r="AI49" s="36">
        <f ca="1">'TE5_19.09.18_pred'!I37</f>
        <v>0</v>
      </c>
      <c r="AJ49" s="36">
        <f ca="1">'TE6_20.09.18'!I37</f>
        <v>0</v>
      </c>
      <c r="AK49" s="36">
        <f ca="1">'TE6_20.09.18_pred'!I37</f>
        <v>0</v>
      </c>
      <c r="AM49" s="36">
        <f t="shared" ca="1" si="10"/>
        <v>4.5735129068462408</v>
      </c>
      <c r="AN49" s="36">
        <f t="shared" ca="1" si="11"/>
        <v>13.401561651017756</v>
      </c>
      <c r="AO49" s="36">
        <f t="shared" ca="1" si="12"/>
        <v>2.2335936085029595</v>
      </c>
      <c r="AQ49" s="58"/>
    </row>
    <row r="50" spans="1:43" x14ac:dyDescent="0.25">
      <c r="A50" s="53" t="s">
        <v>424</v>
      </c>
      <c r="B50" s="36">
        <f ca="1">'NE1_13.09.18'!I38</f>
        <v>0</v>
      </c>
      <c r="C50" s="36">
        <f ca="1">'NE1_13.09.18_pred'!I38</f>
        <v>0</v>
      </c>
      <c r="D50" s="36">
        <f ca="1">'NE2_14.09.18'!I38</f>
        <v>0</v>
      </c>
      <c r="E50" s="36">
        <f ca="1">'NE2_14.09.18_pred'!I38</f>
        <v>1.0204081632653061</v>
      </c>
      <c r="F50" s="36">
        <f ca="1">'NE3_17.09.18'!I38</f>
        <v>1.0101010101010102</v>
      </c>
      <c r="G50" s="36">
        <f ca="1">'NE3_17.09.18_pred'!I38</f>
        <v>0</v>
      </c>
      <c r="H50" s="36">
        <f ca="1">'NE4_18.09.18'!I38</f>
        <v>0</v>
      </c>
      <c r="I50" s="36">
        <f ca="1">'NE4_18.09.18_pred'!I38</f>
        <v>0</v>
      </c>
      <c r="J50" s="36">
        <f ca="1">'NE5_19.09.18'!I38</f>
        <v>4.0404040404040407</v>
      </c>
      <c r="K50" s="36">
        <f ca="1">'NE5_19.09.18_pred'!I38</f>
        <v>1.0101010101010102</v>
      </c>
      <c r="L50" s="36">
        <f ca="1">'NE6_20.09.18'!I38</f>
        <v>7.0707070707070701</v>
      </c>
      <c r="M50" s="36">
        <f ca="1">'NE6_20.09.18_pred'!I38</f>
        <v>0</v>
      </c>
      <c r="N50" s="36">
        <f ca="1">'PE1_13.09.18'!I38</f>
        <v>0</v>
      </c>
      <c r="O50" s="36">
        <f ca="1">'PE1_13.09.18_pred'!I38</f>
        <v>3.0303030303030303</v>
      </c>
      <c r="P50" s="36">
        <f ca="1">'PE2_14.09.18'!I38</f>
        <v>2.0202020202020203</v>
      </c>
      <c r="Q50" s="36">
        <f ca="1">'PE2_14.09.18_pred'!I38</f>
        <v>5.0505050505050502</v>
      </c>
      <c r="R50" s="36">
        <f ca="1">'PE3_17.09.18'!I38</f>
        <v>2.0202020202020203</v>
      </c>
      <c r="S50" s="36">
        <f ca="1">'PE3_17.09.18_pred'!I38</f>
        <v>0</v>
      </c>
      <c r="T50" s="36">
        <f ca="1">'PE4_18.09.18'!I38</f>
        <v>0</v>
      </c>
      <c r="U50" s="36">
        <f ca="1">'PE4_18.09.18_pred'!I38</f>
        <v>0</v>
      </c>
      <c r="V50" s="36">
        <f ca="1">'PE5_19.09.18'!I38</f>
        <v>6.0606060606060606</v>
      </c>
      <c r="W50" s="36">
        <f ca="1">'PE5_19.09.18_pred'!I38</f>
        <v>1.0101010101010102</v>
      </c>
      <c r="X50" s="36">
        <f ca="1">'PE6_20.09.18'!I38</f>
        <v>5.0505050505050502</v>
      </c>
      <c r="Y50" s="36">
        <f ca="1">'PE6_20.09.18_pred'!I38</f>
        <v>1.0204081632653061</v>
      </c>
      <c r="Z50" s="36">
        <f ca="1">'TE1_13.09.18'!I38</f>
        <v>1.0101010101010102</v>
      </c>
      <c r="AA50" s="36">
        <f ca="1">'TE1_13.09.18_pred'!I38</f>
        <v>10.1010101010101</v>
      </c>
      <c r="AB50" s="36">
        <f ca="1">'TE2_14.09.18'!I38</f>
        <v>0</v>
      </c>
      <c r="AC50" s="36">
        <f ca="1">'TE2_14.09.18_pred'!I38</f>
        <v>0</v>
      </c>
      <c r="AD50" s="36">
        <f ca="1">'TE3_17.09.18'!I38</f>
        <v>2.0202020202020203</v>
      </c>
      <c r="AE50" s="36">
        <f ca="1">'TE3_17.09.18_pred'!I38</f>
        <v>0</v>
      </c>
      <c r="AF50" s="36">
        <f ca="1">'TE4_18.09.18'!I38</f>
        <v>0</v>
      </c>
      <c r="AG50" s="36">
        <f ca="1">'TE4_18.09.18_pred'!I38</f>
        <v>0</v>
      </c>
      <c r="AH50" s="36">
        <f ca="1">'TE5_19.09.18'!I38</f>
        <v>3.0303030303030303</v>
      </c>
      <c r="AI50" s="36">
        <f ca="1">'TE5_19.09.18_pred'!I38</f>
        <v>1.0101010101010102</v>
      </c>
      <c r="AJ50" s="36">
        <f ca="1">'TE6_20.09.18'!I38</f>
        <v>26.262626262626267</v>
      </c>
      <c r="AK50" s="36">
        <f ca="1">'TE6_20.09.18_pred'!I38</f>
        <v>15.151515151515152</v>
      </c>
      <c r="AM50" s="36">
        <f t="shared" ca="1" si="10"/>
        <v>2.7222336746146274</v>
      </c>
      <c r="AN50" s="36">
        <f t="shared" ca="1" si="11"/>
        <v>5.2000092067460013</v>
      </c>
      <c r="AO50" s="36">
        <f t="shared" ca="1" si="12"/>
        <v>0.86666820112433351</v>
      </c>
      <c r="AQ50" s="58"/>
    </row>
    <row r="51" spans="1:43" x14ac:dyDescent="0.25">
      <c r="A51" s="53" t="s">
        <v>425</v>
      </c>
      <c r="B51" s="36">
        <f ca="1">'NE1_13.09.18'!I39</f>
        <v>0</v>
      </c>
      <c r="C51" s="36">
        <f ca="1">'NE1_13.09.18_pred'!I39</f>
        <v>0</v>
      </c>
      <c r="D51" s="36">
        <f ca="1">'NE2_14.09.18'!I39</f>
        <v>4.0404040404040407</v>
      </c>
      <c r="E51" s="36">
        <f ca="1">'NE2_14.09.18_pred'!I39</f>
        <v>5.1020408163265305</v>
      </c>
      <c r="F51" s="36">
        <f ca="1">'NE3_17.09.18'!I39</f>
        <v>9.0909090909090917</v>
      </c>
      <c r="G51" s="36">
        <f ca="1">'NE3_17.09.18_pred'!I39</f>
        <v>0</v>
      </c>
      <c r="H51" s="36">
        <f ca="1">'NE4_18.09.18'!I39</f>
        <v>1.0101010101010102</v>
      </c>
      <c r="I51" s="36">
        <f ca="1">'NE4_18.09.18_pred'!I39</f>
        <v>1.0101010101010102</v>
      </c>
      <c r="J51" s="36">
        <f ca="1">'NE5_19.09.18'!I39</f>
        <v>0</v>
      </c>
      <c r="K51" s="36">
        <f ca="1">'NE5_19.09.18_pred'!I39</f>
        <v>0</v>
      </c>
      <c r="L51" s="36">
        <f ca="1">'NE6_20.09.18'!I39</f>
        <v>0</v>
      </c>
      <c r="M51" s="36">
        <f ca="1">'NE6_20.09.18_pred'!I39</f>
        <v>0</v>
      </c>
      <c r="N51" s="36">
        <f ca="1">'PE1_13.09.18'!I39</f>
        <v>0</v>
      </c>
      <c r="O51" s="36">
        <f ca="1">'PE1_13.09.18_pred'!I39</f>
        <v>0</v>
      </c>
      <c r="P51" s="36">
        <f ca="1">'PE2_14.09.18'!I39</f>
        <v>0</v>
      </c>
      <c r="Q51" s="36">
        <f ca="1">'PE2_14.09.18_pred'!I39</f>
        <v>0</v>
      </c>
      <c r="R51" s="36">
        <f ca="1">'PE3_17.09.18'!I39</f>
        <v>0</v>
      </c>
      <c r="S51" s="36">
        <f ca="1">'PE3_17.09.18_pred'!I39</f>
        <v>0</v>
      </c>
      <c r="T51" s="36">
        <f ca="1">'PE4_18.09.18'!I39</f>
        <v>0</v>
      </c>
      <c r="U51" s="36">
        <f ca="1">'PE4_18.09.18_pred'!I39</f>
        <v>0</v>
      </c>
      <c r="V51" s="36">
        <f ca="1">'PE5_19.09.18'!I39</f>
        <v>0</v>
      </c>
      <c r="W51" s="36">
        <f ca="1">'PE5_19.09.18_pred'!I39</f>
        <v>0</v>
      </c>
      <c r="X51" s="36">
        <f ca="1">'PE6_20.09.18'!I39</f>
        <v>0</v>
      </c>
      <c r="Y51" s="36">
        <f ca="1">'PE6_20.09.18_pred'!I39</f>
        <v>0</v>
      </c>
      <c r="Z51" s="36">
        <f ca="1">'TE1_13.09.18'!I39</f>
        <v>3.0303030303030303</v>
      </c>
      <c r="AA51" s="36">
        <f ca="1">'TE1_13.09.18_pred'!I39</f>
        <v>3.0303030303030303</v>
      </c>
      <c r="AB51" s="36">
        <f ca="1">'TE2_14.09.18'!I39</f>
        <v>0</v>
      </c>
      <c r="AC51" s="36">
        <f ca="1">'TE2_14.09.18_pred'!I39</f>
        <v>0</v>
      </c>
      <c r="AD51" s="36">
        <f ca="1">'TE3_17.09.18'!I39</f>
        <v>2.0202020202020203</v>
      </c>
      <c r="AE51" s="36">
        <f ca="1">'TE3_17.09.18_pred'!I39</f>
        <v>0</v>
      </c>
      <c r="AF51" s="36">
        <f ca="1">'TE4_18.09.18'!I39</f>
        <v>1.0101010101010102</v>
      </c>
      <c r="AG51" s="36">
        <f ca="1">'TE4_18.09.18_pred'!I39</f>
        <v>0</v>
      </c>
      <c r="AH51" s="36">
        <f ca="1">'TE5_19.09.18'!I39</f>
        <v>0</v>
      </c>
      <c r="AI51" s="36">
        <f ca="1">'TE5_19.09.18_pred'!I39</f>
        <v>0</v>
      </c>
      <c r="AJ51" s="36">
        <f ca="1">'TE6_20.09.18'!I39</f>
        <v>0</v>
      </c>
      <c r="AK51" s="36">
        <f ca="1">'TE6_20.09.18_pred'!I39</f>
        <v>1.0101010101010102</v>
      </c>
      <c r="AM51" s="36">
        <f t="shared" ca="1" si="10"/>
        <v>0.84318239080143853</v>
      </c>
      <c r="AN51" s="36">
        <f t="shared" ca="1" si="11"/>
        <v>1.896867968343442</v>
      </c>
      <c r="AO51" s="36">
        <f t="shared" ca="1" si="12"/>
        <v>0.31614466139057368</v>
      </c>
      <c r="AQ51" s="58"/>
    </row>
    <row r="52" spans="1:43" x14ac:dyDescent="0.25">
      <c r="A52" s="53" t="s">
        <v>426</v>
      </c>
      <c r="B52" s="36">
        <f ca="1">'NE1_13.09.18'!I40</f>
        <v>0</v>
      </c>
      <c r="C52" s="36">
        <f ca="1">'NE1_13.09.18_pred'!I40</f>
        <v>0</v>
      </c>
      <c r="D52" s="36">
        <f ca="1">'NE2_14.09.18'!I40</f>
        <v>0</v>
      </c>
      <c r="E52" s="36">
        <f ca="1">'NE2_14.09.18_pred'!I40</f>
        <v>0</v>
      </c>
      <c r="F52" s="36">
        <f ca="1">'NE3_17.09.18'!I40</f>
        <v>0</v>
      </c>
      <c r="G52" s="36">
        <f ca="1">'NE3_17.09.18_pred'!I40</f>
        <v>0</v>
      </c>
      <c r="H52" s="36">
        <f ca="1">'NE4_18.09.18'!I40</f>
        <v>0</v>
      </c>
      <c r="I52" s="36">
        <f ca="1">'NE4_18.09.18_pred'!I40</f>
        <v>0</v>
      </c>
      <c r="J52" s="36">
        <f ca="1">'NE5_19.09.18'!I40</f>
        <v>0</v>
      </c>
      <c r="K52" s="36">
        <f ca="1">'NE5_19.09.18_pred'!I40</f>
        <v>0</v>
      </c>
      <c r="L52" s="36">
        <f ca="1">'NE6_20.09.18'!I40</f>
        <v>0</v>
      </c>
      <c r="M52" s="36">
        <f ca="1">'NE6_20.09.18_pred'!I40</f>
        <v>0</v>
      </c>
      <c r="N52" s="36">
        <f ca="1">'PE1_13.09.18'!I40</f>
        <v>0</v>
      </c>
      <c r="O52" s="36">
        <f ca="1">'PE1_13.09.18_pred'!I40</f>
        <v>0</v>
      </c>
      <c r="P52" s="36">
        <f ca="1">'PE2_14.09.18'!I40</f>
        <v>0</v>
      </c>
      <c r="Q52" s="36">
        <f ca="1">'PE2_14.09.18_pred'!I40</f>
        <v>0</v>
      </c>
      <c r="R52" s="36">
        <f ca="1">'PE3_17.09.18'!I40</f>
        <v>0</v>
      </c>
      <c r="S52" s="36">
        <f ca="1">'PE3_17.09.18_pred'!I40</f>
        <v>0</v>
      </c>
      <c r="T52" s="36">
        <f ca="1">'PE4_18.09.18'!I40</f>
        <v>0</v>
      </c>
      <c r="U52" s="36">
        <f ca="1">'PE4_18.09.18_pred'!I40</f>
        <v>0</v>
      </c>
      <c r="V52" s="36">
        <f ca="1">'PE5_19.09.18'!I40</f>
        <v>0</v>
      </c>
      <c r="W52" s="36">
        <f ca="1">'PE5_19.09.18_pred'!I40</f>
        <v>0</v>
      </c>
      <c r="X52" s="36">
        <f ca="1">'PE6_20.09.18'!I40</f>
        <v>0</v>
      </c>
      <c r="Y52" s="36">
        <f ca="1">'PE6_20.09.18_pred'!I40</f>
        <v>0</v>
      </c>
      <c r="Z52" s="36">
        <f ca="1">'TE1_13.09.18'!I40</f>
        <v>0</v>
      </c>
      <c r="AA52" s="36">
        <f ca="1">'TE1_13.09.18_pred'!I40</f>
        <v>0</v>
      </c>
      <c r="AB52" s="36">
        <f ca="1">'TE2_14.09.18'!I40</f>
        <v>0</v>
      </c>
      <c r="AC52" s="36">
        <f ca="1">'TE2_14.09.18_pred'!I40</f>
        <v>0</v>
      </c>
      <c r="AD52" s="36">
        <f ca="1">'TE3_17.09.18'!I40</f>
        <v>0</v>
      </c>
      <c r="AE52" s="36">
        <f ca="1">'TE3_17.09.18_pred'!I40</f>
        <v>0</v>
      </c>
      <c r="AF52" s="36">
        <f ca="1">'TE4_18.09.18'!I40</f>
        <v>0</v>
      </c>
      <c r="AG52" s="36">
        <f ca="1">'TE4_18.09.18_pred'!I40</f>
        <v>0</v>
      </c>
      <c r="AH52" s="36">
        <f ca="1">'TE5_19.09.18'!I40</f>
        <v>0</v>
      </c>
      <c r="AI52" s="36">
        <f ca="1">'TE5_19.09.18_pred'!I40</f>
        <v>0</v>
      </c>
      <c r="AJ52" s="36">
        <f ca="1">'TE6_20.09.18'!I40</f>
        <v>0</v>
      </c>
      <c r="AK52" s="36">
        <f ca="1">'TE6_20.09.18_pred'!I40</f>
        <v>0</v>
      </c>
      <c r="AM52" s="36">
        <f t="shared" ca="1" si="10"/>
        <v>0</v>
      </c>
      <c r="AN52" s="36">
        <f t="shared" ca="1" si="11"/>
        <v>0</v>
      </c>
      <c r="AO52" s="36">
        <f t="shared" ca="1" si="12"/>
        <v>0</v>
      </c>
      <c r="AQ52" s="58"/>
    </row>
    <row r="53" spans="1:43" x14ac:dyDescent="0.25">
      <c r="A53" s="53" t="s">
        <v>427</v>
      </c>
      <c r="B53" s="36">
        <f ca="1">'NE1_13.09.18'!I41</f>
        <v>0</v>
      </c>
      <c r="C53" s="36">
        <f ca="1">'NE1_13.09.18_pred'!I41</f>
        <v>0</v>
      </c>
      <c r="D53" s="36">
        <f ca="1">'NE2_14.09.18'!I41</f>
        <v>0</v>
      </c>
      <c r="E53" s="36">
        <f ca="1">'NE2_14.09.18_pred'!I41</f>
        <v>0</v>
      </c>
      <c r="F53" s="36">
        <f ca="1">'NE3_17.09.18'!I41</f>
        <v>0</v>
      </c>
      <c r="G53" s="36">
        <f ca="1">'NE3_17.09.18_pred'!I41</f>
        <v>0</v>
      </c>
      <c r="H53" s="36">
        <f ca="1">'NE4_18.09.18'!I41</f>
        <v>0</v>
      </c>
      <c r="I53" s="36">
        <f ca="1">'NE4_18.09.18_pred'!I41</f>
        <v>0</v>
      </c>
      <c r="J53" s="36">
        <f ca="1">'NE5_19.09.18'!I41</f>
        <v>0</v>
      </c>
      <c r="K53" s="36">
        <f ca="1">'NE5_19.09.18_pred'!I41</f>
        <v>0</v>
      </c>
      <c r="L53" s="36">
        <f ca="1">'NE6_20.09.18'!I41</f>
        <v>0</v>
      </c>
      <c r="M53" s="36">
        <f ca="1">'NE6_20.09.18_pred'!I41</f>
        <v>0</v>
      </c>
      <c r="N53" s="36">
        <f ca="1">'PE1_13.09.18'!I41</f>
        <v>0</v>
      </c>
      <c r="O53" s="36">
        <f ca="1">'PE1_13.09.18_pred'!I41</f>
        <v>0</v>
      </c>
      <c r="P53" s="36">
        <f ca="1">'PE2_14.09.18'!I41</f>
        <v>0</v>
      </c>
      <c r="Q53" s="36">
        <f ca="1">'PE2_14.09.18_pred'!I41</f>
        <v>0</v>
      </c>
      <c r="R53" s="36">
        <f ca="1">'PE3_17.09.18'!I41</f>
        <v>0</v>
      </c>
      <c r="S53" s="36">
        <f ca="1">'PE3_17.09.18_pred'!I41</f>
        <v>0</v>
      </c>
      <c r="T53" s="36">
        <f ca="1">'PE4_18.09.18'!I41</f>
        <v>0</v>
      </c>
      <c r="U53" s="36">
        <f ca="1">'PE4_18.09.18_pred'!I41</f>
        <v>0</v>
      </c>
      <c r="V53" s="36">
        <f ca="1">'PE5_19.09.18'!I41</f>
        <v>0</v>
      </c>
      <c r="W53" s="36">
        <f ca="1">'PE5_19.09.18_pred'!I41</f>
        <v>0</v>
      </c>
      <c r="X53" s="36">
        <f ca="1">'PE6_20.09.18'!I41</f>
        <v>0</v>
      </c>
      <c r="Y53" s="36">
        <f ca="1">'PE6_20.09.18_pred'!I41</f>
        <v>0</v>
      </c>
      <c r="Z53" s="36">
        <f ca="1">'TE1_13.09.18'!I41</f>
        <v>0</v>
      </c>
      <c r="AA53" s="36">
        <f ca="1">'TE1_13.09.18_pred'!I41</f>
        <v>0</v>
      </c>
      <c r="AB53" s="36">
        <f ca="1">'TE2_14.09.18'!I41</f>
        <v>0</v>
      </c>
      <c r="AC53" s="36">
        <f ca="1">'TE2_14.09.18_pred'!I41</f>
        <v>0</v>
      </c>
      <c r="AD53" s="36">
        <f ca="1">'TE3_17.09.18'!I41</f>
        <v>0</v>
      </c>
      <c r="AE53" s="36">
        <f ca="1">'TE3_17.09.18_pred'!I41</f>
        <v>0</v>
      </c>
      <c r="AF53" s="36">
        <f ca="1">'TE4_18.09.18'!I41</f>
        <v>3.0303030303030303</v>
      </c>
      <c r="AG53" s="36">
        <f ca="1">'TE4_18.09.18_pred'!I41</f>
        <v>5.0505050505050502</v>
      </c>
      <c r="AH53" s="36">
        <f ca="1">'TE5_19.09.18'!I41</f>
        <v>0</v>
      </c>
      <c r="AI53" s="36">
        <f ca="1">'TE5_19.09.18_pred'!I41</f>
        <v>0</v>
      </c>
      <c r="AJ53" s="36">
        <f ca="1">'TE6_20.09.18'!I41</f>
        <v>0</v>
      </c>
      <c r="AK53" s="36">
        <f ca="1">'TE6_20.09.18_pred'!I41</f>
        <v>0</v>
      </c>
      <c r="AM53" s="36">
        <f t="shared" ca="1" si="10"/>
        <v>0.22446689113355778</v>
      </c>
      <c r="AN53" s="36">
        <f t="shared" ca="1" si="11"/>
        <v>0.96918911397834939</v>
      </c>
      <c r="AO53" s="36">
        <f t="shared" ca="1" si="12"/>
        <v>0.16153151899639157</v>
      </c>
      <c r="AQ53" s="58"/>
    </row>
    <row r="54" spans="1:43" x14ac:dyDescent="0.25">
      <c r="A54" s="53" t="s">
        <v>428</v>
      </c>
      <c r="B54" s="36">
        <f ca="1">'NE1_13.09.18'!I42</f>
        <v>0</v>
      </c>
      <c r="C54" s="36">
        <f ca="1">'NE1_13.09.18_pred'!I42</f>
        <v>0</v>
      </c>
      <c r="D54" s="36">
        <f ca="1">'NE2_14.09.18'!I42</f>
        <v>0</v>
      </c>
      <c r="E54" s="36">
        <f ca="1">'NE2_14.09.18_pred'!I42</f>
        <v>0</v>
      </c>
      <c r="F54" s="36">
        <f ca="1">'NE3_17.09.18'!I42</f>
        <v>0</v>
      </c>
      <c r="G54" s="36">
        <f ca="1">'NE3_17.09.18_pred'!I42</f>
        <v>0</v>
      </c>
      <c r="H54" s="36">
        <f ca="1">'NE4_18.09.18'!I42</f>
        <v>0</v>
      </c>
      <c r="I54" s="36">
        <f ca="1">'NE4_18.09.18_pred'!I42</f>
        <v>0</v>
      </c>
      <c r="J54" s="36">
        <f ca="1">'NE5_19.09.18'!I42</f>
        <v>0</v>
      </c>
      <c r="K54" s="36">
        <f ca="1">'NE5_19.09.18_pred'!I42</f>
        <v>0</v>
      </c>
      <c r="L54" s="36">
        <f ca="1">'NE6_20.09.18'!I42</f>
        <v>0</v>
      </c>
      <c r="M54" s="36">
        <f ca="1">'NE6_20.09.18_pred'!I42</f>
        <v>0</v>
      </c>
      <c r="N54" s="36">
        <f ca="1">'PE1_13.09.18'!I42</f>
        <v>0</v>
      </c>
      <c r="O54" s="36">
        <f ca="1">'PE1_13.09.18_pred'!I42</f>
        <v>0</v>
      </c>
      <c r="P54" s="36">
        <f ca="1">'PE2_14.09.18'!I42</f>
        <v>0</v>
      </c>
      <c r="Q54" s="36">
        <f ca="1">'PE2_14.09.18_pred'!I42</f>
        <v>0</v>
      </c>
      <c r="R54" s="36">
        <f ca="1">'PE3_17.09.18'!I42</f>
        <v>0</v>
      </c>
      <c r="S54" s="36">
        <f ca="1">'PE3_17.09.18_pred'!I42</f>
        <v>0</v>
      </c>
      <c r="T54" s="36">
        <f ca="1">'PE4_18.09.18'!I42</f>
        <v>0</v>
      </c>
      <c r="U54" s="36">
        <f ca="1">'PE4_18.09.18_pred'!I42</f>
        <v>0</v>
      </c>
      <c r="V54" s="36">
        <f ca="1">'PE5_19.09.18'!I42</f>
        <v>0</v>
      </c>
      <c r="W54" s="36">
        <f ca="1">'PE5_19.09.18_pred'!I42</f>
        <v>0</v>
      </c>
      <c r="X54" s="36">
        <f ca="1">'PE6_20.09.18'!I42</f>
        <v>0</v>
      </c>
      <c r="Y54" s="36">
        <f ca="1">'PE6_20.09.18_pred'!I42</f>
        <v>0</v>
      </c>
      <c r="Z54" s="36">
        <f ca="1">'TE1_13.09.18'!I42</f>
        <v>0</v>
      </c>
      <c r="AA54" s="36">
        <f ca="1">'TE1_13.09.18_pred'!I42</f>
        <v>0</v>
      </c>
      <c r="AB54" s="36">
        <f ca="1">'TE2_14.09.18'!I42</f>
        <v>0</v>
      </c>
      <c r="AC54" s="36">
        <f ca="1">'TE2_14.09.18_pred'!I42</f>
        <v>0</v>
      </c>
      <c r="AD54" s="36">
        <f ca="1">'TE3_17.09.18'!I42</f>
        <v>0</v>
      </c>
      <c r="AE54" s="36">
        <f ca="1">'TE3_17.09.18_pred'!I42</f>
        <v>0</v>
      </c>
      <c r="AF54" s="36">
        <f ca="1">'TE4_18.09.18'!I42</f>
        <v>0</v>
      </c>
      <c r="AG54" s="36">
        <f ca="1">'TE4_18.09.18_pred'!I42</f>
        <v>0</v>
      </c>
      <c r="AH54" s="36">
        <f ca="1">'TE5_19.09.18'!I42</f>
        <v>0</v>
      </c>
      <c r="AI54" s="36">
        <f ca="1">'TE5_19.09.18_pred'!I42</f>
        <v>0</v>
      </c>
      <c r="AJ54" s="36">
        <f ca="1">'TE6_20.09.18'!I42</f>
        <v>0</v>
      </c>
      <c r="AK54" s="36">
        <f ca="1">'TE6_20.09.18_pred'!I42</f>
        <v>0</v>
      </c>
      <c r="AM54" s="36">
        <f t="shared" ca="1" si="10"/>
        <v>0</v>
      </c>
      <c r="AN54" s="36">
        <f t="shared" ca="1" si="11"/>
        <v>0</v>
      </c>
      <c r="AO54" s="36">
        <f t="shared" ca="1" si="12"/>
        <v>0</v>
      </c>
      <c r="AQ54" s="58"/>
    </row>
    <row r="55" spans="1:43" x14ac:dyDescent="0.25">
      <c r="A55" s="53" t="s">
        <v>429</v>
      </c>
      <c r="B55" s="36">
        <f ca="1">'NE1_13.09.18'!I43</f>
        <v>1.0101010101010102</v>
      </c>
      <c r="C55" s="36">
        <f ca="1">'NE1_13.09.18_pred'!I43</f>
        <v>2.0618556701030926</v>
      </c>
      <c r="D55" s="36">
        <f ca="1">'NE2_14.09.18'!I43</f>
        <v>3.0303030303030303</v>
      </c>
      <c r="E55" s="36">
        <f ca="1">'NE2_14.09.18_pred'!I43</f>
        <v>3.0612244897959182</v>
      </c>
      <c r="F55" s="36">
        <f ca="1">'NE3_17.09.18'!I43</f>
        <v>0</v>
      </c>
      <c r="G55" s="36">
        <f ca="1">'NE3_17.09.18_pred'!I43</f>
        <v>0</v>
      </c>
      <c r="H55" s="36">
        <f ca="1">'NE4_18.09.18'!I43</f>
        <v>5.0505050505050502</v>
      </c>
      <c r="I55" s="36">
        <f ca="1">'NE4_18.09.18_pred'!I43</f>
        <v>3.0303030303030303</v>
      </c>
      <c r="J55" s="36">
        <f ca="1">'NE5_19.09.18'!I43</f>
        <v>2.0202020202020203</v>
      </c>
      <c r="K55" s="36">
        <f ca="1">'NE5_19.09.18_pred'!I43</f>
        <v>1.0101010101010102</v>
      </c>
      <c r="L55" s="36">
        <f ca="1">'NE6_20.09.18'!I43</f>
        <v>5.0505050505050502</v>
      </c>
      <c r="M55" s="36">
        <f ca="1">'NE6_20.09.18_pred'!I43</f>
        <v>4.0404040404040407</v>
      </c>
      <c r="N55" s="36">
        <f ca="1">'PE1_13.09.18'!I43</f>
        <v>0</v>
      </c>
      <c r="O55" s="36">
        <f ca="1">'PE1_13.09.18_pred'!I43</f>
        <v>0</v>
      </c>
      <c r="P55" s="36">
        <f ca="1">'PE2_14.09.18'!I43</f>
        <v>13.131313131313133</v>
      </c>
      <c r="Q55" s="36">
        <f ca="1">'PE2_14.09.18_pred'!I43</f>
        <v>7.0707070707070701</v>
      </c>
      <c r="R55" s="36">
        <f ca="1">'PE3_17.09.18'!I43</f>
        <v>2.0202020202020203</v>
      </c>
      <c r="S55" s="36">
        <f ca="1">'PE3_17.09.18_pred'!I43</f>
        <v>6.1224489795918364</v>
      </c>
      <c r="T55" s="36">
        <f ca="1">'PE4_18.09.18'!I43</f>
        <v>9.0909090909090917</v>
      </c>
      <c r="U55" s="36">
        <f ca="1">'PE4_18.09.18_pred'!I43</f>
        <v>6.0606060606060606</v>
      </c>
      <c r="V55" s="36">
        <f ca="1">'PE5_19.09.18'!I43</f>
        <v>7.0707070707070701</v>
      </c>
      <c r="W55" s="36">
        <f ca="1">'PE5_19.09.18_pred'!I43</f>
        <v>9.0909090909090917</v>
      </c>
      <c r="X55" s="36">
        <f ca="1">'PE6_20.09.18'!I43</f>
        <v>9.0909090909090917</v>
      </c>
      <c r="Y55" s="36">
        <f ca="1">'PE6_20.09.18_pred'!I43</f>
        <v>6.1224489795918364</v>
      </c>
      <c r="Z55" s="36">
        <f ca="1">'TE1_13.09.18'!I43</f>
        <v>0</v>
      </c>
      <c r="AA55" s="36">
        <f ca="1">'TE1_13.09.18_pred'!I43</f>
        <v>0</v>
      </c>
      <c r="AB55" s="36">
        <f ca="1">'TE2_14.09.18'!I43</f>
        <v>0</v>
      </c>
      <c r="AC55" s="36">
        <f ca="1">'TE2_14.09.18_pred'!I43</f>
        <v>0</v>
      </c>
      <c r="AD55" s="36">
        <f ca="1">'TE3_17.09.18'!I43</f>
        <v>1.0101010101010102</v>
      </c>
      <c r="AE55" s="36">
        <f ca="1">'TE3_17.09.18_pred'!I43</f>
        <v>0</v>
      </c>
      <c r="AF55" s="36">
        <f ca="1">'TE4_18.09.18'!I43</f>
        <v>1.0101010101010102</v>
      </c>
      <c r="AG55" s="36">
        <f ca="1">'TE4_18.09.18_pred'!I43</f>
        <v>2.0202020202020203</v>
      </c>
      <c r="AH55" s="36">
        <f ca="1">'TE5_19.09.18'!I43</f>
        <v>3.0303030303030303</v>
      </c>
      <c r="AI55" s="36">
        <f ca="1">'TE5_19.09.18_pred'!I43</f>
        <v>5.0505050505050502</v>
      </c>
      <c r="AJ55" s="36">
        <f ca="1">'TE6_20.09.18'!I43</f>
        <v>1.0101010101010102</v>
      </c>
      <c r="AK55" s="36">
        <f ca="1">'TE6_20.09.18_pred'!I43</f>
        <v>1.0101010101010102</v>
      </c>
      <c r="AM55" s="36">
        <f t="shared" ca="1" si="10"/>
        <v>3.2882799758106587</v>
      </c>
      <c r="AN55" s="36">
        <f t="shared" ca="1" si="11"/>
        <v>3.3601794277571293</v>
      </c>
      <c r="AO55" s="36">
        <f t="shared" ca="1" si="12"/>
        <v>0.56002990462618818</v>
      </c>
      <c r="AQ55" s="58"/>
    </row>
    <row r="56" spans="1:43" x14ac:dyDescent="0.25">
      <c r="A56" s="53" t="s">
        <v>430</v>
      </c>
      <c r="B56" s="36">
        <f ca="1">'NE1_13.09.18'!I44</f>
        <v>0</v>
      </c>
      <c r="C56" s="36">
        <f ca="1">'NE1_13.09.18_pred'!I44</f>
        <v>0</v>
      </c>
      <c r="D56" s="36">
        <f ca="1">'NE2_14.09.18'!I44</f>
        <v>0</v>
      </c>
      <c r="E56" s="36">
        <f ca="1">'NE2_14.09.18_pred'!I44</f>
        <v>0</v>
      </c>
      <c r="F56" s="36">
        <f ca="1">'NE3_17.09.18'!I44</f>
        <v>0</v>
      </c>
      <c r="G56" s="36">
        <f ca="1">'NE3_17.09.18_pred'!I44</f>
        <v>0</v>
      </c>
      <c r="H56" s="36">
        <f ca="1">'NE4_18.09.18'!I44</f>
        <v>0</v>
      </c>
      <c r="I56" s="36">
        <f ca="1">'NE4_18.09.18_pred'!I44</f>
        <v>0</v>
      </c>
      <c r="J56" s="36">
        <f ca="1">'NE5_19.09.18'!I44</f>
        <v>0</v>
      </c>
      <c r="K56" s="36">
        <f ca="1">'NE5_19.09.18_pred'!I44</f>
        <v>0</v>
      </c>
      <c r="L56" s="36">
        <f ca="1">'NE6_20.09.18'!I44</f>
        <v>0</v>
      </c>
      <c r="M56" s="36">
        <f ca="1">'NE6_20.09.18_pred'!I44</f>
        <v>0</v>
      </c>
      <c r="N56" s="36">
        <f ca="1">'PE1_13.09.18'!I44</f>
        <v>0</v>
      </c>
      <c r="O56" s="36">
        <f ca="1">'PE1_13.09.18_pred'!I44</f>
        <v>0</v>
      </c>
      <c r="P56" s="36">
        <f ca="1">'PE2_14.09.18'!I44</f>
        <v>0</v>
      </c>
      <c r="Q56" s="36">
        <f ca="1">'PE2_14.09.18_pred'!I44</f>
        <v>0</v>
      </c>
      <c r="R56" s="36">
        <f ca="1">'PE3_17.09.18'!I44</f>
        <v>0</v>
      </c>
      <c r="S56" s="36">
        <f ca="1">'PE3_17.09.18_pred'!I44</f>
        <v>0</v>
      </c>
      <c r="T56" s="36">
        <f ca="1">'PE4_18.09.18'!I44</f>
        <v>0</v>
      </c>
      <c r="U56" s="36">
        <f ca="1">'PE4_18.09.18_pred'!I44</f>
        <v>0</v>
      </c>
      <c r="V56" s="36">
        <f ca="1">'PE5_19.09.18'!I44</f>
        <v>0</v>
      </c>
      <c r="W56" s="36">
        <f ca="1">'PE5_19.09.18_pred'!I44</f>
        <v>0</v>
      </c>
      <c r="X56" s="36">
        <f ca="1">'PE6_20.09.18'!I44</f>
        <v>0</v>
      </c>
      <c r="Y56" s="36">
        <f ca="1">'PE6_20.09.18_pred'!I44</f>
        <v>0</v>
      </c>
      <c r="Z56" s="36">
        <f ca="1">'TE1_13.09.18'!I44</f>
        <v>0</v>
      </c>
      <c r="AA56" s="36">
        <f ca="1">'TE1_13.09.18_pred'!I44</f>
        <v>0</v>
      </c>
      <c r="AB56" s="36">
        <f ca="1">'TE2_14.09.18'!I44</f>
        <v>0</v>
      </c>
      <c r="AC56" s="36">
        <f ca="1">'TE2_14.09.18_pred'!I44</f>
        <v>0</v>
      </c>
      <c r="AD56" s="36">
        <f ca="1">'TE3_17.09.18'!I44</f>
        <v>0</v>
      </c>
      <c r="AE56" s="36">
        <f ca="1">'TE3_17.09.18_pred'!I44</f>
        <v>0</v>
      </c>
      <c r="AF56" s="36">
        <f ca="1">'TE4_18.09.18'!I44</f>
        <v>0</v>
      </c>
      <c r="AG56" s="36">
        <f ca="1">'TE4_18.09.18_pred'!I44</f>
        <v>0</v>
      </c>
      <c r="AH56" s="36">
        <f ca="1">'TE5_19.09.18'!I44</f>
        <v>0</v>
      </c>
      <c r="AI56" s="36">
        <f ca="1">'TE5_19.09.18_pred'!I44</f>
        <v>0</v>
      </c>
      <c r="AJ56" s="36">
        <f ca="1">'TE6_20.09.18'!I44</f>
        <v>0</v>
      </c>
      <c r="AK56" s="36">
        <f ca="1">'TE6_20.09.18_pred'!I44</f>
        <v>0</v>
      </c>
      <c r="AM56" s="36">
        <f t="shared" ca="1" si="10"/>
        <v>0</v>
      </c>
      <c r="AN56" s="36">
        <f t="shared" ca="1" si="11"/>
        <v>0</v>
      </c>
      <c r="AO56" s="36">
        <f t="shared" ca="1" si="12"/>
        <v>0</v>
      </c>
      <c r="AQ56" s="58"/>
    </row>
    <row r="57" spans="1:43" x14ac:dyDescent="0.25">
      <c r="A57" s="53" t="s">
        <v>431</v>
      </c>
      <c r="B57" s="36">
        <f ca="1">'NE1_13.09.18'!I45</f>
        <v>1.0101010101010102</v>
      </c>
      <c r="C57" s="36">
        <f ca="1">'NE1_13.09.18_pred'!I45</f>
        <v>1.0309278350515463</v>
      </c>
      <c r="D57" s="36">
        <f ca="1">'NE2_14.09.18'!I45</f>
        <v>0</v>
      </c>
      <c r="E57" s="36">
        <f ca="1">'NE2_14.09.18_pred'!I45</f>
        <v>0</v>
      </c>
      <c r="F57" s="36">
        <f ca="1">'NE3_17.09.18'!I45</f>
        <v>0</v>
      </c>
      <c r="G57" s="36">
        <f ca="1">'NE3_17.09.18_pred'!I45</f>
        <v>0</v>
      </c>
      <c r="H57" s="36">
        <f ca="1">'NE4_18.09.18'!I45</f>
        <v>1.0101010101010102</v>
      </c>
      <c r="I57" s="36">
        <f ca="1">'NE4_18.09.18_pred'!I45</f>
        <v>0</v>
      </c>
      <c r="J57" s="36">
        <f ca="1">'NE5_19.09.18'!I45</f>
        <v>0</v>
      </c>
      <c r="K57" s="36">
        <f ca="1">'NE5_19.09.18_pred'!I45</f>
        <v>0</v>
      </c>
      <c r="L57" s="36">
        <f ca="1">'NE6_20.09.18'!I45</f>
        <v>0</v>
      </c>
      <c r="M57" s="36">
        <f ca="1">'NE6_20.09.18_pred'!I45</f>
        <v>0</v>
      </c>
      <c r="N57" s="36">
        <f ca="1">'PE1_13.09.18'!I45</f>
        <v>0</v>
      </c>
      <c r="O57" s="36">
        <f ca="1">'PE1_13.09.18_pred'!I45</f>
        <v>0</v>
      </c>
      <c r="P57" s="36">
        <f ca="1">'PE2_14.09.18'!I45</f>
        <v>0</v>
      </c>
      <c r="Q57" s="36">
        <f ca="1">'PE2_14.09.18_pred'!I45</f>
        <v>0</v>
      </c>
      <c r="R57" s="36">
        <f ca="1">'PE3_17.09.18'!I45</f>
        <v>0</v>
      </c>
      <c r="S57" s="36">
        <f ca="1">'PE3_17.09.18_pred'!I45</f>
        <v>0</v>
      </c>
      <c r="T57" s="36">
        <f ca="1">'PE4_18.09.18'!I45</f>
        <v>0</v>
      </c>
      <c r="U57" s="36">
        <f ca="1">'PE4_18.09.18_pred'!I45</f>
        <v>0</v>
      </c>
      <c r="V57" s="36">
        <f ca="1">'PE5_19.09.18'!I45</f>
        <v>0</v>
      </c>
      <c r="W57" s="36">
        <f ca="1">'PE5_19.09.18_pred'!I45</f>
        <v>0</v>
      </c>
      <c r="X57" s="36">
        <f ca="1">'PE6_20.09.18'!I45</f>
        <v>0</v>
      </c>
      <c r="Y57" s="36">
        <f ca="1">'PE6_20.09.18_pred'!I45</f>
        <v>0</v>
      </c>
      <c r="Z57" s="36">
        <f ca="1">'TE1_13.09.18'!I45</f>
        <v>0</v>
      </c>
      <c r="AA57" s="36">
        <f ca="1">'TE1_13.09.18_pred'!I45</f>
        <v>0</v>
      </c>
      <c r="AB57" s="36">
        <f ca="1">'TE2_14.09.18'!I45</f>
        <v>0</v>
      </c>
      <c r="AC57" s="36">
        <f ca="1">'TE2_14.09.18_pred'!I45</f>
        <v>0</v>
      </c>
      <c r="AD57" s="36">
        <f ca="1">'TE3_17.09.18'!I45</f>
        <v>0</v>
      </c>
      <c r="AE57" s="36">
        <f ca="1">'TE3_17.09.18_pred'!I45</f>
        <v>0</v>
      </c>
      <c r="AF57" s="36">
        <f ca="1">'TE4_18.09.18'!I45</f>
        <v>0</v>
      </c>
      <c r="AG57" s="36">
        <f ca="1">'TE4_18.09.18_pred'!I45</f>
        <v>0</v>
      </c>
      <c r="AH57" s="36">
        <f ca="1">'TE5_19.09.18'!I45</f>
        <v>0</v>
      </c>
      <c r="AI57" s="36">
        <f ca="1">'TE5_19.09.18_pred'!I45</f>
        <v>0</v>
      </c>
      <c r="AJ57" s="36">
        <f ca="1">'TE6_20.09.18'!I45</f>
        <v>0</v>
      </c>
      <c r="AK57" s="36">
        <f ca="1">'TE6_20.09.18_pred'!I45</f>
        <v>0</v>
      </c>
      <c r="AM57" s="36">
        <f t="shared" ca="1" si="10"/>
        <v>8.4753607090376867E-2</v>
      </c>
      <c r="AN57" s="36">
        <f t="shared" ca="1" si="11"/>
        <v>0.28509777978613138</v>
      </c>
      <c r="AO57" s="36">
        <f t="shared" ca="1" si="12"/>
        <v>4.7516296631021894E-2</v>
      </c>
      <c r="AQ57" s="58"/>
    </row>
    <row r="58" spans="1:43" x14ac:dyDescent="0.25">
      <c r="A58" s="53" t="s">
        <v>432</v>
      </c>
      <c r="B58" s="36">
        <f ca="1">'NE1_13.09.18'!I46</f>
        <v>0</v>
      </c>
      <c r="C58" s="36">
        <f ca="1">'NE1_13.09.18_pred'!I46</f>
        <v>0</v>
      </c>
      <c r="D58" s="36">
        <f ca="1">'NE2_14.09.18'!I46</f>
        <v>0</v>
      </c>
      <c r="E58" s="36">
        <f ca="1">'NE2_14.09.18_pred'!I46</f>
        <v>0</v>
      </c>
      <c r="F58" s="36">
        <f ca="1">'NE3_17.09.18'!I46</f>
        <v>0</v>
      </c>
      <c r="G58" s="36">
        <f ca="1">'NE3_17.09.18_pred'!I46</f>
        <v>0</v>
      </c>
      <c r="H58" s="36">
        <f ca="1">'NE4_18.09.18'!I46</f>
        <v>0</v>
      </c>
      <c r="I58" s="36">
        <f ca="1">'NE4_18.09.18_pred'!I46</f>
        <v>0</v>
      </c>
      <c r="J58" s="36">
        <f ca="1">'NE5_19.09.18'!I46</f>
        <v>0</v>
      </c>
      <c r="K58" s="36">
        <f ca="1">'NE5_19.09.18_pred'!I46</f>
        <v>0</v>
      </c>
      <c r="L58" s="36">
        <f ca="1">'NE6_20.09.18'!I46</f>
        <v>0</v>
      </c>
      <c r="M58" s="36">
        <f ca="1">'NE6_20.09.18_pred'!I46</f>
        <v>0</v>
      </c>
      <c r="N58" s="36">
        <f ca="1">'PE1_13.09.18'!I46</f>
        <v>0</v>
      </c>
      <c r="O58" s="36">
        <f ca="1">'PE1_13.09.18_pred'!I46</f>
        <v>0</v>
      </c>
      <c r="P58" s="36">
        <f ca="1">'PE2_14.09.18'!I46</f>
        <v>0</v>
      </c>
      <c r="Q58" s="36">
        <f ca="1">'PE2_14.09.18_pred'!I46</f>
        <v>0</v>
      </c>
      <c r="R58" s="36">
        <f ca="1">'PE3_17.09.18'!I46</f>
        <v>0</v>
      </c>
      <c r="S58" s="36">
        <f ca="1">'PE3_17.09.18_pred'!I46</f>
        <v>0</v>
      </c>
      <c r="T58" s="36">
        <f ca="1">'PE4_18.09.18'!I46</f>
        <v>0</v>
      </c>
      <c r="U58" s="36">
        <f ca="1">'PE4_18.09.18_pred'!I46</f>
        <v>0</v>
      </c>
      <c r="V58" s="36">
        <f ca="1">'PE5_19.09.18'!I46</f>
        <v>0</v>
      </c>
      <c r="W58" s="36">
        <f ca="1">'PE5_19.09.18_pred'!I46</f>
        <v>0</v>
      </c>
      <c r="X58" s="36">
        <f ca="1">'PE6_20.09.18'!I46</f>
        <v>0</v>
      </c>
      <c r="Y58" s="36">
        <f ca="1">'PE6_20.09.18_pred'!I46</f>
        <v>0</v>
      </c>
      <c r="Z58" s="36">
        <f ca="1">'TE1_13.09.18'!I46</f>
        <v>0</v>
      </c>
      <c r="AA58" s="36">
        <f ca="1">'TE1_13.09.18_pred'!I46</f>
        <v>0</v>
      </c>
      <c r="AB58" s="36">
        <f ca="1">'TE2_14.09.18'!I46</f>
        <v>0</v>
      </c>
      <c r="AC58" s="36">
        <f ca="1">'TE2_14.09.18_pred'!I46</f>
        <v>0</v>
      </c>
      <c r="AD58" s="36">
        <f ca="1">'TE3_17.09.18'!I46</f>
        <v>0</v>
      </c>
      <c r="AE58" s="36">
        <f ca="1">'TE3_17.09.18_pred'!I46</f>
        <v>0</v>
      </c>
      <c r="AF58" s="36">
        <f ca="1">'TE4_18.09.18'!I46</f>
        <v>0</v>
      </c>
      <c r="AG58" s="36">
        <f ca="1">'TE4_18.09.18_pred'!I46</f>
        <v>0</v>
      </c>
      <c r="AH58" s="36">
        <f ca="1">'TE5_19.09.18'!I46</f>
        <v>0</v>
      </c>
      <c r="AI58" s="36">
        <f ca="1">'TE5_19.09.18_pred'!I46</f>
        <v>0</v>
      </c>
      <c r="AJ58" s="36">
        <f ca="1">'TE6_20.09.18'!I46</f>
        <v>0</v>
      </c>
      <c r="AK58" s="36">
        <f ca="1">'TE6_20.09.18_pred'!I46</f>
        <v>0</v>
      </c>
      <c r="AM58" s="36">
        <f t="shared" ca="1" si="10"/>
        <v>0</v>
      </c>
      <c r="AN58" s="36">
        <f t="shared" ca="1" si="11"/>
        <v>0</v>
      </c>
      <c r="AO58" s="36">
        <f t="shared" ca="1" si="12"/>
        <v>0</v>
      </c>
      <c r="AQ58" s="58"/>
    </row>
    <row r="59" spans="1:43" x14ac:dyDescent="0.25">
      <c r="A59" s="53" t="s">
        <v>433</v>
      </c>
      <c r="B59" s="36">
        <f ca="1">'NE1_13.09.18'!I47</f>
        <v>2.0202020202020203</v>
      </c>
      <c r="C59" s="36">
        <f ca="1">'NE1_13.09.18_pred'!I47</f>
        <v>3.0927835051546393</v>
      </c>
      <c r="D59" s="36">
        <f ca="1">'NE2_14.09.18'!I47</f>
        <v>5.0505050505050502</v>
      </c>
      <c r="E59" s="36">
        <f ca="1">'NE2_14.09.18_pred'!I47</f>
        <v>9.183673469387756</v>
      </c>
      <c r="F59" s="36">
        <f ca="1">'NE3_17.09.18'!I47</f>
        <v>2.0202020202020203</v>
      </c>
      <c r="G59" s="36">
        <f ca="1">'NE3_17.09.18_pred'!I47</f>
        <v>0</v>
      </c>
      <c r="H59" s="36">
        <f ca="1">'NE4_18.09.18'!I47</f>
        <v>0</v>
      </c>
      <c r="I59" s="36">
        <f ca="1">'NE4_18.09.18_pred'!I47</f>
        <v>0</v>
      </c>
      <c r="J59" s="36">
        <f ca="1">'NE5_19.09.18'!I47</f>
        <v>0</v>
      </c>
      <c r="K59" s="36">
        <f ca="1">'NE5_19.09.18_pred'!I47</f>
        <v>0</v>
      </c>
      <c r="L59" s="36">
        <f ca="1">'NE6_20.09.18'!I47</f>
        <v>0</v>
      </c>
      <c r="M59" s="36">
        <f ca="1">'NE6_20.09.18_pred'!I47</f>
        <v>0</v>
      </c>
      <c r="N59" s="36">
        <f ca="1">'PE1_13.09.18'!I47</f>
        <v>0</v>
      </c>
      <c r="O59" s="36">
        <f ca="1">'PE1_13.09.18_pred'!I47</f>
        <v>0</v>
      </c>
      <c r="P59" s="36">
        <f ca="1">'PE2_14.09.18'!I47</f>
        <v>1.0101010101010102</v>
      </c>
      <c r="Q59" s="36">
        <f ca="1">'PE2_14.09.18_pred'!I47</f>
        <v>4.0404040404040407</v>
      </c>
      <c r="R59" s="36">
        <f ca="1">'PE3_17.09.18'!I47</f>
        <v>3.0303030303030303</v>
      </c>
      <c r="S59" s="36">
        <f ca="1">'PE3_17.09.18_pred'!I47</f>
        <v>1.0204081632653061</v>
      </c>
      <c r="T59" s="36">
        <f ca="1">'PE4_18.09.18'!I47</f>
        <v>0</v>
      </c>
      <c r="U59" s="36">
        <f ca="1">'PE4_18.09.18_pred'!I47</f>
        <v>0</v>
      </c>
      <c r="V59" s="36">
        <f ca="1">'PE5_19.09.18'!I47</f>
        <v>4.0404040404040407</v>
      </c>
      <c r="W59" s="36">
        <f ca="1">'PE5_19.09.18_pred'!I47</f>
        <v>1.0101010101010102</v>
      </c>
      <c r="X59" s="36">
        <f ca="1">'PE6_20.09.18'!I47</f>
        <v>0</v>
      </c>
      <c r="Y59" s="36">
        <f ca="1">'PE6_20.09.18_pred'!I47</f>
        <v>0</v>
      </c>
      <c r="Z59" s="36">
        <f ca="1">'TE1_13.09.18'!I47</f>
        <v>0</v>
      </c>
      <c r="AA59" s="36">
        <f ca="1">'TE1_13.09.18_pred'!I47</f>
        <v>0</v>
      </c>
      <c r="AB59" s="36">
        <f ca="1">'TE2_14.09.18'!I47</f>
        <v>0</v>
      </c>
      <c r="AC59" s="36">
        <f ca="1">'TE2_14.09.18_pred'!I47</f>
        <v>0</v>
      </c>
      <c r="AD59" s="36">
        <f ca="1">'TE3_17.09.18'!I47</f>
        <v>0</v>
      </c>
      <c r="AE59" s="36">
        <f ca="1">'TE3_17.09.18_pred'!I47</f>
        <v>0</v>
      </c>
      <c r="AF59" s="36">
        <f ca="1">'TE4_18.09.18'!I47</f>
        <v>4.0404040404040407</v>
      </c>
      <c r="AG59" s="36">
        <f ca="1">'TE4_18.09.18_pred'!I47</f>
        <v>3.0303030303030303</v>
      </c>
      <c r="AH59" s="36">
        <f ca="1">'TE5_19.09.18'!I47</f>
        <v>0</v>
      </c>
      <c r="AI59" s="36">
        <f ca="1">'TE5_19.09.18_pred'!I47</f>
        <v>0</v>
      </c>
      <c r="AJ59" s="36">
        <f ca="1">'TE6_20.09.18'!I47</f>
        <v>0</v>
      </c>
      <c r="AK59" s="36">
        <f ca="1">'TE6_20.09.18_pred'!I47</f>
        <v>0</v>
      </c>
      <c r="AM59" s="36">
        <f t="shared" ca="1" si="10"/>
        <v>1.1830498452982499</v>
      </c>
      <c r="AN59" s="36">
        <f t="shared" ca="1" si="11"/>
        <v>2.0536466549635146</v>
      </c>
      <c r="AO59" s="36">
        <f t="shared" ca="1" si="12"/>
        <v>0.34227444249391908</v>
      </c>
      <c r="AQ59" s="58"/>
    </row>
    <row r="60" spans="1:43" x14ac:dyDescent="0.25">
      <c r="A60" s="53" t="s">
        <v>434</v>
      </c>
      <c r="B60" s="36">
        <f ca="1">'NE1_13.09.18'!I48</f>
        <v>0</v>
      </c>
      <c r="C60" s="36">
        <f ca="1">'NE1_13.09.18_pred'!I48</f>
        <v>0</v>
      </c>
      <c r="D60" s="36">
        <f ca="1">'NE2_14.09.18'!I48</f>
        <v>0</v>
      </c>
      <c r="E60" s="36">
        <f ca="1">'NE2_14.09.18_pred'!I48</f>
        <v>0</v>
      </c>
      <c r="F60" s="36">
        <f ca="1">'NE3_17.09.18'!I48</f>
        <v>0</v>
      </c>
      <c r="G60" s="36">
        <f ca="1">'NE3_17.09.18_pred'!I48</f>
        <v>0</v>
      </c>
      <c r="H60" s="36">
        <f ca="1">'NE4_18.09.18'!I48</f>
        <v>0</v>
      </c>
      <c r="I60" s="36">
        <f ca="1">'NE4_18.09.18_pred'!I48</f>
        <v>0</v>
      </c>
      <c r="J60" s="36">
        <f ca="1">'NE5_19.09.18'!I48</f>
        <v>0</v>
      </c>
      <c r="K60" s="36">
        <f ca="1">'NE5_19.09.18_pred'!I48</f>
        <v>0</v>
      </c>
      <c r="L60" s="36">
        <f ca="1">'NE6_20.09.18'!I48</f>
        <v>0</v>
      </c>
      <c r="M60" s="36">
        <f ca="1">'NE6_20.09.18_pred'!I48</f>
        <v>0</v>
      </c>
      <c r="N60" s="36">
        <f ca="1">'PE1_13.09.18'!I48</f>
        <v>0</v>
      </c>
      <c r="O60" s="36">
        <f ca="1">'PE1_13.09.18_pred'!I48</f>
        <v>0</v>
      </c>
      <c r="P60" s="36">
        <f ca="1">'PE2_14.09.18'!I48</f>
        <v>0</v>
      </c>
      <c r="Q60" s="36">
        <f ca="1">'PE2_14.09.18_pred'!I48</f>
        <v>0</v>
      </c>
      <c r="R60" s="36">
        <f ca="1">'PE3_17.09.18'!I48</f>
        <v>0</v>
      </c>
      <c r="S60" s="36">
        <f ca="1">'PE3_17.09.18_pred'!I48</f>
        <v>0</v>
      </c>
      <c r="T60" s="36">
        <f ca="1">'PE4_18.09.18'!I48</f>
        <v>0</v>
      </c>
      <c r="U60" s="36">
        <f ca="1">'PE4_18.09.18_pred'!I48</f>
        <v>0</v>
      </c>
      <c r="V60" s="36">
        <f ca="1">'PE5_19.09.18'!I48</f>
        <v>0</v>
      </c>
      <c r="W60" s="36">
        <f ca="1">'PE5_19.09.18_pred'!I48</f>
        <v>0</v>
      </c>
      <c r="X60" s="36">
        <f ca="1">'PE6_20.09.18'!I48</f>
        <v>0</v>
      </c>
      <c r="Y60" s="36">
        <f ca="1">'PE6_20.09.18_pred'!I48</f>
        <v>0</v>
      </c>
      <c r="Z60" s="36">
        <f ca="1">'TE1_13.09.18'!I48</f>
        <v>0</v>
      </c>
      <c r="AA60" s="36">
        <f ca="1">'TE1_13.09.18_pred'!I48</f>
        <v>0</v>
      </c>
      <c r="AB60" s="36">
        <f ca="1">'TE2_14.09.18'!I48</f>
        <v>0</v>
      </c>
      <c r="AC60" s="36">
        <f ca="1">'TE2_14.09.18_pred'!I48</f>
        <v>0</v>
      </c>
      <c r="AD60" s="36">
        <f ca="1">'TE3_17.09.18'!I48</f>
        <v>0</v>
      </c>
      <c r="AE60" s="36">
        <f ca="1">'TE3_17.09.18_pred'!I48</f>
        <v>0</v>
      </c>
      <c r="AF60" s="36">
        <f ca="1">'TE4_18.09.18'!I48</f>
        <v>0</v>
      </c>
      <c r="AG60" s="36">
        <f ca="1">'TE4_18.09.18_pred'!I48</f>
        <v>0</v>
      </c>
      <c r="AH60" s="36">
        <f ca="1">'TE5_19.09.18'!I48</f>
        <v>0</v>
      </c>
      <c r="AI60" s="36">
        <f ca="1">'TE5_19.09.18_pred'!I48</f>
        <v>0</v>
      </c>
      <c r="AJ60" s="36">
        <f ca="1">'TE6_20.09.18'!I48</f>
        <v>0</v>
      </c>
      <c r="AK60" s="36">
        <f ca="1">'TE6_20.09.18_pred'!I48</f>
        <v>0</v>
      </c>
      <c r="AM60" s="36">
        <f t="shared" ca="1" si="10"/>
        <v>0</v>
      </c>
      <c r="AN60" s="36">
        <f t="shared" ca="1" si="11"/>
        <v>0</v>
      </c>
      <c r="AO60" s="36">
        <f t="shared" ca="1" si="12"/>
        <v>0</v>
      </c>
      <c r="AQ60" s="58"/>
    </row>
    <row r="61" spans="1:43" x14ac:dyDescent="0.25">
      <c r="A61" s="53" t="s">
        <v>435</v>
      </c>
      <c r="B61" s="36">
        <f ca="1">'NE1_13.09.18'!I49</f>
        <v>0</v>
      </c>
      <c r="C61" s="36">
        <f ca="1">'NE1_13.09.18_pred'!I49</f>
        <v>0</v>
      </c>
      <c r="D61" s="36">
        <f ca="1">'NE2_14.09.18'!I49</f>
        <v>0</v>
      </c>
      <c r="E61" s="36">
        <f ca="1">'NE2_14.09.18_pred'!I49</f>
        <v>0</v>
      </c>
      <c r="F61" s="36">
        <f ca="1">'NE3_17.09.18'!I49</f>
        <v>0</v>
      </c>
      <c r="G61" s="36">
        <f ca="1">'NE3_17.09.18_pred'!I49</f>
        <v>0</v>
      </c>
      <c r="H61" s="36">
        <f ca="1">'NE4_18.09.18'!I49</f>
        <v>1.0101010101010102</v>
      </c>
      <c r="I61" s="36">
        <f ca="1">'NE4_18.09.18_pred'!I49</f>
        <v>0</v>
      </c>
      <c r="J61" s="36">
        <f ca="1">'NE5_19.09.18'!I49</f>
        <v>1.0101010101010102</v>
      </c>
      <c r="K61" s="36">
        <f ca="1">'NE5_19.09.18_pred'!I49</f>
        <v>0</v>
      </c>
      <c r="L61" s="36">
        <f ca="1">'NE6_20.09.18'!I49</f>
        <v>0</v>
      </c>
      <c r="M61" s="36">
        <f ca="1">'NE6_20.09.18_pred'!I49</f>
        <v>0</v>
      </c>
      <c r="N61" s="36">
        <f ca="1">'PE1_13.09.18'!I49</f>
        <v>0</v>
      </c>
      <c r="O61" s="36">
        <f ca="1">'PE1_13.09.18_pred'!I49</f>
        <v>0</v>
      </c>
      <c r="P61" s="36">
        <f ca="1">'PE2_14.09.18'!I49</f>
        <v>0</v>
      </c>
      <c r="Q61" s="36">
        <f ca="1">'PE2_14.09.18_pred'!I49</f>
        <v>0</v>
      </c>
      <c r="R61" s="36">
        <f ca="1">'PE3_17.09.18'!I49</f>
        <v>0</v>
      </c>
      <c r="S61" s="36">
        <f ca="1">'PE3_17.09.18_pred'!I49</f>
        <v>0</v>
      </c>
      <c r="T61" s="36">
        <f ca="1">'PE4_18.09.18'!I49</f>
        <v>0</v>
      </c>
      <c r="U61" s="36">
        <f ca="1">'PE4_18.09.18_pred'!I49</f>
        <v>0</v>
      </c>
      <c r="V61" s="36">
        <f ca="1">'PE5_19.09.18'!I49</f>
        <v>0</v>
      </c>
      <c r="W61" s="36">
        <f ca="1">'PE5_19.09.18_pred'!I49</f>
        <v>0</v>
      </c>
      <c r="X61" s="36">
        <f ca="1">'PE6_20.09.18'!I49</f>
        <v>0</v>
      </c>
      <c r="Y61" s="36">
        <f ca="1">'PE6_20.09.18_pred'!I49</f>
        <v>0</v>
      </c>
      <c r="Z61" s="36">
        <f ca="1">'TE1_13.09.18'!I49</f>
        <v>0</v>
      </c>
      <c r="AA61" s="36">
        <f ca="1">'TE1_13.09.18_pred'!I49</f>
        <v>0</v>
      </c>
      <c r="AB61" s="36">
        <f ca="1">'TE2_14.09.18'!I49</f>
        <v>0</v>
      </c>
      <c r="AC61" s="36">
        <f ca="1">'TE2_14.09.18_pred'!I49</f>
        <v>0</v>
      </c>
      <c r="AD61" s="36">
        <f ca="1">'TE3_17.09.18'!I49</f>
        <v>0</v>
      </c>
      <c r="AE61" s="36">
        <f ca="1">'TE3_17.09.18_pred'!I49</f>
        <v>0</v>
      </c>
      <c r="AF61" s="36">
        <f ca="1">'TE4_18.09.18'!I49</f>
        <v>0</v>
      </c>
      <c r="AG61" s="36">
        <f ca="1">'TE4_18.09.18_pred'!I49</f>
        <v>0</v>
      </c>
      <c r="AH61" s="36">
        <f ca="1">'TE5_19.09.18'!I49</f>
        <v>0</v>
      </c>
      <c r="AI61" s="36">
        <f ca="1">'TE5_19.09.18_pred'!I49</f>
        <v>0</v>
      </c>
      <c r="AJ61" s="36">
        <f ca="1">'TE6_20.09.18'!I49</f>
        <v>0</v>
      </c>
      <c r="AK61" s="36">
        <f ca="1">'TE6_20.09.18_pred'!I49</f>
        <v>0</v>
      </c>
      <c r="AM61" s="36">
        <f t="shared" ca="1" si="10"/>
        <v>5.6116722783389451E-2</v>
      </c>
      <c r="AN61" s="36">
        <f t="shared" ca="1" si="11"/>
        <v>0.23465725671285173</v>
      </c>
      <c r="AO61" s="36">
        <f t="shared" ca="1" si="12"/>
        <v>3.9109542785475286E-2</v>
      </c>
      <c r="AQ61" s="58"/>
    </row>
    <row r="62" spans="1:43" x14ac:dyDescent="0.25">
      <c r="A62" s="53" t="s">
        <v>436</v>
      </c>
      <c r="B62" s="36">
        <f ca="1">'NE1_13.09.18'!I50</f>
        <v>0</v>
      </c>
      <c r="C62" s="36">
        <f ca="1">'NE1_13.09.18_pred'!I50</f>
        <v>0</v>
      </c>
      <c r="D62" s="36">
        <f ca="1">'NE2_14.09.18'!I50</f>
        <v>0</v>
      </c>
      <c r="E62" s="36">
        <f ca="1">'NE2_14.09.18_pred'!I50</f>
        <v>0</v>
      </c>
      <c r="F62" s="36">
        <f ca="1">'NE3_17.09.18'!I50</f>
        <v>0</v>
      </c>
      <c r="G62" s="36">
        <f ca="1">'NE3_17.09.18_pred'!I50</f>
        <v>0</v>
      </c>
      <c r="H62" s="36">
        <f ca="1">'NE4_18.09.18'!I50</f>
        <v>0</v>
      </c>
      <c r="I62" s="36">
        <f ca="1">'NE4_18.09.18_pred'!I50</f>
        <v>0</v>
      </c>
      <c r="J62" s="36">
        <f ca="1">'NE5_19.09.18'!I50</f>
        <v>0</v>
      </c>
      <c r="K62" s="36">
        <f ca="1">'NE5_19.09.18_pred'!I50</f>
        <v>0</v>
      </c>
      <c r="L62" s="36">
        <f ca="1">'NE6_20.09.18'!I50</f>
        <v>0</v>
      </c>
      <c r="M62" s="36">
        <f ca="1">'NE6_20.09.18_pred'!I50</f>
        <v>0</v>
      </c>
      <c r="N62" s="36">
        <f ca="1">'PE1_13.09.18'!I50</f>
        <v>0</v>
      </c>
      <c r="O62" s="36">
        <f ca="1">'PE1_13.09.18_pred'!I50</f>
        <v>0</v>
      </c>
      <c r="P62" s="36">
        <f ca="1">'PE2_14.09.18'!I50</f>
        <v>0</v>
      </c>
      <c r="Q62" s="36">
        <f ca="1">'PE2_14.09.18_pred'!I50</f>
        <v>0</v>
      </c>
      <c r="R62" s="36">
        <f ca="1">'PE3_17.09.18'!I50</f>
        <v>0</v>
      </c>
      <c r="S62" s="36">
        <f ca="1">'PE3_17.09.18_pred'!I50</f>
        <v>0</v>
      </c>
      <c r="T62" s="36">
        <f ca="1">'PE4_18.09.18'!I50</f>
        <v>0</v>
      </c>
      <c r="U62" s="36">
        <f ca="1">'PE4_18.09.18_pred'!I50</f>
        <v>0</v>
      </c>
      <c r="V62" s="36">
        <f ca="1">'PE5_19.09.18'!I50</f>
        <v>0</v>
      </c>
      <c r="W62" s="36">
        <f ca="1">'PE5_19.09.18_pred'!I50</f>
        <v>0</v>
      </c>
      <c r="X62" s="36">
        <f ca="1">'PE6_20.09.18'!I50</f>
        <v>0</v>
      </c>
      <c r="Y62" s="36">
        <f ca="1">'PE6_20.09.18_pred'!I50</f>
        <v>0</v>
      </c>
      <c r="Z62" s="36">
        <f ca="1">'TE1_13.09.18'!I50</f>
        <v>0</v>
      </c>
      <c r="AA62" s="36">
        <f ca="1">'TE1_13.09.18_pred'!I50</f>
        <v>0</v>
      </c>
      <c r="AB62" s="36">
        <f ca="1">'TE2_14.09.18'!I50</f>
        <v>0</v>
      </c>
      <c r="AC62" s="36">
        <f ca="1">'TE2_14.09.18_pred'!I50</f>
        <v>0</v>
      </c>
      <c r="AD62" s="36">
        <f ca="1">'TE3_17.09.18'!I50</f>
        <v>28.28282828282828</v>
      </c>
      <c r="AE62" s="36">
        <f ca="1">'TE3_17.09.18_pred'!I50</f>
        <v>7.0707070707070701</v>
      </c>
      <c r="AF62" s="36">
        <f ca="1">'TE4_18.09.18'!I50</f>
        <v>0</v>
      </c>
      <c r="AG62" s="36">
        <f ca="1">'TE4_18.09.18_pred'!I50</f>
        <v>0</v>
      </c>
      <c r="AH62" s="36">
        <f ca="1">'TE5_19.09.18'!I50</f>
        <v>0</v>
      </c>
      <c r="AI62" s="36">
        <f ca="1">'TE5_19.09.18_pred'!I50</f>
        <v>0</v>
      </c>
      <c r="AJ62" s="36">
        <f ca="1">'TE6_20.09.18'!I50</f>
        <v>0</v>
      </c>
      <c r="AK62" s="36">
        <f ca="1">'TE6_20.09.18_pred'!I50</f>
        <v>0</v>
      </c>
      <c r="AM62" s="36">
        <f t="shared" ca="1" si="10"/>
        <v>0.98204264870931524</v>
      </c>
      <c r="AN62" s="36">
        <f t="shared" ca="1" si="11"/>
        <v>4.8261034109336043</v>
      </c>
      <c r="AO62" s="36">
        <f t="shared" ca="1" si="12"/>
        <v>0.80435056848893405</v>
      </c>
      <c r="AQ62" s="58"/>
    </row>
    <row r="63" spans="1:43" x14ac:dyDescent="0.25">
      <c r="A63" s="53" t="s">
        <v>437</v>
      </c>
      <c r="B63" s="36">
        <f ca="1">'NE1_13.09.18'!I51</f>
        <v>1.0101010101010102</v>
      </c>
      <c r="C63" s="36">
        <f ca="1">'NE1_13.09.18_pred'!I51</f>
        <v>0</v>
      </c>
      <c r="D63" s="36">
        <f ca="1">'NE2_14.09.18'!I51</f>
        <v>5.0505050505050502</v>
      </c>
      <c r="E63" s="36">
        <f ca="1">'NE2_14.09.18_pred'!I51</f>
        <v>2.0408163265306123</v>
      </c>
      <c r="F63" s="36">
        <f ca="1">'NE3_17.09.18'!I51</f>
        <v>0</v>
      </c>
      <c r="G63" s="36">
        <f ca="1">'NE3_17.09.18_pred'!I51</f>
        <v>0</v>
      </c>
      <c r="H63" s="36">
        <f ca="1">'NE4_18.09.18'!I51</f>
        <v>0</v>
      </c>
      <c r="I63" s="36">
        <f ca="1">'NE4_18.09.18_pred'!I51</f>
        <v>0</v>
      </c>
      <c r="J63" s="36">
        <f ca="1">'NE5_19.09.18'!I51</f>
        <v>0</v>
      </c>
      <c r="K63" s="36">
        <f ca="1">'NE5_19.09.18_pred'!I51</f>
        <v>0</v>
      </c>
      <c r="L63" s="36">
        <f ca="1">'NE6_20.09.18'!I51</f>
        <v>0</v>
      </c>
      <c r="M63" s="36">
        <f ca="1">'NE6_20.09.18_pred'!I51</f>
        <v>0</v>
      </c>
      <c r="N63" s="36">
        <f ca="1">'PE1_13.09.18'!I51</f>
        <v>0</v>
      </c>
      <c r="O63" s="36">
        <f ca="1">'PE1_13.09.18_pred'!I51</f>
        <v>0</v>
      </c>
      <c r="P63" s="36">
        <f ca="1">'PE2_14.09.18'!I51</f>
        <v>0</v>
      </c>
      <c r="Q63" s="36">
        <f ca="1">'PE2_14.09.18_pred'!I51</f>
        <v>0</v>
      </c>
      <c r="R63" s="36">
        <f ca="1">'PE3_17.09.18'!I51</f>
        <v>0</v>
      </c>
      <c r="S63" s="36">
        <f ca="1">'PE3_17.09.18_pred'!I51</f>
        <v>0</v>
      </c>
      <c r="T63" s="36">
        <f ca="1">'PE4_18.09.18'!I51</f>
        <v>0</v>
      </c>
      <c r="U63" s="36">
        <f ca="1">'PE4_18.09.18_pred'!I51</f>
        <v>0</v>
      </c>
      <c r="V63" s="36">
        <f ca="1">'PE5_19.09.18'!I51</f>
        <v>0</v>
      </c>
      <c r="W63" s="36">
        <f ca="1">'PE5_19.09.18_pred'!I51</f>
        <v>0</v>
      </c>
      <c r="X63" s="36">
        <f ca="1">'PE6_20.09.18'!I51</f>
        <v>0</v>
      </c>
      <c r="Y63" s="36">
        <f ca="1">'PE6_20.09.18_pred'!I51</f>
        <v>0</v>
      </c>
      <c r="Z63" s="36">
        <f ca="1">'TE1_13.09.18'!I51</f>
        <v>0</v>
      </c>
      <c r="AA63" s="36">
        <f ca="1">'TE1_13.09.18_pred'!I51</f>
        <v>0</v>
      </c>
      <c r="AB63" s="36">
        <f ca="1">'TE2_14.09.18'!I51</f>
        <v>0</v>
      </c>
      <c r="AC63" s="36">
        <f ca="1">'TE2_14.09.18_pred'!I51</f>
        <v>0</v>
      </c>
      <c r="AD63" s="36">
        <f ca="1">'TE3_17.09.18'!I51</f>
        <v>0</v>
      </c>
      <c r="AE63" s="36">
        <f ca="1">'TE3_17.09.18_pred'!I51</f>
        <v>0</v>
      </c>
      <c r="AF63" s="36">
        <f ca="1">'TE4_18.09.18'!I51</f>
        <v>0</v>
      </c>
      <c r="AG63" s="36">
        <f ca="1">'TE4_18.09.18_pred'!I51</f>
        <v>0</v>
      </c>
      <c r="AH63" s="36">
        <f ca="1">'TE5_19.09.18'!I51</f>
        <v>0</v>
      </c>
      <c r="AI63" s="36">
        <f ca="1">'TE5_19.09.18_pred'!I51</f>
        <v>0</v>
      </c>
      <c r="AJ63" s="36">
        <f ca="1">'TE6_20.09.18'!I51</f>
        <v>0</v>
      </c>
      <c r="AK63" s="36">
        <f ca="1">'TE6_20.09.18_pred'!I51</f>
        <v>0</v>
      </c>
      <c r="AM63" s="36">
        <f t="shared" ca="1" si="10"/>
        <v>0.22503951075379647</v>
      </c>
      <c r="AN63" s="36">
        <f t="shared" ca="1" si="11"/>
        <v>0.90821168809930963</v>
      </c>
      <c r="AO63" s="36">
        <f t="shared" ca="1" si="12"/>
        <v>0.15136861468321827</v>
      </c>
      <c r="AQ63" s="58"/>
    </row>
    <row r="64" spans="1:43" x14ac:dyDescent="0.25">
      <c r="A64" s="53" t="s">
        <v>438</v>
      </c>
      <c r="B64" s="36">
        <f ca="1">'NE1_13.09.18'!I52</f>
        <v>0</v>
      </c>
      <c r="C64" s="36">
        <f ca="1">'NE1_13.09.18_pred'!I52</f>
        <v>0</v>
      </c>
      <c r="D64" s="36">
        <f ca="1">'NE2_14.09.18'!I52</f>
        <v>0</v>
      </c>
      <c r="E64" s="36">
        <f ca="1">'NE2_14.09.18_pred'!I52</f>
        <v>0</v>
      </c>
      <c r="F64" s="36">
        <f ca="1">'NE3_17.09.18'!I52</f>
        <v>6.0606060606060606</v>
      </c>
      <c r="G64" s="36">
        <f ca="1">'NE3_17.09.18_pred'!I52</f>
        <v>0</v>
      </c>
      <c r="H64" s="36">
        <f ca="1">'NE4_18.09.18'!I52</f>
        <v>0</v>
      </c>
      <c r="I64" s="36">
        <f ca="1">'NE4_18.09.18_pred'!I52</f>
        <v>0</v>
      </c>
      <c r="J64" s="36">
        <f ca="1">'NE5_19.09.18'!I52</f>
        <v>0</v>
      </c>
      <c r="K64" s="36">
        <f ca="1">'NE5_19.09.18_pred'!I52</f>
        <v>0</v>
      </c>
      <c r="L64" s="36">
        <f ca="1">'NE6_20.09.18'!I52</f>
        <v>0</v>
      </c>
      <c r="M64" s="36">
        <f ca="1">'NE6_20.09.18_pred'!I52</f>
        <v>0</v>
      </c>
      <c r="N64" s="36">
        <f ca="1">'PE1_13.09.18'!I52</f>
        <v>0</v>
      </c>
      <c r="O64" s="36">
        <f ca="1">'PE1_13.09.18_pred'!I52</f>
        <v>0</v>
      </c>
      <c r="P64" s="36">
        <f ca="1">'PE2_14.09.18'!I52</f>
        <v>0</v>
      </c>
      <c r="Q64" s="36">
        <f ca="1">'PE2_14.09.18_pred'!I52</f>
        <v>0</v>
      </c>
      <c r="R64" s="36">
        <f ca="1">'PE3_17.09.18'!I52</f>
        <v>0</v>
      </c>
      <c r="S64" s="36">
        <f ca="1">'PE3_17.09.18_pred'!I52</f>
        <v>0</v>
      </c>
      <c r="T64" s="36">
        <f ca="1">'PE4_18.09.18'!I52</f>
        <v>0</v>
      </c>
      <c r="U64" s="36">
        <f ca="1">'PE4_18.09.18_pred'!I52</f>
        <v>0</v>
      </c>
      <c r="V64" s="36">
        <f ca="1">'PE5_19.09.18'!I52</f>
        <v>0</v>
      </c>
      <c r="W64" s="36">
        <f ca="1">'PE5_19.09.18_pred'!I52</f>
        <v>0</v>
      </c>
      <c r="X64" s="36">
        <f ca="1">'PE6_20.09.18'!I52</f>
        <v>0</v>
      </c>
      <c r="Y64" s="36">
        <f ca="1">'PE6_20.09.18_pred'!I52</f>
        <v>0</v>
      </c>
      <c r="Z64" s="36">
        <f ca="1">'TE1_13.09.18'!I52</f>
        <v>0</v>
      </c>
      <c r="AA64" s="36">
        <f ca="1">'TE1_13.09.18_pred'!I52</f>
        <v>0</v>
      </c>
      <c r="AB64" s="36">
        <f ca="1">'TE2_14.09.18'!I52</f>
        <v>0</v>
      </c>
      <c r="AC64" s="36">
        <f ca="1">'TE2_14.09.18_pred'!I52</f>
        <v>0</v>
      </c>
      <c r="AD64" s="36">
        <f ca="1">'TE3_17.09.18'!I52</f>
        <v>0</v>
      </c>
      <c r="AE64" s="36">
        <f ca="1">'TE3_17.09.18_pred'!I52</f>
        <v>0</v>
      </c>
      <c r="AF64" s="36">
        <f ca="1">'TE4_18.09.18'!I52</f>
        <v>0</v>
      </c>
      <c r="AG64" s="36">
        <f ca="1">'TE4_18.09.18_pred'!I52</f>
        <v>0</v>
      </c>
      <c r="AH64" s="36">
        <f ca="1">'TE5_19.09.18'!I52</f>
        <v>0</v>
      </c>
      <c r="AI64" s="36">
        <f ca="1">'TE5_19.09.18_pred'!I52</f>
        <v>0</v>
      </c>
      <c r="AJ64" s="36">
        <f ca="1">'TE6_20.09.18'!I52</f>
        <v>0</v>
      </c>
      <c r="AK64" s="36">
        <f ca="1">'TE6_20.09.18_pred'!I52</f>
        <v>0</v>
      </c>
      <c r="AM64" s="36">
        <f t="shared" ca="1" si="10"/>
        <v>0.16835016835016836</v>
      </c>
      <c r="AN64" s="36">
        <f t="shared" ca="1" si="11"/>
        <v>1.0101010101010102</v>
      </c>
      <c r="AO64" s="36">
        <f t="shared" ca="1" si="12"/>
        <v>0.16835016835016836</v>
      </c>
      <c r="AQ64" s="58"/>
    </row>
    <row r="65" spans="1:43" x14ac:dyDescent="0.25">
      <c r="A65" s="54" t="s">
        <v>188</v>
      </c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60"/>
    </row>
    <row r="66" spans="1:43" x14ac:dyDescent="0.25">
      <c r="A66" s="53" t="s">
        <v>439</v>
      </c>
      <c r="B66" s="36">
        <f ca="1">'NE1_13.09.18'!I54</f>
        <v>0</v>
      </c>
      <c r="C66" s="36">
        <f ca="1">'NE1_13.09.18_pred'!I54</f>
        <v>0</v>
      </c>
      <c r="D66" s="36">
        <f ca="1">'NE2_14.09.18'!I54</f>
        <v>0</v>
      </c>
      <c r="E66" s="36">
        <f ca="1">'NE2_14.09.18_pred'!I54</f>
        <v>0</v>
      </c>
      <c r="F66" s="36">
        <f ca="1">'NE3_17.09.18'!I54</f>
        <v>0</v>
      </c>
      <c r="G66" s="36">
        <f ca="1">'NE3_17.09.18_pred'!I54</f>
        <v>0</v>
      </c>
      <c r="H66" s="36">
        <f ca="1">'NE4_18.09.18'!I54</f>
        <v>0</v>
      </c>
      <c r="I66" s="36">
        <f ca="1">'NE4_18.09.18_pred'!I54</f>
        <v>0</v>
      </c>
      <c r="J66" s="36">
        <f ca="1">'NE5_19.09.18'!I54</f>
        <v>0</v>
      </c>
      <c r="K66" s="36">
        <f ca="1">'NE5_19.09.18_pred'!I54</f>
        <v>0</v>
      </c>
      <c r="L66" s="36">
        <f ca="1">'NE6_20.09.18'!I54</f>
        <v>0</v>
      </c>
      <c r="M66" s="36">
        <f ca="1">'NE6_20.09.18_pred'!I54</f>
        <v>0</v>
      </c>
      <c r="N66" s="36">
        <f ca="1">'PE1_13.09.18'!I54</f>
        <v>0</v>
      </c>
      <c r="O66" s="36">
        <f ca="1">'PE1_13.09.18_pred'!I54</f>
        <v>0</v>
      </c>
      <c r="P66" s="36">
        <f ca="1">'PE2_14.09.18'!I54</f>
        <v>0</v>
      </c>
      <c r="Q66" s="36">
        <f ca="1">'PE2_14.09.18_pred'!I54</f>
        <v>0</v>
      </c>
      <c r="R66" s="36">
        <f ca="1">'PE3_17.09.18'!I54</f>
        <v>0</v>
      </c>
      <c r="S66" s="36">
        <f ca="1">'PE3_17.09.18_pred'!I54</f>
        <v>0</v>
      </c>
      <c r="T66" s="36">
        <f ca="1">'PE4_18.09.18'!I54</f>
        <v>0</v>
      </c>
      <c r="U66" s="36">
        <f ca="1">'PE4_18.09.18_pred'!I54</f>
        <v>0</v>
      </c>
      <c r="V66" s="36">
        <f ca="1">'PE5_19.09.18'!I54</f>
        <v>0</v>
      </c>
      <c r="W66" s="36">
        <f ca="1">'PE5_19.09.18_pred'!I54</f>
        <v>0</v>
      </c>
      <c r="X66" s="36">
        <f ca="1">'PE6_20.09.18'!I54</f>
        <v>0</v>
      </c>
      <c r="Y66" s="36">
        <f ca="1">'PE6_20.09.18_pred'!I54</f>
        <v>0</v>
      </c>
      <c r="Z66" s="36">
        <f ca="1">'TE1_13.09.18'!I54</f>
        <v>0</v>
      </c>
      <c r="AA66" s="36">
        <f ca="1">'TE1_13.09.18_pred'!I54</f>
        <v>0</v>
      </c>
      <c r="AB66" s="36">
        <f ca="1">'TE2_14.09.18'!I54</f>
        <v>0</v>
      </c>
      <c r="AC66" s="36">
        <f ca="1">'TE2_14.09.18_pred'!I54</f>
        <v>0</v>
      </c>
      <c r="AD66" s="36">
        <f ca="1">'TE3_17.09.18'!I54</f>
        <v>0</v>
      </c>
      <c r="AE66" s="36">
        <f ca="1">'TE3_17.09.18_pred'!I54</f>
        <v>0</v>
      </c>
      <c r="AF66" s="36">
        <f ca="1">'TE4_18.09.18'!I54</f>
        <v>0</v>
      </c>
      <c r="AG66" s="36">
        <f ca="1">'TE4_18.09.18_pred'!I54</f>
        <v>0</v>
      </c>
      <c r="AH66" s="36">
        <f ca="1">'TE5_19.09.18'!I54</f>
        <v>0</v>
      </c>
      <c r="AI66" s="36">
        <f ca="1">'TE5_19.09.18_pred'!I54</f>
        <v>0</v>
      </c>
      <c r="AJ66" s="36">
        <f ca="1">'TE6_20.09.18'!I54</f>
        <v>0</v>
      </c>
      <c r="AK66" s="36">
        <f ca="1">'TE6_20.09.18_pred'!I54</f>
        <v>0</v>
      </c>
      <c r="AM66" s="36">
        <f t="shared" ref="AM66:AM93" ca="1" si="13">AVERAGE(B66:AK66)</f>
        <v>0</v>
      </c>
      <c r="AN66" s="36">
        <f t="shared" ref="AN66:AN93" ca="1" si="14">STDEV(B66:AK66)</f>
        <v>0</v>
      </c>
      <c r="AO66" s="36">
        <f t="shared" ref="AO66:AO93" ca="1" si="15">AN66/SQRT(36)</f>
        <v>0</v>
      </c>
      <c r="AQ66" s="58"/>
    </row>
    <row r="67" spans="1:43" x14ac:dyDescent="0.25">
      <c r="A67" s="53" t="s">
        <v>440</v>
      </c>
      <c r="B67" s="36">
        <f ca="1">'NE1_13.09.18'!I55</f>
        <v>0</v>
      </c>
      <c r="C67" s="36">
        <f ca="1">'NE1_13.09.18_pred'!I55</f>
        <v>0</v>
      </c>
      <c r="D67" s="36">
        <f ca="1">'NE2_14.09.18'!I55</f>
        <v>0</v>
      </c>
      <c r="E67" s="36">
        <f ca="1">'NE2_14.09.18_pred'!I55</f>
        <v>0</v>
      </c>
      <c r="F67" s="36">
        <f ca="1">'NE3_17.09.18'!I55</f>
        <v>0</v>
      </c>
      <c r="G67" s="36">
        <f ca="1">'NE3_17.09.18_pred'!I55</f>
        <v>0</v>
      </c>
      <c r="H67" s="36">
        <f ca="1">'NE4_18.09.18'!I55</f>
        <v>0</v>
      </c>
      <c r="I67" s="36">
        <f ca="1">'NE4_18.09.18_pred'!I55</f>
        <v>0</v>
      </c>
      <c r="J67" s="36">
        <f ca="1">'NE5_19.09.18'!I55</f>
        <v>0</v>
      </c>
      <c r="K67" s="36">
        <f ca="1">'NE5_19.09.18_pred'!I55</f>
        <v>0</v>
      </c>
      <c r="L67" s="36">
        <f ca="1">'NE6_20.09.18'!I55</f>
        <v>0</v>
      </c>
      <c r="M67" s="36">
        <f ca="1">'NE6_20.09.18_pred'!I55</f>
        <v>0</v>
      </c>
      <c r="N67" s="36">
        <f ca="1">'PE1_13.09.18'!I55</f>
        <v>0</v>
      </c>
      <c r="O67" s="36">
        <f ca="1">'PE1_13.09.18_pred'!I55</f>
        <v>0</v>
      </c>
      <c r="P67" s="36">
        <f ca="1">'PE2_14.09.18'!I55</f>
        <v>0</v>
      </c>
      <c r="Q67" s="36">
        <f ca="1">'PE2_14.09.18_pred'!I55</f>
        <v>0</v>
      </c>
      <c r="R67" s="36">
        <f ca="1">'PE3_17.09.18'!I55</f>
        <v>0</v>
      </c>
      <c r="S67" s="36">
        <f ca="1">'PE3_17.09.18_pred'!I55</f>
        <v>0</v>
      </c>
      <c r="T67" s="36">
        <f ca="1">'PE4_18.09.18'!I55</f>
        <v>0</v>
      </c>
      <c r="U67" s="36">
        <f ca="1">'PE4_18.09.18_pred'!I55</f>
        <v>0</v>
      </c>
      <c r="V67" s="36">
        <f ca="1">'PE5_19.09.18'!I55</f>
        <v>0</v>
      </c>
      <c r="W67" s="36">
        <f ca="1">'PE5_19.09.18_pred'!I55</f>
        <v>0</v>
      </c>
      <c r="X67" s="36">
        <f ca="1">'PE6_20.09.18'!I55</f>
        <v>0</v>
      </c>
      <c r="Y67" s="36">
        <f ca="1">'PE6_20.09.18_pred'!I55</f>
        <v>0</v>
      </c>
      <c r="Z67" s="36">
        <f ca="1">'TE1_13.09.18'!I55</f>
        <v>0</v>
      </c>
      <c r="AA67" s="36">
        <f ca="1">'TE1_13.09.18_pred'!I55</f>
        <v>0</v>
      </c>
      <c r="AB67" s="36">
        <f ca="1">'TE2_14.09.18'!I55</f>
        <v>0</v>
      </c>
      <c r="AC67" s="36">
        <f ca="1">'TE2_14.09.18_pred'!I55</f>
        <v>0</v>
      </c>
      <c r="AD67" s="36">
        <f ca="1">'TE3_17.09.18'!I55</f>
        <v>0</v>
      </c>
      <c r="AE67" s="36">
        <f ca="1">'TE3_17.09.18_pred'!I55</f>
        <v>0</v>
      </c>
      <c r="AF67" s="36">
        <f ca="1">'TE4_18.09.18'!I55</f>
        <v>0</v>
      </c>
      <c r="AG67" s="36">
        <f ca="1">'TE4_18.09.18_pred'!I55</f>
        <v>0</v>
      </c>
      <c r="AH67" s="36">
        <f ca="1">'TE5_19.09.18'!I55</f>
        <v>0</v>
      </c>
      <c r="AI67" s="36">
        <f ca="1">'TE5_19.09.18_pred'!I55</f>
        <v>0</v>
      </c>
      <c r="AJ67" s="36">
        <f ca="1">'TE6_20.09.18'!I55</f>
        <v>0</v>
      </c>
      <c r="AK67" s="36">
        <f ca="1">'TE6_20.09.18_pred'!I55</f>
        <v>0</v>
      </c>
      <c r="AM67" s="36">
        <f t="shared" ca="1" si="13"/>
        <v>0</v>
      </c>
      <c r="AN67" s="36">
        <f t="shared" ca="1" si="14"/>
        <v>0</v>
      </c>
      <c r="AO67" s="36">
        <f t="shared" ca="1" si="15"/>
        <v>0</v>
      </c>
      <c r="AQ67" s="58"/>
    </row>
    <row r="68" spans="1:43" x14ac:dyDescent="0.25">
      <c r="A68" s="53" t="s">
        <v>441</v>
      </c>
      <c r="B68" s="36">
        <f ca="1">'NE1_13.09.18'!I56</f>
        <v>3.0303030303030303</v>
      </c>
      <c r="C68" s="36">
        <f ca="1">'NE1_13.09.18_pred'!I56</f>
        <v>2.0618556701030926</v>
      </c>
      <c r="D68" s="36">
        <f ca="1">'NE2_14.09.18'!I56</f>
        <v>5.0505050505050502</v>
      </c>
      <c r="E68" s="36">
        <f ca="1">'NE2_14.09.18_pred'!I56</f>
        <v>6.1224489795918364</v>
      </c>
      <c r="F68" s="36">
        <f ca="1">'NE3_17.09.18'!I56</f>
        <v>1.0101010101010102</v>
      </c>
      <c r="G68" s="36">
        <f ca="1">'NE3_17.09.18_pred'!I56</f>
        <v>0</v>
      </c>
      <c r="H68" s="36">
        <f ca="1">'NE4_18.09.18'!I56</f>
        <v>6.0606060606060606</v>
      </c>
      <c r="I68" s="36">
        <f ca="1">'NE4_18.09.18_pred'!I56</f>
        <v>9.0909090909090917</v>
      </c>
      <c r="J68" s="36">
        <f ca="1">'NE5_19.09.18'!I56</f>
        <v>1.0101010101010102</v>
      </c>
      <c r="K68" s="36">
        <f ca="1">'NE5_19.09.18_pred'!I56</f>
        <v>1.0101010101010102</v>
      </c>
      <c r="L68" s="36">
        <f ca="1">'NE6_20.09.18'!I56</f>
        <v>1.0101010101010102</v>
      </c>
      <c r="M68" s="36">
        <f ca="1">'NE6_20.09.18_pred'!I56</f>
        <v>0</v>
      </c>
      <c r="N68" s="36">
        <f ca="1">'PE1_13.09.18'!I56</f>
        <v>0</v>
      </c>
      <c r="O68" s="36">
        <f ca="1">'PE1_13.09.18_pred'!I56</f>
        <v>0</v>
      </c>
      <c r="P68" s="36">
        <f ca="1">'PE2_14.09.18'!I56</f>
        <v>0</v>
      </c>
      <c r="Q68" s="36">
        <f ca="1">'PE2_14.09.18_pred'!I56</f>
        <v>0</v>
      </c>
      <c r="R68" s="36">
        <f ca="1">'PE3_17.09.18'!I56</f>
        <v>0</v>
      </c>
      <c r="S68" s="36">
        <f ca="1">'PE3_17.09.18_pred'!I56</f>
        <v>0</v>
      </c>
      <c r="T68" s="36">
        <f ca="1">'PE4_18.09.18'!I56</f>
        <v>1.0101010101010102</v>
      </c>
      <c r="U68" s="36">
        <f ca="1">'PE4_18.09.18_pred'!I56</f>
        <v>1.0101010101010102</v>
      </c>
      <c r="V68" s="36">
        <f ca="1">'PE5_19.09.18'!I56</f>
        <v>1.0101010101010102</v>
      </c>
      <c r="W68" s="36">
        <f ca="1">'PE5_19.09.18_pred'!I56</f>
        <v>0</v>
      </c>
      <c r="X68" s="36">
        <f ca="1">'PE6_20.09.18'!I56</f>
        <v>0</v>
      </c>
      <c r="Y68" s="36">
        <f ca="1">'PE6_20.09.18_pred'!I56</f>
        <v>0</v>
      </c>
      <c r="Z68" s="36">
        <f ca="1">'TE1_13.09.18'!I56</f>
        <v>0</v>
      </c>
      <c r="AA68" s="36">
        <f ca="1">'TE1_13.09.18_pred'!I56</f>
        <v>0</v>
      </c>
      <c r="AB68" s="36">
        <f ca="1">'TE2_14.09.18'!I56</f>
        <v>0</v>
      </c>
      <c r="AC68" s="36">
        <f ca="1">'TE2_14.09.18_pred'!I56</f>
        <v>0</v>
      </c>
      <c r="AD68" s="36">
        <f ca="1">'TE3_17.09.18'!I56</f>
        <v>1.0101010101010102</v>
      </c>
      <c r="AE68" s="36">
        <f ca="1">'TE3_17.09.18_pred'!I56</f>
        <v>0</v>
      </c>
      <c r="AF68" s="36">
        <f ca="1">'TE4_18.09.18'!I56</f>
        <v>0</v>
      </c>
      <c r="AG68" s="36">
        <f ca="1">'TE4_18.09.18_pred'!I56</f>
        <v>0</v>
      </c>
      <c r="AH68" s="36">
        <f ca="1">'TE5_19.09.18'!I56</f>
        <v>0</v>
      </c>
      <c r="AI68" s="36">
        <f ca="1">'TE5_19.09.18_pred'!I56</f>
        <v>0</v>
      </c>
      <c r="AJ68" s="36">
        <f ca="1">'TE6_20.09.18'!I56</f>
        <v>1.0101010101010102</v>
      </c>
      <c r="AK68" s="36">
        <f ca="1">'TE6_20.09.18_pred'!I56</f>
        <v>0</v>
      </c>
      <c r="AM68" s="36">
        <f t="shared" ca="1" si="13"/>
        <v>1.1252093603590905</v>
      </c>
      <c r="AN68" s="36">
        <f t="shared" ca="1" si="14"/>
        <v>2.1341095074469729</v>
      </c>
      <c r="AO68" s="36">
        <f t="shared" ca="1" si="15"/>
        <v>0.3556849179078288</v>
      </c>
      <c r="AQ68" s="58"/>
    </row>
    <row r="69" spans="1:43" x14ac:dyDescent="0.25">
      <c r="A69" s="53" t="s">
        <v>442</v>
      </c>
      <c r="B69" s="36">
        <f ca="1">'NE1_13.09.18'!I57</f>
        <v>0</v>
      </c>
      <c r="C69" s="36">
        <f ca="1">'NE1_13.09.18_pred'!I57</f>
        <v>0</v>
      </c>
      <c r="D69" s="36">
        <f ca="1">'NE2_14.09.18'!I57</f>
        <v>0</v>
      </c>
      <c r="E69" s="36">
        <f ca="1">'NE2_14.09.18_pred'!I57</f>
        <v>0</v>
      </c>
      <c r="F69" s="36">
        <f ca="1">'NE3_17.09.18'!I57</f>
        <v>0</v>
      </c>
      <c r="G69" s="36">
        <f ca="1">'NE3_17.09.18_pred'!I57</f>
        <v>0</v>
      </c>
      <c r="H69" s="36">
        <f ca="1">'NE4_18.09.18'!I57</f>
        <v>0</v>
      </c>
      <c r="I69" s="36">
        <f ca="1">'NE4_18.09.18_pred'!I57</f>
        <v>0</v>
      </c>
      <c r="J69" s="36">
        <f ca="1">'NE5_19.09.18'!I57</f>
        <v>0</v>
      </c>
      <c r="K69" s="36">
        <f ca="1">'NE5_19.09.18_pred'!I57</f>
        <v>0</v>
      </c>
      <c r="L69" s="36">
        <f ca="1">'NE6_20.09.18'!I57</f>
        <v>0</v>
      </c>
      <c r="M69" s="36">
        <f ca="1">'NE6_20.09.18_pred'!I57</f>
        <v>0</v>
      </c>
      <c r="N69" s="36">
        <f ca="1">'PE1_13.09.18'!I57</f>
        <v>0</v>
      </c>
      <c r="O69" s="36">
        <f ca="1">'PE1_13.09.18_pred'!I57</f>
        <v>0</v>
      </c>
      <c r="P69" s="36">
        <f ca="1">'PE2_14.09.18'!I57</f>
        <v>0</v>
      </c>
      <c r="Q69" s="36">
        <f ca="1">'PE2_14.09.18_pred'!I57</f>
        <v>0</v>
      </c>
      <c r="R69" s="36">
        <f ca="1">'PE3_17.09.18'!I57</f>
        <v>0</v>
      </c>
      <c r="S69" s="36">
        <f ca="1">'PE3_17.09.18_pred'!I57</f>
        <v>0</v>
      </c>
      <c r="T69" s="36">
        <f ca="1">'PE4_18.09.18'!I57</f>
        <v>0</v>
      </c>
      <c r="U69" s="36">
        <f ca="1">'PE4_18.09.18_pred'!I57</f>
        <v>0</v>
      </c>
      <c r="V69" s="36">
        <f ca="1">'PE5_19.09.18'!I57</f>
        <v>0</v>
      </c>
      <c r="W69" s="36">
        <f ca="1">'PE5_19.09.18_pred'!I57</f>
        <v>0</v>
      </c>
      <c r="X69" s="36">
        <f ca="1">'PE6_20.09.18'!I57</f>
        <v>0</v>
      </c>
      <c r="Y69" s="36">
        <f ca="1">'PE6_20.09.18_pred'!I57</f>
        <v>0</v>
      </c>
      <c r="Z69" s="36">
        <f ca="1">'TE1_13.09.18'!I57</f>
        <v>0</v>
      </c>
      <c r="AA69" s="36">
        <f ca="1">'TE1_13.09.18_pred'!I57</f>
        <v>0</v>
      </c>
      <c r="AB69" s="36">
        <f ca="1">'TE2_14.09.18'!I57</f>
        <v>0</v>
      </c>
      <c r="AC69" s="36">
        <f ca="1">'TE2_14.09.18_pred'!I57</f>
        <v>0</v>
      </c>
      <c r="AD69" s="36">
        <f ca="1">'TE3_17.09.18'!I57</f>
        <v>0</v>
      </c>
      <c r="AE69" s="36">
        <f ca="1">'TE3_17.09.18_pred'!I57</f>
        <v>0</v>
      </c>
      <c r="AF69" s="36">
        <f ca="1">'TE4_18.09.18'!I57</f>
        <v>0</v>
      </c>
      <c r="AG69" s="36">
        <f ca="1">'TE4_18.09.18_pred'!I57</f>
        <v>0</v>
      </c>
      <c r="AH69" s="36">
        <f ca="1">'TE5_19.09.18'!I57</f>
        <v>0</v>
      </c>
      <c r="AI69" s="36">
        <f ca="1">'TE5_19.09.18_pred'!I57</f>
        <v>0</v>
      </c>
      <c r="AJ69" s="36">
        <f ca="1">'TE6_20.09.18'!I57</f>
        <v>0</v>
      </c>
      <c r="AK69" s="36">
        <f ca="1">'TE6_20.09.18_pred'!I57</f>
        <v>0</v>
      </c>
      <c r="AM69" s="36">
        <f t="shared" ca="1" si="13"/>
        <v>0</v>
      </c>
      <c r="AN69" s="36">
        <f t="shared" ca="1" si="14"/>
        <v>0</v>
      </c>
      <c r="AO69" s="36">
        <f t="shared" ca="1" si="15"/>
        <v>0</v>
      </c>
      <c r="AQ69" s="58"/>
    </row>
    <row r="70" spans="1:43" x14ac:dyDescent="0.25">
      <c r="A70" s="53" t="s">
        <v>443</v>
      </c>
      <c r="B70" s="36">
        <f ca="1">'NE1_13.09.18'!I58</f>
        <v>0</v>
      </c>
      <c r="C70" s="36">
        <f ca="1">'NE1_13.09.18_pred'!I58</f>
        <v>0</v>
      </c>
      <c r="D70" s="36">
        <f ca="1">'NE2_14.09.18'!I58</f>
        <v>0</v>
      </c>
      <c r="E70" s="36">
        <f ca="1">'NE2_14.09.18_pred'!I58</f>
        <v>0</v>
      </c>
      <c r="F70" s="36">
        <f ca="1">'NE3_17.09.18'!I58</f>
        <v>0</v>
      </c>
      <c r="G70" s="36">
        <f ca="1">'NE3_17.09.18_pred'!I58</f>
        <v>0</v>
      </c>
      <c r="H70" s="36">
        <f ca="1">'NE4_18.09.18'!I58</f>
        <v>0</v>
      </c>
      <c r="I70" s="36">
        <f ca="1">'NE4_18.09.18_pred'!I58</f>
        <v>0</v>
      </c>
      <c r="J70" s="36">
        <f ca="1">'NE5_19.09.18'!I58</f>
        <v>0</v>
      </c>
      <c r="K70" s="36">
        <f ca="1">'NE5_19.09.18_pred'!I58</f>
        <v>0</v>
      </c>
      <c r="L70" s="36">
        <f ca="1">'NE6_20.09.18'!I58</f>
        <v>0</v>
      </c>
      <c r="M70" s="36">
        <f ca="1">'NE6_20.09.18_pred'!I58</f>
        <v>0</v>
      </c>
      <c r="N70" s="36">
        <f ca="1">'PE1_13.09.18'!I58</f>
        <v>0</v>
      </c>
      <c r="O70" s="36">
        <f ca="1">'PE1_13.09.18_pred'!I58</f>
        <v>0</v>
      </c>
      <c r="P70" s="36">
        <f ca="1">'PE2_14.09.18'!I58</f>
        <v>0</v>
      </c>
      <c r="Q70" s="36">
        <f ca="1">'PE2_14.09.18_pred'!I58</f>
        <v>0</v>
      </c>
      <c r="R70" s="36">
        <f ca="1">'PE3_17.09.18'!I58</f>
        <v>0</v>
      </c>
      <c r="S70" s="36">
        <f ca="1">'PE3_17.09.18_pred'!I58</f>
        <v>0</v>
      </c>
      <c r="T70" s="36">
        <f ca="1">'PE4_18.09.18'!I58</f>
        <v>0</v>
      </c>
      <c r="U70" s="36">
        <f ca="1">'PE4_18.09.18_pred'!I58</f>
        <v>0</v>
      </c>
      <c r="V70" s="36">
        <f ca="1">'PE5_19.09.18'!I58</f>
        <v>0</v>
      </c>
      <c r="W70" s="36">
        <f ca="1">'PE5_19.09.18_pred'!I58</f>
        <v>0</v>
      </c>
      <c r="X70" s="36">
        <f ca="1">'PE6_20.09.18'!I58</f>
        <v>0</v>
      </c>
      <c r="Y70" s="36">
        <f ca="1">'PE6_20.09.18_pred'!I58</f>
        <v>0</v>
      </c>
      <c r="Z70" s="36">
        <f ca="1">'TE1_13.09.18'!I58</f>
        <v>0</v>
      </c>
      <c r="AA70" s="36">
        <f ca="1">'TE1_13.09.18_pred'!I58</f>
        <v>0</v>
      </c>
      <c r="AB70" s="36">
        <f ca="1">'TE2_14.09.18'!I58</f>
        <v>0</v>
      </c>
      <c r="AC70" s="36">
        <f ca="1">'TE2_14.09.18_pred'!I58</f>
        <v>0</v>
      </c>
      <c r="AD70" s="36">
        <f ca="1">'TE3_17.09.18'!I58</f>
        <v>0</v>
      </c>
      <c r="AE70" s="36">
        <f ca="1">'TE3_17.09.18_pred'!I58</f>
        <v>0</v>
      </c>
      <c r="AF70" s="36">
        <f ca="1">'TE4_18.09.18'!I58</f>
        <v>0</v>
      </c>
      <c r="AG70" s="36">
        <f ca="1">'TE4_18.09.18_pred'!I58</f>
        <v>0</v>
      </c>
      <c r="AH70" s="36">
        <f ca="1">'TE5_19.09.18'!I58</f>
        <v>0</v>
      </c>
      <c r="AI70" s="36">
        <f ca="1">'TE5_19.09.18_pred'!I58</f>
        <v>0</v>
      </c>
      <c r="AJ70" s="36">
        <f ca="1">'TE6_20.09.18'!I58</f>
        <v>0</v>
      </c>
      <c r="AK70" s="36">
        <f ca="1">'TE6_20.09.18_pred'!I58</f>
        <v>0</v>
      </c>
      <c r="AM70" s="36">
        <f t="shared" ca="1" si="13"/>
        <v>0</v>
      </c>
      <c r="AN70" s="36">
        <f t="shared" ca="1" si="14"/>
        <v>0</v>
      </c>
      <c r="AO70" s="36">
        <f t="shared" ca="1" si="15"/>
        <v>0</v>
      </c>
      <c r="AQ70" s="58"/>
    </row>
    <row r="71" spans="1:43" x14ac:dyDescent="0.25">
      <c r="A71" s="53" t="s">
        <v>444</v>
      </c>
      <c r="B71" s="36">
        <f ca="1">'NE1_13.09.18'!I59</f>
        <v>0</v>
      </c>
      <c r="C71" s="36">
        <f ca="1">'NE1_13.09.18_pred'!I59</f>
        <v>0</v>
      </c>
      <c r="D71" s="36">
        <f ca="1">'NE2_14.09.18'!I59</f>
        <v>0</v>
      </c>
      <c r="E71" s="36">
        <f ca="1">'NE2_14.09.18_pred'!I59</f>
        <v>0</v>
      </c>
      <c r="F71" s="36">
        <f ca="1">'NE3_17.09.18'!I59</f>
        <v>0</v>
      </c>
      <c r="G71" s="36">
        <f ca="1">'NE3_17.09.18_pred'!I59</f>
        <v>0</v>
      </c>
      <c r="H71" s="36">
        <f ca="1">'NE4_18.09.18'!I59</f>
        <v>0</v>
      </c>
      <c r="I71" s="36">
        <f ca="1">'NE4_18.09.18_pred'!I59</f>
        <v>0</v>
      </c>
      <c r="J71" s="36">
        <f ca="1">'NE5_19.09.18'!I59</f>
        <v>0</v>
      </c>
      <c r="K71" s="36">
        <f ca="1">'NE5_19.09.18_pred'!I59</f>
        <v>0</v>
      </c>
      <c r="L71" s="36">
        <f ca="1">'NE6_20.09.18'!I59</f>
        <v>0</v>
      </c>
      <c r="M71" s="36">
        <f ca="1">'NE6_20.09.18_pred'!I59</f>
        <v>0</v>
      </c>
      <c r="N71" s="36">
        <f ca="1">'PE1_13.09.18'!I59</f>
        <v>0</v>
      </c>
      <c r="O71" s="36">
        <f ca="1">'PE1_13.09.18_pred'!I59</f>
        <v>0</v>
      </c>
      <c r="P71" s="36">
        <f ca="1">'PE2_14.09.18'!I59</f>
        <v>0</v>
      </c>
      <c r="Q71" s="36">
        <f ca="1">'PE2_14.09.18_pred'!I59</f>
        <v>0</v>
      </c>
      <c r="R71" s="36">
        <f ca="1">'PE3_17.09.18'!I59</f>
        <v>0</v>
      </c>
      <c r="S71" s="36">
        <f ca="1">'PE3_17.09.18_pred'!I59</f>
        <v>0</v>
      </c>
      <c r="T71" s="36">
        <f ca="1">'PE4_18.09.18'!I59</f>
        <v>0</v>
      </c>
      <c r="U71" s="36">
        <f ca="1">'PE4_18.09.18_pred'!I59</f>
        <v>0</v>
      </c>
      <c r="V71" s="36">
        <f ca="1">'PE5_19.09.18'!I59</f>
        <v>0</v>
      </c>
      <c r="W71" s="36">
        <f ca="1">'PE5_19.09.18_pred'!I59</f>
        <v>0</v>
      </c>
      <c r="X71" s="36">
        <f ca="1">'PE6_20.09.18'!I59</f>
        <v>0</v>
      </c>
      <c r="Y71" s="36">
        <f ca="1">'PE6_20.09.18_pred'!I59</f>
        <v>0</v>
      </c>
      <c r="Z71" s="36">
        <f ca="1">'TE1_13.09.18'!I59</f>
        <v>0</v>
      </c>
      <c r="AA71" s="36">
        <f ca="1">'TE1_13.09.18_pred'!I59</f>
        <v>0</v>
      </c>
      <c r="AB71" s="36">
        <f ca="1">'TE2_14.09.18'!I59</f>
        <v>0</v>
      </c>
      <c r="AC71" s="36">
        <f ca="1">'TE2_14.09.18_pred'!I59</f>
        <v>0</v>
      </c>
      <c r="AD71" s="36">
        <f ca="1">'TE3_17.09.18'!I59</f>
        <v>0</v>
      </c>
      <c r="AE71" s="36">
        <f ca="1">'TE3_17.09.18_pred'!I59</f>
        <v>0</v>
      </c>
      <c r="AF71" s="36">
        <f ca="1">'TE4_18.09.18'!I59</f>
        <v>0</v>
      </c>
      <c r="AG71" s="36">
        <f ca="1">'TE4_18.09.18_pred'!I59</f>
        <v>0</v>
      </c>
      <c r="AH71" s="36">
        <f ca="1">'TE5_19.09.18'!I59</f>
        <v>0</v>
      </c>
      <c r="AI71" s="36">
        <f ca="1">'TE5_19.09.18_pred'!I59</f>
        <v>0</v>
      </c>
      <c r="AJ71" s="36">
        <f ca="1">'TE6_20.09.18'!I59</f>
        <v>0</v>
      </c>
      <c r="AK71" s="36">
        <f ca="1">'TE6_20.09.18_pred'!I59</f>
        <v>1.0101010101010102</v>
      </c>
      <c r="AM71" s="36">
        <f t="shared" ca="1" si="13"/>
        <v>2.8058361391694726E-2</v>
      </c>
      <c r="AN71" s="36">
        <f t="shared" ca="1" si="14"/>
        <v>0.16835016835016836</v>
      </c>
      <c r="AO71" s="36">
        <f t="shared" ca="1" si="15"/>
        <v>2.8058361391694726E-2</v>
      </c>
      <c r="AQ71" s="58"/>
    </row>
    <row r="72" spans="1:43" x14ac:dyDescent="0.25">
      <c r="A72" s="53" t="s">
        <v>445</v>
      </c>
      <c r="B72" s="36">
        <f ca="1">'NE1_13.09.18'!I60</f>
        <v>0</v>
      </c>
      <c r="C72" s="36">
        <f ca="1">'NE1_13.09.18_pred'!I60</f>
        <v>0</v>
      </c>
      <c r="D72" s="36">
        <f ca="1">'NE2_14.09.18'!I60</f>
        <v>0</v>
      </c>
      <c r="E72" s="36">
        <f ca="1">'NE2_14.09.18_pred'!I60</f>
        <v>0</v>
      </c>
      <c r="F72" s="36">
        <f ca="1">'NE3_17.09.18'!I60</f>
        <v>0</v>
      </c>
      <c r="G72" s="36">
        <f ca="1">'NE3_17.09.18_pred'!I60</f>
        <v>0</v>
      </c>
      <c r="H72" s="36">
        <f ca="1">'NE4_18.09.18'!I60</f>
        <v>0</v>
      </c>
      <c r="I72" s="36">
        <f ca="1">'NE4_18.09.18_pred'!I60</f>
        <v>0</v>
      </c>
      <c r="J72" s="36">
        <f ca="1">'NE5_19.09.18'!I60</f>
        <v>0</v>
      </c>
      <c r="K72" s="36">
        <f ca="1">'NE5_19.09.18_pred'!I60</f>
        <v>0</v>
      </c>
      <c r="L72" s="36">
        <f ca="1">'NE6_20.09.18'!I60</f>
        <v>0</v>
      </c>
      <c r="M72" s="36">
        <f ca="1">'NE6_20.09.18_pred'!I60</f>
        <v>0</v>
      </c>
      <c r="N72" s="36">
        <f ca="1">'PE1_13.09.18'!I60</f>
        <v>0</v>
      </c>
      <c r="O72" s="36">
        <f ca="1">'PE1_13.09.18_pred'!I60</f>
        <v>0</v>
      </c>
      <c r="P72" s="36">
        <f ca="1">'PE2_14.09.18'!I60</f>
        <v>0</v>
      </c>
      <c r="Q72" s="36">
        <f ca="1">'PE2_14.09.18_pred'!I60</f>
        <v>0</v>
      </c>
      <c r="R72" s="36">
        <f ca="1">'PE3_17.09.18'!I60</f>
        <v>0</v>
      </c>
      <c r="S72" s="36">
        <f ca="1">'PE3_17.09.18_pred'!I60</f>
        <v>0</v>
      </c>
      <c r="T72" s="36">
        <f ca="1">'PE4_18.09.18'!I60</f>
        <v>0</v>
      </c>
      <c r="U72" s="36">
        <f ca="1">'PE4_18.09.18_pred'!I60</f>
        <v>0</v>
      </c>
      <c r="V72" s="36">
        <f ca="1">'PE5_19.09.18'!I60</f>
        <v>0</v>
      </c>
      <c r="W72" s="36">
        <f ca="1">'PE5_19.09.18_pred'!I60</f>
        <v>0</v>
      </c>
      <c r="X72" s="36">
        <f ca="1">'PE6_20.09.18'!I60</f>
        <v>0</v>
      </c>
      <c r="Y72" s="36">
        <f ca="1">'PE6_20.09.18_pred'!I60</f>
        <v>0</v>
      </c>
      <c r="Z72" s="36">
        <f ca="1">'TE1_13.09.18'!I60</f>
        <v>0</v>
      </c>
      <c r="AA72" s="36">
        <f ca="1">'TE1_13.09.18_pred'!I60</f>
        <v>0</v>
      </c>
      <c r="AB72" s="36">
        <f ca="1">'TE2_14.09.18'!I60</f>
        <v>0</v>
      </c>
      <c r="AC72" s="36">
        <f ca="1">'TE2_14.09.18_pred'!I60</f>
        <v>0</v>
      </c>
      <c r="AD72" s="36">
        <f ca="1">'TE3_17.09.18'!I60</f>
        <v>0</v>
      </c>
      <c r="AE72" s="36">
        <f ca="1">'TE3_17.09.18_pred'!I60</f>
        <v>0</v>
      </c>
      <c r="AF72" s="36">
        <f ca="1">'TE4_18.09.18'!I60</f>
        <v>0</v>
      </c>
      <c r="AG72" s="36">
        <f ca="1">'TE4_18.09.18_pred'!I60</f>
        <v>0</v>
      </c>
      <c r="AH72" s="36">
        <f ca="1">'TE5_19.09.18'!I60</f>
        <v>0</v>
      </c>
      <c r="AI72" s="36">
        <f ca="1">'TE5_19.09.18_pred'!I60</f>
        <v>0</v>
      </c>
      <c r="AJ72" s="36">
        <f ca="1">'TE6_20.09.18'!I60</f>
        <v>0</v>
      </c>
      <c r="AK72" s="36">
        <f ca="1">'TE6_20.09.18_pred'!I60</f>
        <v>0</v>
      </c>
      <c r="AM72" s="36">
        <f t="shared" ca="1" si="13"/>
        <v>0</v>
      </c>
      <c r="AN72" s="36">
        <f t="shared" ca="1" si="14"/>
        <v>0</v>
      </c>
      <c r="AO72" s="36">
        <f t="shared" ca="1" si="15"/>
        <v>0</v>
      </c>
      <c r="AQ72" s="58"/>
    </row>
    <row r="73" spans="1:43" x14ac:dyDescent="0.25">
      <c r="A73" s="53" t="s">
        <v>446</v>
      </c>
      <c r="B73" s="36">
        <f ca="1">'NE1_13.09.18'!I61</f>
        <v>1.0101010101010102</v>
      </c>
      <c r="C73" s="36">
        <f ca="1">'NE1_13.09.18_pred'!I61</f>
        <v>1.0309278350515463</v>
      </c>
      <c r="D73" s="36">
        <f ca="1">'NE2_14.09.18'!I61</f>
        <v>0</v>
      </c>
      <c r="E73" s="36">
        <f ca="1">'NE2_14.09.18_pred'!I61</f>
        <v>0</v>
      </c>
      <c r="F73" s="36">
        <f ca="1">'NE3_17.09.18'!I61</f>
        <v>0</v>
      </c>
      <c r="G73" s="36">
        <f ca="1">'NE3_17.09.18_pred'!I61</f>
        <v>0</v>
      </c>
      <c r="H73" s="36">
        <f ca="1">'NE4_18.09.18'!I61</f>
        <v>1.0101010101010102</v>
      </c>
      <c r="I73" s="36">
        <f ca="1">'NE4_18.09.18_pred'!I61</f>
        <v>0</v>
      </c>
      <c r="J73" s="36">
        <f ca="1">'NE5_19.09.18'!I61</f>
        <v>0</v>
      </c>
      <c r="K73" s="36">
        <f ca="1">'NE5_19.09.18_pred'!I61</f>
        <v>0</v>
      </c>
      <c r="L73" s="36">
        <f ca="1">'NE6_20.09.18'!I61</f>
        <v>0</v>
      </c>
      <c r="M73" s="36">
        <f ca="1">'NE6_20.09.18_pred'!I61</f>
        <v>0</v>
      </c>
      <c r="N73" s="36">
        <f ca="1">'PE1_13.09.18'!I61</f>
        <v>0</v>
      </c>
      <c r="O73" s="36">
        <f ca="1">'PE1_13.09.18_pred'!I61</f>
        <v>0</v>
      </c>
      <c r="P73" s="36">
        <f ca="1">'PE2_14.09.18'!I61</f>
        <v>0</v>
      </c>
      <c r="Q73" s="36">
        <f ca="1">'PE2_14.09.18_pred'!I61</f>
        <v>0</v>
      </c>
      <c r="R73" s="36">
        <f ca="1">'PE3_17.09.18'!I61</f>
        <v>0</v>
      </c>
      <c r="S73" s="36">
        <f ca="1">'PE3_17.09.18_pred'!I61</f>
        <v>0</v>
      </c>
      <c r="T73" s="36">
        <f ca="1">'PE4_18.09.18'!I61</f>
        <v>0</v>
      </c>
      <c r="U73" s="36">
        <f ca="1">'PE4_18.09.18_pred'!I61</f>
        <v>0</v>
      </c>
      <c r="V73" s="36">
        <f ca="1">'PE5_19.09.18'!I61</f>
        <v>0</v>
      </c>
      <c r="W73" s="36">
        <f ca="1">'PE5_19.09.18_pred'!I61</f>
        <v>0</v>
      </c>
      <c r="X73" s="36">
        <f ca="1">'PE6_20.09.18'!I61</f>
        <v>0</v>
      </c>
      <c r="Y73" s="36">
        <f ca="1">'PE6_20.09.18_pred'!I61</f>
        <v>0</v>
      </c>
      <c r="Z73" s="36">
        <f ca="1">'TE1_13.09.18'!I61</f>
        <v>0</v>
      </c>
      <c r="AA73" s="36">
        <f ca="1">'TE1_13.09.18_pred'!I61</f>
        <v>0</v>
      </c>
      <c r="AB73" s="36">
        <f ca="1">'TE2_14.09.18'!I61</f>
        <v>0</v>
      </c>
      <c r="AC73" s="36">
        <f ca="1">'TE2_14.09.18_pred'!I61</f>
        <v>0</v>
      </c>
      <c r="AD73" s="36">
        <f ca="1">'TE3_17.09.18'!I61</f>
        <v>0</v>
      </c>
      <c r="AE73" s="36">
        <f ca="1">'TE3_17.09.18_pred'!I61</f>
        <v>0</v>
      </c>
      <c r="AF73" s="36">
        <f ca="1">'TE4_18.09.18'!I61</f>
        <v>1.0101010101010102</v>
      </c>
      <c r="AG73" s="36">
        <f ca="1">'TE4_18.09.18_pred'!I61</f>
        <v>2.0202020202020203</v>
      </c>
      <c r="AH73" s="36">
        <f ca="1">'TE5_19.09.18'!I61</f>
        <v>0</v>
      </c>
      <c r="AI73" s="36">
        <f ca="1">'TE5_19.09.18_pred'!I61</f>
        <v>0</v>
      </c>
      <c r="AJ73" s="36">
        <f ca="1">'TE6_20.09.18'!I61</f>
        <v>0</v>
      </c>
      <c r="AK73" s="36">
        <f ca="1">'TE6_20.09.18_pred'!I61</f>
        <v>0</v>
      </c>
      <c r="AM73" s="36">
        <f t="shared" ca="1" si="13"/>
        <v>0.16892869126546106</v>
      </c>
      <c r="AN73" s="36">
        <f t="shared" ca="1" si="14"/>
        <v>0.45285166467486343</v>
      </c>
      <c r="AO73" s="36">
        <f t="shared" ca="1" si="15"/>
        <v>7.5475277445810576E-2</v>
      </c>
      <c r="AQ73" s="58"/>
    </row>
    <row r="74" spans="1:43" x14ac:dyDescent="0.25">
      <c r="A74" s="53" t="s">
        <v>447</v>
      </c>
      <c r="B74" s="36">
        <f ca="1">'NE1_13.09.18'!I62</f>
        <v>1.0101010101010102</v>
      </c>
      <c r="C74" s="36">
        <f ca="1">'NE1_13.09.18_pred'!I62</f>
        <v>1.0309278350515463</v>
      </c>
      <c r="D74" s="36">
        <f ca="1">'NE2_14.09.18'!I62</f>
        <v>0</v>
      </c>
      <c r="E74" s="36">
        <f ca="1">'NE2_14.09.18_pred'!I62</f>
        <v>0</v>
      </c>
      <c r="F74" s="36">
        <f ca="1">'NE3_17.09.18'!I62</f>
        <v>0</v>
      </c>
      <c r="G74" s="36">
        <f ca="1">'NE3_17.09.18_pred'!I62</f>
        <v>0</v>
      </c>
      <c r="H74" s="36">
        <f ca="1">'NE4_18.09.18'!I62</f>
        <v>0</v>
      </c>
      <c r="I74" s="36">
        <f ca="1">'NE4_18.09.18_pred'!I62</f>
        <v>0</v>
      </c>
      <c r="J74" s="36">
        <f ca="1">'NE5_19.09.18'!I62</f>
        <v>0</v>
      </c>
      <c r="K74" s="36">
        <f ca="1">'NE5_19.09.18_pred'!I62</f>
        <v>0</v>
      </c>
      <c r="L74" s="36">
        <f ca="1">'NE6_20.09.18'!I62</f>
        <v>0</v>
      </c>
      <c r="M74" s="36">
        <f ca="1">'NE6_20.09.18_pred'!I62</f>
        <v>0</v>
      </c>
      <c r="N74" s="36">
        <f ca="1">'PE1_13.09.18'!I62</f>
        <v>0</v>
      </c>
      <c r="O74" s="36">
        <f ca="1">'PE1_13.09.18_pred'!I62</f>
        <v>0</v>
      </c>
      <c r="P74" s="36">
        <f ca="1">'PE2_14.09.18'!I62</f>
        <v>0</v>
      </c>
      <c r="Q74" s="36">
        <f ca="1">'PE2_14.09.18_pred'!I62</f>
        <v>0</v>
      </c>
      <c r="R74" s="36">
        <f ca="1">'PE3_17.09.18'!I62</f>
        <v>0</v>
      </c>
      <c r="S74" s="36">
        <f ca="1">'PE3_17.09.18_pred'!I62</f>
        <v>0</v>
      </c>
      <c r="T74" s="36">
        <f ca="1">'PE4_18.09.18'!I62</f>
        <v>0</v>
      </c>
      <c r="U74" s="36">
        <f ca="1">'PE4_18.09.18_pred'!I62</f>
        <v>0</v>
      </c>
      <c r="V74" s="36">
        <f ca="1">'PE5_19.09.18'!I62</f>
        <v>0</v>
      </c>
      <c r="W74" s="36">
        <f ca="1">'PE5_19.09.18_pred'!I62</f>
        <v>0</v>
      </c>
      <c r="X74" s="36">
        <f ca="1">'PE6_20.09.18'!I62</f>
        <v>0</v>
      </c>
      <c r="Y74" s="36">
        <f ca="1">'PE6_20.09.18_pred'!I62</f>
        <v>0</v>
      </c>
      <c r="Z74" s="36">
        <f ca="1">'TE1_13.09.18'!I62</f>
        <v>0</v>
      </c>
      <c r="AA74" s="36">
        <f ca="1">'TE1_13.09.18_pred'!I62</f>
        <v>0</v>
      </c>
      <c r="AB74" s="36">
        <f ca="1">'TE2_14.09.18'!I62</f>
        <v>0</v>
      </c>
      <c r="AC74" s="36">
        <f ca="1">'TE2_14.09.18_pred'!I62</f>
        <v>0</v>
      </c>
      <c r="AD74" s="36">
        <f ca="1">'TE3_17.09.18'!I62</f>
        <v>0</v>
      </c>
      <c r="AE74" s="36">
        <f ca="1">'TE3_17.09.18_pred'!I62</f>
        <v>0</v>
      </c>
      <c r="AF74" s="36">
        <f ca="1">'TE4_18.09.18'!I62</f>
        <v>0</v>
      </c>
      <c r="AG74" s="36">
        <f ca="1">'TE4_18.09.18_pred'!I62</f>
        <v>0</v>
      </c>
      <c r="AH74" s="36">
        <f ca="1">'TE5_19.09.18'!I62</f>
        <v>0</v>
      </c>
      <c r="AI74" s="36">
        <f ca="1">'TE5_19.09.18_pred'!I62</f>
        <v>0</v>
      </c>
      <c r="AJ74" s="36">
        <f ca="1">'TE6_20.09.18'!I62</f>
        <v>0</v>
      </c>
      <c r="AK74" s="36">
        <f ca="1">'TE6_20.09.18_pred'!I62</f>
        <v>0</v>
      </c>
      <c r="AM74" s="36">
        <f t="shared" ca="1" si="13"/>
        <v>5.6695245698682131E-2</v>
      </c>
      <c r="AN74" s="36">
        <f t="shared" ca="1" si="14"/>
        <v>0.2370894719502159</v>
      </c>
      <c r="AO74" s="36">
        <f t="shared" ca="1" si="15"/>
        <v>3.951491199170265E-2</v>
      </c>
      <c r="AQ74" s="58"/>
    </row>
    <row r="75" spans="1:43" x14ac:dyDescent="0.25">
      <c r="A75" s="53" t="s">
        <v>448</v>
      </c>
      <c r="B75" s="36">
        <f ca="1">'NE1_13.09.18'!I63</f>
        <v>6.0606060606060606</v>
      </c>
      <c r="C75" s="36">
        <f ca="1">'NE1_13.09.18_pred'!I63</f>
        <v>16.494845360824741</v>
      </c>
      <c r="D75" s="36">
        <f ca="1">'NE2_14.09.18'!I63</f>
        <v>4.0404040404040407</v>
      </c>
      <c r="E75" s="36">
        <f ca="1">'NE2_14.09.18_pred'!I63</f>
        <v>9.183673469387756</v>
      </c>
      <c r="F75" s="36">
        <f ca="1">'NE3_17.09.18'!I63</f>
        <v>2.0202020202020203</v>
      </c>
      <c r="G75" s="36">
        <f ca="1">'NE3_17.09.18_pred'!I63</f>
        <v>1.0101010101010102</v>
      </c>
      <c r="H75" s="36">
        <f ca="1">'NE4_18.09.18'!I63</f>
        <v>15.151515151515152</v>
      </c>
      <c r="I75" s="36">
        <f ca="1">'NE4_18.09.18_pred'!I63</f>
        <v>6.0606060606060606</v>
      </c>
      <c r="J75" s="36">
        <f ca="1">'NE5_19.09.18'!I63</f>
        <v>4.0404040404040407</v>
      </c>
      <c r="K75" s="36">
        <f ca="1">'NE5_19.09.18_pred'!I63</f>
        <v>3.0303030303030303</v>
      </c>
      <c r="L75" s="36">
        <f ca="1">'NE6_20.09.18'!I63</f>
        <v>12.121212121212121</v>
      </c>
      <c r="M75" s="36">
        <f ca="1">'NE6_20.09.18_pred'!I63</f>
        <v>3.0303030303030303</v>
      </c>
      <c r="N75" s="36">
        <f ca="1">'PE1_13.09.18'!I63</f>
        <v>12.121212121212121</v>
      </c>
      <c r="O75" s="36">
        <f ca="1">'PE1_13.09.18_pred'!I63</f>
        <v>11.111111111111111</v>
      </c>
      <c r="P75" s="36">
        <f ca="1">'PE2_14.09.18'!I63</f>
        <v>6.0606060606060606</v>
      </c>
      <c r="Q75" s="36">
        <f ca="1">'PE2_14.09.18_pred'!I63</f>
        <v>14.14141414141414</v>
      </c>
      <c r="R75" s="36">
        <f ca="1">'PE3_17.09.18'!I63</f>
        <v>25.252525252525253</v>
      </c>
      <c r="S75" s="36">
        <f ca="1">'PE3_17.09.18_pred'!I63</f>
        <v>4.0816326530612246</v>
      </c>
      <c r="T75" s="36">
        <f ca="1">'PE4_18.09.18'!I63</f>
        <v>37.373737373737377</v>
      </c>
      <c r="U75" s="36">
        <f ca="1">'PE4_18.09.18_pred'!I63</f>
        <v>10.1010101010101</v>
      </c>
      <c r="V75" s="36">
        <f ca="1">'PE5_19.09.18'!I63</f>
        <v>26.262626262626267</v>
      </c>
      <c r="W75" s="36">
        <f ca="1">'PE5_19.09.18_pred'!I63</f>
        <v>4.0404040404040407</v>
      </c>
      <c r="X75" s="36">
        <f ca="1">'PE6_20.09.18'!I63</f>
        <v>31.313131313131315</v>
      </c>
      <c r="Y75" s="36">
        <f ca="1">'PE6_20.09.18_pred'!I63</f>
        <v>3.0612244897959182</v>
      </c>
      <c r="Z75" s="36">
        <f ca="1">'TE1_13.09.18'!I63</f>
        <v>32.323232323232325</v>
      </c>
      <c r="AA75" s="36">
        <f ca="1">'TE1_13.09.18_pred'!I63</f>
        <v>18.181818181818183</v>
      </c>
      <c r="AB75" s="36">
        <f ca="1">'TE2_14.09.18'!I63</f>
        <v>34.343434343434339</v>
      </c>
      <c r="AC75" s="36">
        <f ca="1">'TE2_14.09.18_pred'!I63</f>
        <v>47.474747474747474</v>
      </c>
      <c r="AD75" s="36">
        <f ca="1">'TE3_17.09.18'!I63</f>
        <v>15.151515151515152</v>
      </c>
      <c r="AE75" s="36">
        <f ca="1">'TE3_17.09.18_pred'!I63</f>
        <v>3.0303030303030303</v>
      </c>
      <c r="AF75" s="36">
        <f ca="1">'TE4_18.09.18'!I63</f>
        <v>11.111111111111111</v>
      </c>
      <c r="AG75" s="36">
        <f ca="1">'TE4_18.09.18_pred'!I63</f>
        <v>0</v>
      </c>
      <c r="AH75" s="36">
        <f ca="1">'TE5_19.09.18'!I63</f>
        <v>20.202020202020201</v>
      </c>
      <c r="AI75" s="36">
        <f ca="1">'TE5_19.09.18_pred'!I63</f>
        <v>10.1010101010101</v>
      </c>
      <c r="AJ75" s="36">
        <f ca="1">'TE6_20.09.18'!I63</f>
        <v>9.0909090909090917</v>
      </c>
      <c r="AK75" s="36">
        <f ca="1">'TE6_20.09.18_pred'!I63</f>
        <v>4.0404040404040407</v>
      </c>
      <c r="AM75" s="36">
        <f t="shared" ca="1" si="13"/>
        <v>13.117092093528028</v>
      </c>
      <c r="AN75" s="36">
        <f t="shared" ca="1" si="14"/>
        <v>11.716438353605783</v>
      </c>
      <c r="AO75" s="36">
        <f t="shared" ca="1" si="15"/>
        <v>1.9527397256009638</v>
      </c>
      <c r="AQ75" s="58"/>
    </row>
    <row r="76" spans="1:43" x14ac:dyDescent="0.25">
      <c r="A76" s="53" t="s">
        <v>449</v>
      </c>
      <c r="B76" s="36">
        <f ca="1">'NE1_13.09.18'!I64</f>
        <v>0</v>
      </c>
      <c r="C76" s="36">
        <f ca="1">'NE1_13.09.18_pred'!I64</f>
        <v>0</v>
      </c>
      <c r="D76" s="36">
        <f ca="1">'NE2_14.09.18'!I64</f>
        <v>1.0101010101010102</v>
      </c>
      <c r="E76" s="36">
        <f ca="1">'NE2_14.09.18_pred'!I64</f>
        <v>1.0204081632653061</v>
      </c>
      <c r="F76" s="36">
        <f ca="1">'NE3_17.09.18'!I64</f>
        <v>0</v>
      </c>
      <c r="G76" s="36">
        <f ca="1">'NE3_17.09.18_pred'!I64</f>
        <v>0</v>
      </c>
      <c r="H76" s="36">
        <f ca="1">'NE4_18.09.18'!I64</f>
        <v>0</v>
      </c>
      <c r="I76" s="36">
        <f ca="1">'NE4_18.09.18_pred'!I64</f>
        <v>0</v>
      </c>
      <c r="J76" s="36">
        <f ca="1">'NE5_19.09.18'!I64</f>
        <v>0</v>
      </c>
      <c r="K76" s="36">
        <f ca="1">'NE5_19.09.18_pred'!I64</f>
        <v>0</v>
      </c>
      <c r="L76" s="36">
        <f ca="1">'NE6_20.09.18'!I64</f>
        <v>0</v>
      </c>
      <c r="M76" s="36">
        <f ca="1">'NE6_20.09.18_pred'!I64</f>
        <v>0</v>
      </c>
      <c r="N76" s="36">
        <f ca="1">'PE1_13.09.18'!I64</f>
        <v>0</v>
      </c>
      <c r="O76" s="36">
        <f ca="1">'PE1_13.09.18_pred'!I64</f>
        <v>0</v>
      </c>
      <c r="P76" s="36">
        <f ca="1">'PE2_14.09.18'!I64</f>
        <v>0</v>
      </c>
      <c r="Q76" s="36">
        <f ca="1">'PE2_14.09.18_pred'!I64</f>
        <v>0</v>
      </c>
      <c r="R76" s="36">
        <f ca="1">'PE3_17.09.18'!I64</f>
        <v>1.0101010101010102</v>
      </c>
      <c r="S76" s="36">
        <f ca="1">'PE3_17.09.18_pred'!I64</f>
        <v>0</v>
      </c>
      <c r="T76" s="36">
        <f ca="1">'PE4_18.09.18'!I64</f>
        <v>0</v>
      </c>
      <c r="U76" s="36">
        <f ca="1">'PE4_18.09.18_pred'!I64</f>
        <v>0</v>
      </c>
      <c r="V76" s="36">
        <f ca="1">'PE5_19.09.18'!I64</f>
        <v>0</v>
      </c>
      <c r="W76" s="36">
        <f ca="1">'PE5_19.09.18_pred'!I64</f>
        <v>0</v>
      </c>
      <c r="X76" s="36">
        <f ca="1">'PE6_20.09.18'!I64</f>
        <v>0</v>
      </c>
      <c r="Y76" s="36">
        <f ca="1">'PE6_20.09.18_pred'!I64</f>
        <v>0</v>
      </c>
      <c r="Z76" s="36">
        <f ca="1">'TE1_13.09.18'!I64</f>
        <v>0</v>
      </c>
      <c r="AA76" s="36">
        <f ca="1">'TE1_13.09.18_pred'!I64</f>
        <v>0</v>
      </c>
      <c r="AB76" s="36">
        <f ca="1">'TE2_14.09.18'!I64</f>
        <v>0</v>
      </c>
      <c r="AC76" s="36">
        <f ca="1">'TE2_14.09.18_pred'!I64</f>
        <v>0</v>
      </c>
      <c r="AD76" s="36">
        <f ca="1">'TE3_17.09.18'!I64</f>
        <v>0</v>
      </c>
      <c r="AE76" s="36">
        <f ca="1">'TE3_17.09.18_pred'!I64</f>
        <v>0</v>
      </c>
      <c r="AF76" s="36">
        <f ca="1">'TE4_18.09.18'!I64</f>
        <v>0</v>
      </c>
      <c r="AG76" s="36">
        <f ca="1">'TE4_18.09.18_pred'!I64</f>
        <v>0</v>
      </c>
      <c r="AH76" s="36">
        <f ca="1">'TE5_19.09.18'!I64</f>
        <v>0</v>
      </c>
      <c r="AI76" s="36">
        <f ca="1">'TE5_19.09.18_pred'!I64</f>
        <v>0</v>
      </c>
      <c r="AJ76" s="36">
        <f ca="1">'TE6_20.09.18'!I64</f>
        <v>0</v>
      </c>
      <c r="AK76" s="36">
        <f ca="1">'TE6_20.09.18_pred'!I64</f>
        <v>0</v>
      </c>
      <c r="AM76" s="36">
        <f t="shared" ca="1" si="13"/>
        <v>8.4461393985203526E-2</v>
      </c>
      <c r="AN76" s="36">
        <f t="shared" ca="1" si="14"/>
        <v>0.28410394205599077</v>
      </c>
      <c r="AO76" s="36">
        <f t="shared" ca="1" si="15"/>
        <v>4.7350657009331797E-2</v>
      </c>
      <c r="AQ76" s="58"/>
    </row>
    <row r="77" spans="1:43" x14ac:dyDescent="0.25">
      <c r="A77" s="53" t="s">
        <v>450</v>
      </c>
      <c r="B77" s="36">
        <f ca="1">'NE1_13.09.18'!I65</f>
        <v>0</v>
      </c>
      <c r="C77" s="36">
        <f ca="1">'NE1_13.09.18_pred'!I65</f>
        <v>0</v>
      </c>
      <c r="D77" s="36">
        <f ca="1">'NE2_14.09.18'!I65</f>
        <v>0</v>
      </c>
      <c r="E77" s="36">
        <f ca="1">'NE2_14.09.18_pred'!I65</f>
        <v>0</v>
      </c>
      <c r="F77" s="36">
        <f ca="1">'NE3_17.09.18'!I65</f>
        <v>0</v>
      </c>
      <c r="G77" s="36">
        <f ca="1">'NE3_17.09.18_pred'!I65</f>
        <v>0</v>
      </c>
      <c r="H77" s="36">
        <f ca="1">'NE4_18.09.18'!I65</f>
        <v>0</v>
      </c>
      <c r="I77" s="36">
        <f ca="1">'NE4_18.09.18_pred'!I65</f>
        <v>0</v>
      </c>
      <c r="J77" s="36">
        <f ca="1">'NE5_19.09.18'!I65</f>
        <v>0</v>
      </c>
      <c r="K77" s="36">
        <f ca="1">'NE5_19.09.18_pred'!I65</f>
        <v>0</v>
      </c>
      <c r="L77" s="36">
        <f ca="1">'NE6_20.09.18'!I65</f>
        <v>0</v>
      </c>
      <c r="M77" s="36">
        <f ca="1">'NE6_20.09.18_pred'!I65</f>
        <v>0</v>
      </c>
      <c r="N77" s="36">
        <f ca="1">'PE1_13.09.18'!I65</f>
        <v>0</v>
      </c>
      <c r="O77" s="36">
        <f ca="1">'PE1_13.09.18_pred'!I65</f>
        <v>0</v>
      </c>
      <c r="P77" s="36">
        <f ca="1">'PE2_14.09.18'!I65</f>
        <v>0</v>
      </c>
      <c r="Q77" s="36">
        <f ca="1">'PE2_14.09.18_pred'!I65</f>
        <v>0</v>
      </c>
      <c r="R77" s="36">
        <f ca="1">'PE3_17.09.18'!I65</f>
        <v>0</v>
      </c>
      <c r="S77" s="36">
        <f ca="1">'PE3_17.09.18_pred'!I65</f>
        <v>0</v>
      </c>
      <c r="T77" s="36">
        <f ca="1">'PE4_18.09.18'!I65</f>
        <v>0</v>
      </c>
      <c r="U77" s="36">
        <f ca="1">'PE4_18.09.18_pred'!I65</f>
        <v>0</v>
      </c>
      <c r="V77" s="36">
        <f ca="1">'PE5_19.09.18'!I65</f>
        <v>0</v>
      </c>
      <c r="W77" s="36">
        <f ca="1">'PE5_19.09.18_pred'!I65</f>
        <v>0</v>
      </c>
      <c r="X77" s="36">
        <f ca="1">'PE6_20.09.18'!I65</f>
        <v>0</v>
      </c>
      <c r="Y77" s="36">
        <f ca="1">'PE6_20.09.18_pred'!I65</f>
        <v>0</v>
      </c>
      <c r="Z77" s="36">
        <f ca="1">'TE1_13.09.18'!I65</f>
        <v>0</v>
      </c>
      <c r="AA77" s="36">
        <f ca="1">'TE1_13.09.18_pred'!I65</f>
        <v>0</v>
      </c>
      <c r="AB77" s="36">
        <f ca="1">'TE2_14.09.18'!I65</f>
        <v>0</v>
      </c>
      <c r="AC77" s="36">
        <f ca="1">'TE2_14.09.18_pred'!I65</f>
        <v>0</v>
      </c>
      <c r="AD77" s="36">
        <f ca="1">'TE3_17.09.18'!I65</f>
        <v>0</v>
      </c>
      <c r="AE77" s="36">
        <f ca="1">'TE3_17.09.18_pred'!I65</f>
        <v>0</v>
      </c>
      <c r="AF77" s="36">
        <f ca="1">'TE4_18.09.18'!I65</f>
        <v>0</v>
      </c>
      <c r="AG77" s="36">
        <f ca="1">'TE4_18.09.18_pred'!I65</f>
        <v>0</v>
      </c>
      <c r="AH77" s="36">
        <f ca="1">'TE5_19.09.18'!I65</f>
        <v>0</v>
      </c>
      <c r="AI77" s="36">
        <f ca="1">'TE5_19.09.18_pred'!I65</f>
        <v>0</v>
      </c>
      <c r="AJ77" s="36">
        <f ca="1">'TE6_20.09.18'!I65</f>
        <v>0</v>
      </c>
      <c r="AK77" s="36">
        <f ca="1">'TE6_20.09.18_pred'!I65</f>
        <v>0</v>
      </c>
      <c r="AM77" s="36">
        <f t="shared" ca="1" si="13"/>
        <v>0</v>
      </c>
      <c r="AN77" s="36">
        <f t="shared" ca="1" si="14"/>
        <v>0</v>
      </c>
      <c r="AO77" s="36">
        <f t="shared" ca="1" si="15"/>
        <v>0</v>
      </c>
      <c r="AQ77" s="58"/>
    </row>
    <row r="78" spans="1:43" x14ac:dyDescent="0.25">
      <c r="A78" s="53" t="s">
        <v>451</v>
      </c>
      <c r="B78" s="36">
        <f ca="1">'NE1_13.09.18'!I66</f>
        <v>0</v>
      </c>
      <c r="C78" s="36">
        <f ca="1">'NE1_13.09.18_pred'!I66</f>
        <v>0</v>
      </c>
      <c r="D78" s="36">
        <f ca="1">'NE2_14.09.18'!I66</f>
        <v>0</v>
      </c>
      <c r="E78" s="36">
        <f ca="1">'NE2_14.09.18_pred'!I66</f>
        <v>0</v>
      </c>
      <c r="F78" s="36">
        <f ca="1">'NE3_17.09.18'!I66</f>
        <v>0</v>
      </c>
      <c r="G78" s="36">
        <f ca="1">'NE3_17.09.18_pred'!I66</f>
        <v>0</v>
      </c>
      <c r="H78" s="36">
        <f ca="1">'NE4_18.09.18'!I66</f>
        <v>0</v>
      </c>
      <c r="I78" s="36">
        <f ca="1">'NE4_18.09.18_pred'!I66</f>
        <v>0</v>
      </c>
      <c r="J78" s="36">
        <f ca="1">'NE5_19.09.18'!I66</f>
        <v>0</v>
      </c>
      <c r="K78" s="36">
        <f ca="1">'NE5_19.09.18_pred'!I66</f>
        <v>0</v>
      </c>
      <c r="L78" s="36">
        <f ca="1">'NE6_20.09.18'!I66</f>
        <v>0</v>
      </c>
      <c r="M78" s="36">
        <f ca="1">'NE6_20.09.18_pred'!I66</f>
        <v>0</v>
      </c>
      <c r="N78" s="36">
        <f ca="1">'PE1_13.09.18'!I66</f>
        <v>0</v>
      </c>
      <c r="O78" s="36">
        <f ca="1">'PE1_13.09.18_pred'!I66</f>
        <v>0</v>
      </c>
      <c r="P78" s="36">
        <f ca="1">'PE2_14.09.18'!I66</f>
        <v>0</v>
      </c>
      <c r="Q78" s="36">
        <f ca="1">'PE2_14.09.18_pred'!I66</f>
        <v>0</v>
      </c>
      <c r="R78" s="36">
        <f ca="1">'PE3_17.09.18'!I66</f>
        <v>0</v>
      </c>
      <c r="S78" s="36">
        <f ca="1">'PE3_17.09.18_pred'!I66</f>
        <v>0</v>
      </c>
      <c r="T78" s="36">
        <f ca="1">'PE4_18.09.18'!I66</f>
        <v>0</v>
      </c>
      <c r="U78" s="36">
        <f ca="1">'PE4_18.09.18_pred'!I66</f>
        <v>0</v>
      </c>
      <c r="V78" s="36">
        <f ca="1">'PE5_19.09.18'!I66</f>
        <v>0</v>
      </c>
      <c r="W78" s="36">
        <f ca="1">'PE5_19.09.18_pred'!I66</f>
        <v>0</v>
      </c>
      <c r="X78" s="36">
        <f ca="1">'PE6_20.09.18'!I66</f>
        <v>1.0101010101010102</v>
      </c>
      <c r="Y78" s="36">
        <f ca="1">'PE6_20.09.18_pred'!I66</f>
        <v>0</v>
      </c>
      <c r="Z78" s="36">
        <f ca="1">'TE1_13.09.18'!I66</f>
        <v>0</v>
      </c>
      <c r="AA78" s="36">
        <f ca="1">'TE1_13.09.18_pred'!I66</f>
        <v>0</v>
      </c>
      <c r="AB78" s="36">
        <f ca="1">'TE2_14.09.18'!I66</f>
        <v>0</v>
      </c>
      <c r="AC78" s="36">
        <f ca="1">'TE2_14.09.18_pred'!I66</f>
        <v>0</v>
      </c>
      <c r="AD78" s="36">
        <f ca="1">'TE3_17.09.18'!I66</f>
        <v>0</v>
      </c>
      <c r="AE78" s="36">
        <f ca="1">'TE3_17.09.18_pred'!I66</f>
        <v>0</v>
      </c>
      <c r="AF78" s="36">
        <f ca="1">'TE4_18.09.18'!I66</f>
        <v>0</v>
      </c>
      <c r="AG78" s="36">
        <f ca="1">'TE4_18.09.18_pred'!I66</f>
        <v>0</v>
      </c>
      <c r="AH78" s="36">
        <f ca="1">'TE5_19.09.18'!I66</f>
        <v>0</v>
      </c>
      <c r="AI78" s="36">
        <f ca="1">'TE5_19.09.18_pred'!I66</f>
        <v>0</v>
      </c>
      <c r="AJ78" s="36">
        <f ca="1">'TE6_20.09.18'!I66</f>
        <v>0</v>
      </c>
      <c r="AK78" s="36">
        <f ca="1">'TE6_20.09.18_pred'!I66</f>
        <v>0</v>
      </c>
      <c r="AM78" s="36">
        <f t="shared" ca="1" si="13"/>
        <v>2.8058361391694726E-2</v>
      </c>
      <c r="AN78" s="36">
        <f t="shared" ca="1" si="14"/>
        <v>0.16835016835016836</v>
      </c>
      <c r="AO78" s="36">
        <f t="shared" ca="1" si="15"/>
        <v>2.8058361391694726E-2</v>
      </c>
      <c r="AQ78" s="58"/>
    </row>
    <row r="79" spans="1:43" x14ac:dyDescent="0.25">
      <c r="A79" s="53" t="s">
        <v>452</v>
      </c>
      <c r="B79" s="36">
        <f ca="1">'NE1_13.09.18'!I67</f>
        <v>9.0909090909090917</v>
      </c>
      <c r="C79" s="36">
        <f ca="1">'NE1_13.09.18_pred'!I67</f>
        <v>5.1546391752577314</v>
      </c>
      <c r="D79" s="36">
        <f ca="1">'NE2_14.09.18'!I67</f>
        <v>7.0707070707070701</v>
      </c>
      <c r="E79" s="36">
        <f ca="1">'NE2_14.09.18_pred'!I67</f>
        <v>2.0408163265306123</v>
      </c>
      <c r="F79" s="36">
        <f ca="1">'NE3_17.09.18'!I67</f>
        <v>10.1010101010101</v>
      </c>
      <c r="G79" s="36">
        <f ca="1">'NE3_17.09.18_pred'!I67</f>
        <v>0</v>
      </c>
      <c r="H79" s="36">
        <f ca="1">'NE4_18.09.18'!I67</f>
        <v>5.0505050505050502</v>
      </c>
      <c r="I79" s="36">
        <f ca="1">'NE4_18.09.18_pred'!I67</f>
        <v>3.0303030303030303</v>
      </c>
      <c r="J79" s="36">
        <f ca="1">'NE5_19.09.18'!I67</f>
        <v>13.131313131313133</v>
      </c>
      <c r="K79" s="36">
        <f ca="1">'NE5_19.09.18_pred'!I67</f>
        <v>1.0101010101010102</v>
      </c>
      <c r="L79" s="36">
        <f ca="1">'NE6_20.09.18'!I67</f>
        <v>0</v>
      </c>
      <c r="M79" s="36">
        <f ca="1">'NE6_20.09.18_pred'!I67</f>
        <v>1.0101010101010102</v>
      </c>
      <c r="N79" s="36">
        <f ca="1">'PE1_13.09.18'!I67</f>
        <v>4.0404040404040407</v>
      </c>
      <c r="O79" s="36">
        <f ca="1">'PE1_13.09.18_pred'!I67</f>
        <v>3.0303030303030303</v>
      </c>
      <c r="P79" s="36">
        <f ca="1">'PE2_14.09.18'!I67</f>
        <v>13.131313131313133</v>
      </c>
      <c r="Q79" s="36">
        <f ca="1">'PE2_14.09.18_pred'!I67</f>
        <v>4.0404040404040407</v>
      </c>
      <c r="R79" s="36">
        <f ca="1">'PE3_17.09.18'!I67</f>
        <v>12.121212121212121</v>
      </c>
      <c r="S79" s="36">
        <f ca="1">'PE3_17.09.18_pred'!I67</f>
        <v>2.0408163265306123</v>
      </c>
      <c r="T79" s="36">
        <f ca="1">'PE4_18.09.18'!I67</f>
        <v>3.0303030303030303</v>
      </c>
      <c r="U79" s="36">
        <f ca="1">'PE4_18.09.18_pred'!I67</f>
        <v>2.0202020202020203</v>
      </c>
      <c r="V79" s="36">
        <f ca="1">'PE5_19.09.18'!I67</f>
        <v>8.0808080808080813</v>
      </c>
      <c r="W79" s="36">
        <f ca="1">'PE5_19.09.18_pred'!I67</f>
        <v>3.0303030303030303</v>
      </c>
      <c r="X79" s="36">
        <f ca="1">'PE6_20.09.18'!I67</f>
        <v>9.0909090909090917</v>
      </c>
      <c r="Y79" s="36">
        <f ca="1">'PE6_20.09.18_pred'!I67</f>
        <v>4.0816326530612246</v>
      </c>
      <c r="Z79" s="36">
        <f ca="1">'TE1_13.09.18'!I67</f>
        <v>9.0909090909090917</v>
      </c>
      <c r="AA79" s="36">
        <f ca="1">'TE1_13.09.18_pred'!I67</f>
        <v>5.0505050505050502</v>
      </c>
      <c r="AB79" s="36">
        <f ca="1">'TE2_14.09.18'!I67</f>
        <v>4.0404040404040407</v>
      </c>
      <c r="AC79" s="36">
        <f ca="1">'TE2_14.09.18_pred'!I67</f>
        <v>8.0808080808080813</v>
      </c>
      <c r="AD79" s="36">
        <f ca="1">'TE3_17.09.18'!I67</f>
        <v>10.1010101010101</v>
      </c>
      <c r="AE79" s="36">
        <f ca="1">'TE3_17.09.18_pred'!I67</f>
        <v>1.0101010101010102</v>
      </c>
      <c r="AF79" s="36">
        <f ca="1">'TE4_18.09.18'!I67</f>
        <v>7.0707070707070701</v>
      </c>
      <c r="AG79" s="36">
        <f ca="1">'TE4_18.09.18_pred'!I67</f>
        <v>2.0202020202020203</v>
      </c>
      <c r="AH79" s="36">
        <f ca="1">'TE5_19.09.18'!I67</f>
        <v>6.0606060606060606</v>
      </c>
      <c r="AI79" s="36">
        <f ca="1">'TE5_19.09.18_pred'!I67</f>
        <v>4.0404040404040407</v>
      </c>
      <c r="AJ79" s="36">
        <f ca="1">'TE6_20.09.18'!I67</f>
        <v>8.0808080808080813</v>
      </c>
      <c r="AK79" s="36">
        <f ca="1">'TE6_20.09.18_pred'!I67</f>
        <v>1.0101010101010102</v>
      </c>
      <c r="AM79" s="36">
        <f t="shared" ca="1" si="13"/>
        <v>5.2801550346960271</v>
      </c>
      <c r="AN79" s="36">
        <f t="shared" ca="1" si="14"/>
        <v>3.7400083168409513</v>
      </c>
      <c r="AO79" s="36">
        <f t="shared" ca="1" si="15"/>
        <v>0.62333471947349184</v>
      </c>
      <c r="AQ79" s="58"/>
    </row>
    <row r="80" spans="1:43" x14ac:dyDescent="0.25">
      <c r="A80" s="53" t="s">
        <v>453</v>
      </c>
      <c r="B80" s="36">
        <f ca="1">'NE1_13.09.18'!I68</f>
        <v>0</v>
      </c>
      <c r="C80" s="36">
        <f ca="1">'NE1_13.09.18_pred'!I68</f>
        <v>0</v>
      </c>
      <c r="D80" s="36">
        <f ca="1">'NE2_14.09.18'!I68</f>
        <v>0</v>
      </c>
      <c r="E80" s="36">
        <f ca="1">'NE2_14.09.18_pred'!I68</f>
        <v>0</v>
      </c>
      <c r="F80" s="36">
        <f ca="1">'NE3_17.09.18'!I68</f>
        <v>0</v>
      </c>
      <c r="G80" s="36">
        <f ca="1">'NE3_17.09.18_pred'!I68</f>
        <v>0</v>
      </c>
      <c r="H80" s="36">
        <f ca="1">'NE4_18.09.18'!I68</f>
        <v>0</v>
      </c>
      <c r="I80" s="36">
        <f ca="1">'NE4_18.09.18_pred'!I68</f>
        <v>0</v>
      </c>
      <c r="J80" s="36">
        <f ca="1">'NE5_19.09.18'!I68</f>
        <v>0</v>
      </c>
      <c r="K80" s="36">
        <f ca="1">'NE5_19.09.18_pred'!I68</f>
        <v>0</v>
      </c>
      <c r="L80" s="36">
        <f ca="1">'NE6_20.09.18'!I68</f>
        <v>0</v>
      </c>
      <c r="M80" s="36">
        <f ca="1">'NE6_20.09.18_pred'!I68</f>
        <v>0</v>
      </c>
      <c r="N80" s="36">
        <f ca="1">'PE1_13.09.18'!I68</f>
        <v>0</v>
      </c>
      <c r="O80" s="36">
        <f ca="1">'PE1_13.09.18_pred'!I68</f>
        <v>0</v>
      </c>
      <c r="P80" s="36">
        <f ca="1">'PE2_14.09.18'!I68</f>
        <v>0</v>
      </c>
      <c r="Q80" s="36">
        <f ca="1">'PE2_14.09.18_pred'!I68</f>
        <v>0</v>
      </c>
      <c r="R80" s="36">
        <f ca="1">'PE3_17.09.18'!I68</f>
        <v>0</v>
      </c>
      <c r="S80" s="36">
        <f ca="1">'PE3_17.09.18_pred'!I68</f>
        <v>0</v>
      </c>
      <c r="T80" s="36">
        <f ca="1">'PE4_18.09.18'!I68</f>
        <v>0</v>
      </c>
      <c r="U80" s="36">
        <f ca="1">'PE4_18.09.18_pred'!I68</f>
        <v>0</v>
      </c>
      <c r="V80" s="36">
        <f ca="1">'PE5_19.09.18'!I68</f>
        <v>0</v>
      </c>
      <c r="W80" s="36">
        <f ca="1">'PE5_19.09.18_pred'!I68</f>
        <v>0</v>
      </c>
      <c r="X80" s="36">
        <f ca="1">'PE6_20.09.18'!I68</f>
        <v>0</v>
      </c>
      <c r="Y80" s="36">
        <f ca="1">'PE6_20.09.18_pred'!I68</f>
        <v>0</v>
      </c>
      <c r="Z80" s="36">
        <f ca="1">'TE1_13.09.18'!I68</f>
        <v>0</v>
      </c>
      <c r="AA80" s="36">
        <f ca="1">'TE1_13.09.18_pred'!I68</f>
        <v>0</v>
      </c>
      <c r="AB80" s="36">
        <f ca="1">'TE2_14.09.18'!I68</f>
        <v>0</v>
      </c>
      <c r="AC80" s="36">
        <f ca="1">'TE2_14.09.18_pred'!I68</f>
        <v>0</v>
      </c>
      <c r="AD80" s="36">
        <f ca="1">'TE3_17.09.18'!I68</f>
        <v>0</v>
      </c>
      <c r="AE80" s="36">
        <f ca="1">'TE3_17.09.18_pred'!I68</f>
        <v>0</v>
      </c>
      <c r="AF80" s="36">
        <f ca="1">'TE4_18.09.18'!I68</f>
        <v>0</v>
      </c>
      <c r="AG80" s="36">
        <f ca="1">'TE4_18.09.18_pred'!I68</f>
        <v>0</v>
      </c>
      <c r="AH80" s="36">
        <f ca="1">'TE5_19.09.18'!I68</f>
        <v>0</v>
      </c>
      <c r="AI80" s="36">
        <f ca="1">'TE5_19.09.18_pred'!I68</f>
        <v>0</v>
      </c>
      <c r="AJ80" s="36">
        <f ca="1">'TE6_20.09.18'!I68</f>
        <v>0</v>
      </c>
      <c r="AK80" s="36">
        <f ca="1">'TE6_20.09.18_pred'!I68</f>
        <v>0</v>
      </c>
      <c r="AM80" s="36">
        <f t="shared" ca="1" si="13"/>
        <v>0</v>
      </c>
      <c r="AN80" s="36">
        <f t="shared" ca="1" si="14"/>
        <v>0</v>
      </c>
      <c r="AO80" s="36">
        <f t="shared" ca="1" si="15"/>
        <v>0</v>
      </c>
      <c r="AQ80" s="58"/>
    </row>
    <row r="81" spans="1:43" x14ac:dyDescent="0.25">
      <c r="A81" s="53" t="s">
        <v>454</v>
      </c>
      <c r="B81" s="36">
        <f ca="1">'NE1_13.09.18'!I69</f>
        <v>0</v>
      </c>
      <c r="C81" s="36">
        <f ca="1">'NE1_13.09.18_pred'!I69</f>
        <v>0</v>
      </c>
      <c r="D81" s="36">
        <f ca="1">'NE2_14.09.18'!I69</f>
        <v>0</v>
      </c>
      <c r="E81" s="36">
        <f ca="1">'NE2_14.09.18_pred'!I69</f>
        <v>0</v>
      </c>
      <c r="F81" s="36">
        <f ca="1">'NE3_17.09.18'!I69</f>
        <v>0</v>
      </c>
      <c r="G81" s="36">
        <f ca="1">'NE3_17.09.18_pred'!I69</f>
        <v>0</v>
      </c>
      <c r="H81" s="36">
        <f ca="1">'NE4_18.09.18'!I69</f>
        <v>0</v>
      </c>
      <c r="I81" s="36">
        <f ca="1">'NE4_18.09.18_pred'!I69</f>
        <v>0</v>
      </c>
      <c r="J81" s="36">
        <f ca="1">'NE5_19.09.18'!I69</f>
        <v>0</v>
      </c>
      <c r="K81" s="36">
        <f ca="1">'NE5_19.09.18_pred'!I69</f>
        <v>0</v>
      </c>
      <c r="L81" s="36">
        <f ca="1">'NE6_20.09.18'!I69</f>
        <v>0</v>
      </c>
      <c r="M81" s="36">
        <f ca="1">'NE6_20.09.18_pred'!I69</f>
        <v>0</v>
      </c>
      <c r="N81" s="36">
        <f ca="1">'PE1_13.09.18'!I69</f>
        <v>0</v>
      </c>
      <c r="O81" s="36">
        <f ca="1">'PE1_13.09.18_pred'!I69</f>
        <v>0</v>
      </c>
      <c r="P81" s="36">
        <f ca="1">'PE2_14.09.18'!I69</f>
        <v>0</v>
      </c>
      <c r="Q81" s="36">
        <f ca="1">'PE2_14.09.18_pred'!I69</f>
        <v>0</v>
      </c>
      <c r="R81" s="36">
        <f ca="1">'PE3_17.09.18'!I69</f>
        <v>0</v>
      </c>
      <c r="S81" s="36">
        <f ca="1">'PE3_17.09.18_pred'!I69</f>
        <v>0</v>
      </c>
      <c r="T81" s="36">
        <f ca="1">'PE4_18.09.18'!I69</f>
        <v>0</v>
      </c>
      <c r="U81" s="36">
        <f ca="1">'PE4_18.09.18_pred'!I69</f>
        <v>0</v>
      </c>
      <c r="V81" s="36">
        <f ca="1">'PE5_19.09.18'!I69</f>
        <v>0</v>
      </c>
      <c r="W81" s="36">
        <f ca="1">'PE5_19.09.18_pred'!I69</f>
        <v>0</v>
      </c>
      <c r="X81" s="36">
        <f ca="1">'PE6_20.09.18'!I69</f>
        <v>0</v>
      </c>
      <c r="Y81" s="36">
        <f ca="1">'PE6_20.09.18_pred'!I69</f>
        <v>0</v>
      </c>
      <c r="Z81" s="36">
        <f ca="1">'TE1_13.09.18'!I69</f>
        <v>0</v>
      </c>
      <c r="AA81" s="36">
        <f ca="1">'TE1_13.09.18_pred'!I69</f>
        <v>0</v>
      </c>
      <c r="AB81" s="36">
        <f ca="1">'TE2_14.09.18'!I69</f>
        <v>0</v>
      </c>
      <c r="AC81" s="36">
        <f ca="1">'TE2_14.09.18_pred'!I69</f>
        <v>0</v>
      </c>
      <c r="AD81" s="36">
        <f ca="1">'TE3_17.09.18'!I69</f>
        <v>0</v>
      </c>
      <c r="AE81" s="36">
        <f ca="1">'TE3_17.09.18_pred'!I69</f>
        <v>0</v>
      </c>
      <c r="AF81" s="36">
        <f ca="1">'TE4_18.09.18'!I69</f>
        <v>0</v>
      </c>
      <c r="AG81" s="36">
        <f ca="1">'TE4_18.09.18_pred'!I69</f>
        <v>0</v>
      </c>
      <c r="AH81" s="36">
        <f ca="1">'TE5_19.09.18'!I69</f>
        <v>0</v>
      </c>
      <c r="AI81" s="36">
        <f ca="1">'TE5_19.09.18_pred'!I69</f>
        <v>0</v>
      </c>
      <c r="AJ81" s="36">
        <f ca="1">'TE6_20.09.18'!I69</f>
        <v>0</v>
      </c>
      <c r="AK81" s="36">
        <f ca="1">'TE6_20.09.18_pred'!I69</f>
        <v>0</v>
      </c>
      <c r="AM81" s="36">
        <f t="shared" ca="1" si="13"/>
        <v>0</v>
      </c>
      <c r="AN81" s="36">
        <f t="shared" ca="1" si="14"/>
        <v>0</v>
      </c>
      <c r="AO81" s="36">
        <f t="shared" ca="1" si="15"/>
        <v>0</v>
      </c>
      <c r="AQ81" s="58"/>
    </row>
    <row r="82" spans="1:43" x14ac:dyDescent="0.25">
      <c r="A82" s="53" t="s">
        <v>455</v>
      </c>
      <c r="B82" s="36">
        <f ca="1">'NE1_13.09.18'!I70</f>
        <v>4.0404040404040407</v>
      </c>
      <c r="C82" s="36">
        <f ca="1">'NE1_13.09.18_pred'!I70</f>
        <v>3.0927835051546393</v>
      </c>
      <c r="D82" s="36">
        <f ca="1">'NE2_14.09.18'!I70</f>
        <v>0</v>
      </c>
      <c r="E82" s="36">
        <f ca="1">'NE2_14.09.18_pred'!I70</f>
        <v>0</v>
      </c>
      <c r="F82" s="36">
        <f ca="1">'NE3_17.09.18'!I70</f>
        <v>0</v>
      </c>
      <c r="G82" s="36">
        <f ca="1">'NE3_17.09.18_pred'!I70</f>
        <v>0</v>
      </c>
      <c r="H82" s="36">
        <f ca="1">'NE4_18.09.18'!I70</f>
        <v>0</v>
      </c>
      <c r="I82" s="36">
        <f ca="1">'NE4_18.09.18_pred'!I70</f>
        <v>0</v>
      </c>
      <c r="J82" s="36">
        <f ca="1">'NE5_19.09.18'!I70</f>
        <v>0</v>
      </c>
      <c r="K82" s="36">
        <f ca="1">'NE5_19.09.18_pred'!I70</f>
        <v>0</v>
      </c>
      <c r="L82" s="36">
        <f ca="1">'NE6_20.09.18'!I70</f>
        <v>0</v>
      </c>
      <c r="M82" s="36">
        <f ca="1">'NE6_20.09.18_pred'!I70</f>
        <v>0</v>
      </c>
      <c r="N82" s="36">
        <f ca="1">'PE1_13.09.18'!I70</f>
        <v>0</v>
      </c>
      <c r="O82" s="36">
        <f ca="1">'PE1_13.09.18_pred'!I70</f>
        <v>0</v>
      </c>
      <c r="P82" s="36">
        <f ca="1">'PE2_14.09.18'!I70</f>
        <v>0</v>
      </c>
      <c r="Q82" s="36">
        <f ca="1">'PE2_14.09.18_pred'!I70</f>
        <v>0</v>
      </c>
      <c r="R82" s="36">
        <f ca="1">'PE3_17.09.18'!I70</f>
        <v>0</v>
      </c>
      <c r="S82" s="36">
        <f ca="1">'PE3_17.09.18_pred'!I70</f>
        <v>0</v>
      </c>
      <c r="T82" s="36">
        <f ca="1">'PE4_18.09.18'!I70</f>
        <v>0</v>
      </c>
      <c r="U82" s="36">
        <f ca="1">'PE4_18.09.18_pred'!I70</f>
        <v>0</v>
      </c>
      <c r="V82" s="36">
        <f ca="1">'PE5_19.09.18'!I70</f>
        <v>0</v>
      </c>
      <c r="W82" s="36">
        <f ca="1">'PE5_19.09.18_pred'!I70</f>
        <v>0</v>
      </c>
      <c r="X82" s="36">
        <f ca="1">'PE6_20.09.18'!I70</f>
        <v>0</v>
      </c>
      <c r="Y82" s="36">
        <f ca="1">'PE6_20.09.18_pred'!I70</f>
        <v>0</v>
      </c>
      <c r="Z82" s="36">
        <f ca="1">'TE1_13.09.18'!I70</f>
        <v>0</v>
      </c>
      <c r="AA82" s="36">
        <f ca="1">'TE1_13.09.18_pred'!I70</f>
        <v>0</v>
      </c>
      <c r="AB82" s="36">
        <f ca="1">'TE2_14.09.18'!I70</f>
        <v>0</v>
      </c>
      <c r="AC82" s="36">
        <f ca="1">'TE2_14.09.18_pred'!I70</f>
        <v>0</v>
      </c>
      <c r="AD82" s="36">
        <f ca="1">'TE3_17.09.18'!I70</f>
        <v>0</v>
      </c>
      <c r="AE82" s="36">
        <f ca="1">'TE3_17.09.18_pred'!I70</f>
        <v>0</v>
      </c>
      <c r="AF82" s="36">
        <f ca="1">'TE4_18.09.18'!I70</f>
        <v>0</v>
      </c>
      <c r="AG82" s="36">
        <f ca="1">'TE4_18.09.18_pred'!I70</f>
        <v>0</v>
      </c>
      <c r="AH82" s="36">
        <f ca="1">'TE5_19.09.18'!I70</f>
        <v>0</v>
      </c>
      <c r="AI82" s="36">
        <f ca="1">'TE5_19.09.18_pred'!I70</f>
        <v>0</v>
      </c>
      <c r="AJ82" s="36">
        <f ca="1">'TE6_20.09.18'!I70</f>
        <v>0</v>
      </c>
      <c r="AK82" s="36">
        <f ca="1">'TE6_20.09.18_pred'!I70</f>
        <v>1.0101010101010102</v>
      </c>
      <c r="AM82" s="36">
        <f t="shared" ca="1" si="13"/>
        <v>0.22620245987943585</v>
      </c>
      <c r="AN82" s="36">
        <f t="shared" ca="1" si="14"/>
        <v>0.84631042543972201</v>
      </c>
      <c r="AO82" s="36">
        <f t="shared" ca="1" si="15"/>
        <v>0.14105173757328701</v>
      </c>
      <c r="AQ82" s="58"/>
    </row>
    <row r="83" spans="1:43" x14ac:dyDescent="0.25">
      <c r="A83" s="53" t="s">
        <v>456</v>
      </c>
      <c r="B83" s="36">
        <f ca="1">'NE1_13.09.18'!I71</f>
        <v>16.161616161616163</v>
      </c>
      <c r="C83" s="36">
        <f ca="1">'NE1_13.09.18_pred'!I71</f>
        <v>16.494845360824741</v>
      </c>
      <c r="D83" s="36">
        <f ca="1">'NE2_14.09.18'!I71</f>
        <v>11.111111111111111</v>
      </c>
      <c r="E83" s="36">
        <f ca="1">'NE2_14.09.18_pred'!I71</f>
        <v>6.1224489795918364</v>
      </c>
      <c r="F83" s="36">
        <f ca="1">'NE3_17.09.18'!I71</f>
        <v>3.0303030303030303</v>
      </c>
      <c r="G83" s="36">
        <f ca="1">'NE3_17.09.18_pred'!I71</f>
        <v>2.0202020202020203</v>
      </c>
      <c r="H83" s="36">
        <f ca="1">'NE4_18.09.18'!I71</f>
        <v>2.0202020202020203</v>
      </c>
      <c r="I83" s="36">
        <f ca="1">'NE4_18.09.18_pred'!I71</f>
        <v>1.0101010101010102</v>
      </c>
      <c r="J83" s="36">
        <f ca="1">'NE5_19.09.18'!I71</f>
        <v>0</v>
      </c>
      <c r="K83" s="36">
        <f ca="1">'NE5_19.09.18_pred'!I71</f>
        <v>0</v>
      </c>
      <c r="L83" s="36">
        <f ca="1">'NE6_20.09.18'!I71</f>
        <v>11.111111111111111</v>
      </c>
      <c r="M83" s="36">
        <f ca="1">'NE6_20.09.18_pred'!I71</f>
        <v>3.0303030303030303</v>
      </c>
      <c r="N83" s="36">
        <f ca="1">'PE1_13.09.18'!I71</f>
        <v>0</v>
      </c>
      <c r="O83" s="36">
        <f ca="1">'PE1_13.09.18_pred'!I71</f>
        <v>0</v>
      </c>
      <c r="P83" s="36">
        <f ca="1">'PE2_14.09.18'!I71</f>
        <v>14.14141414141414</v>
      </c>
      <c r="Q83" s="36">
        <f ca="1">'PE2_14.09.18_pred'!I71</f>
        <v>17.171717171717169</v>
      </c>
      <c r="R83" s="36">
        <f ca="1">'PE3_17.09.18'!I71</f>
        <v>22.222222222222221</v>
      </c>
      <c r="S83" s="36">
        <f ca="1">'PE3_17.09.18_pred'!I71</f>
        <v>12.244897959183673</v>
      </c>
      <c r="T83" s="36">
        <f ca="1">'PE4_18.09.18'!I71</f>
        <v>8.0808080808080813</v>
      </c>
      <c r="U83" s="36">
        <f ca="1">'PE4_18.09.18_pred'!I71</f>
        <v>9.0909090909090917</v>
      </c>
      <c r="V83" s="36">
        <f ca="1">'PE5_19.09.18'!I71</f>
        <v>11.111111111111111</v>
      </c>
      <c r="W83" s="36">
        <f ca="1">'PE5_19.09.18_pred'!I71</f>
        <v>17.171717171717169</v>
      </c>
      <c r="X83" s="36">
        <f ca="1">'PE6_20.09.18'!I71</f>
        <v>12.121212121212121</v>
      </c>
      <c r="Y83" s="36">
        <f ca="1">'PE6_20.09.18_pred'!I71</f>
        <v>10.204081632653061</v>
      </c>
      <c r="Z83" s="36">
        <f ca="1">'TE1_13.09.18'!I71</f>
        <v>5.0505050505050502</v>
      </c>
      <c r="AA83" s="36">
        <f ca="1">'TE1_13.09.18_pred'!I71</f>
        <v>14.14141414141414</v>
      </c>
      <c r="AB83" s="36">
        <f ca="1">'TE2_14.09.18'!I71</f>
        <v>1.0101010101010102</v>
      </c>
      <c r="AC83" s="36">
        <f ca="1">'TE2_14.09.18_pred'!I71</f>
        <v>3.0303030303030303</v>
      </c>
      <c r="AD83" s="36">
        <f ca="1">'TE3_17.09.18'!I71</f>
        <v>10.1010101010101</v>
      </c>
      <c r="AE83" s="36">
        <f ca="1">'TE3_17.09.18_pred'!I71</f>
        <v>12.121212121212121</v>
      </c>
      <c r="AF83" s="36">
        <f ca="1">'TE4_18.09.18'!I71</f>
        <v>8.0808080808080813</v>
      </c>
      <c r="AG83" s="36">
        <f ca="1">'TE4_18.09.18_pred'!I71</f>
        <v>8.0808080808080813</v>
      </c>
      <c r="AH83" s="36">
        <f ca="1">'TE5_19.09.18'!I71</f>
        <v>5.0505050505050502</v>
      </c>
      <c r="AI83" s="36">
        <f ca="1">'TE5_19.09.18_pred'!I71</f>
        <v>4.0404040404040407</v>
      </c>
      <c r="AJ83" s="36">
        <f ca="1">'TE6_20.09.18'!I71</f>
        <v>7.0707070707070701</v>
      </c>
      <c r="AK83" s="36">
        <f ca="1">'TE6_20.09.18_pred'!I71</f>
        <v>5.0505050505050502</v>
      </c>
      <c r="AM83" s="36">
        <f t="shared" ca="1" si="13"/>
        <v>8.0139060379610196</v>
      </c>
      <c r="AN83" s="36">
        <f t="shared" ca="1" si="14"/>
        <v>5.9081381278694298</v>
      </c>
      <c r="AO83" s="36">
        <f t="shared" ca="1" si="15"/>
        <v>0.9846896879782383</v>
      </c>
      <c r="AQ83" s="58"/>
    </row>
    <row r="84" spans="1:43" x14ac:dyDescent="0.25">
      <c r="A84" s="53" t="s">
        <v>457</v>
      </c>
      <c r="B84" s="36">
        <f ca="1">'NE1_13.09.18'!I72</f>
        <v>0</v>
      </c>
      <c r="C84" s="36">
        <f ca="1">'NE1_13.09.18_pred'!I72</f>
        <v>0</v>
      </c>
      <c r="D84" s="36">
        <f ca="1">'NE2_14.09.18'!I72</f>
        <v>0</v>
      </c>
      <c r="E84" s="36">
        <f ca="1">'NE2_14.09.18_pred'!I72</f>
        <v>0</v>
      </c>
      <c r="F84" s="36">
        <f ca="1">'NE3_17.09.18'!I72</f>
        <v>0</v>
      </c>
      <c r="G84" s="36">
        <f ca="1">'NE3_17.09.18_pred'!I72</f>
        <v>0</v>
      </c>
      <c r="H84" s="36">
        <f ca="1">'NE4_18.09.18'!I72</f>
        <v>0</v>
      </c>
      <c r="I84" s="36">
        <f ca="1">'NE4_18.09.18_pred'!I72</f>
        <v>0</v>
      </c>
      <c r="J84" s="36">
        <f ca="1">'NE5_19.09.18'!I72</f>
        <v>0</v>
      </c>
      <c r="K84" s="36">
        <f ca="1">'NE5_19.09.18_pred'!I72</f>
        <v>0</v>
      </c>
      <c r="L84" s="36">
        <f ca="1">'NE6_20.09.18'!I72</f>
        <v>0</v>
      </c>
      <c r="M84" s="36">
        <f ca="1">'NE6_20.09.18_pred'!I72</f>
        <v>0</v>
      </c>
      <c r="N84" s="36">
        <f ca="1">'PE1_13.09.18'!I72</f>
        <v>0</v>
      </c>
      <c r="O84" s="36">
        <f ca="1">'PE1_13.09.18_pred'!I72</f>
        <v>0</v>
      </c>
      <c r="P84" s="36">
        <f ca="1">'PE2_14.09.18'!I72</f>
        <v>0</v>
      </c>
      <c r="Q84" s="36">
        <f ca="1">'PE2_14.09.18_pred'!I72</f>
        <v>0</v>
      </c>
      <c r="R84" s="36">
        <f ca="1">'PE3_17.09.18'!I72</f>
        <v>0</v>
      </c>
      <c r="S84" s="36">
        <f ca="1">'PE3_17.09.18_pred'!I72</f>
        <v>0</v>
      </c>
      <c r="T84" s="36">
        <f ca="1">'PE4_18.09.18'!I72</f>
        <v>0</v>
      </c>
      <c r="U84" s="36">
        <f ca="1">'PE4_18.09.18_pred'!I72</f>
        <v>0</v>
      </c>
      <c r="V84" s="36">
        <f ca="1">'PE5_19.09.18'!I72</f>
        <v>0</v>
      </c>
      <c r="W84" s="36">
        <f ca="1">'PE5_19.09.18_pred'!I72</f>
        <v>0</v>
      </c>
      <c r="X84" s="36">
        <f ca="1">'PE6_20.09.18'!I72</f>
        <v>0</v>
      </c>
      <c r="Y84" s="36">
        <f ca="1">'PE6_20.09.18_pred'!I72</f>
        <v>0</v>
      </c>
      <c r="Z84" s="36">
        <f ca="1">'TE1_13.09.18'!I72</f>
        <v>0</v>
      </c>
      <c r="AA84" s="36">
        <f ca="1">'TE1_13.09.18_pred'!I72</f>
        <v>0</v>
      </c>
      <c r="AB84" s="36">
        <f ca="1">'TE2_14.09.18'!I72</f>
        <v>0</v>
      </c>
      <c r="AC84" s="36">
        <f ca="1">'TE2_14.09.18_pred'!I72</f>
        <v>0</v>
      </c>
      <c r="AD84" s="36">
        <f ca="1">'TE3_17.09.18'!I72</f>
        <v>0</v>
      </c>
      <c r="AE84" s="36">
        <f ca="1">'TE3_17.09.18_pred'!I72</f>
        <v>0</v>
      </c>
      <c r="AF84" s="36">
        <f ca="1">'TE4_18.09.18'!I72</f>
        <v>0</v>
      </c>
      <c r="AG84" s="36">
        <f ca="1">'TE4_18.09.18_pred'!I72</f>
        <v>0</v>
      </c>
      <c r="AH84" s="36">
        <f ca="1">'TE5_19.09.18'!I72</f>
        <v>0</v>
      </c>
      <c r="AI84" s="36">
        <f ca="1">'TE5_19.09.18_pred'!I72</f>
        <v>0</v>
      </c>
      <c r="AJ84" s="36">
        <f ca="1">'TE6_20.09.18'!I72</f>
        <v>0</v>
      </c>
      <c r="AK84" s="36">
        <f ca="1">'TE6_20.09.18_pred'!I72</f>
        <v>0</v>
      </c>
      <c r="AM84" s="36">
        <f t="shared" ca="1" si="13"/>
        <v>0</v>
      </c>
      <c r="AN84" s="36">
        <f t="shared" ca="1" si="14"/>
        <v>0</v>
      </c>
      <c r="AO84" s="36">
        <f t="shared" ca="1" si="15"/>
        <v>0</v>
      </c>
      <c r="AQ84" s="58"/>
    </row>
    <row r="85" spans="1:43" x14ac:dyDescent="0.25">
      <c r="A85" s="53" t="s">
        <v>458</v>
      </c>
      <c r="B85" s="36">
        <f ca="1">'NE1_13.09.18'!I73</f>
        <v>3.0303030303030303</v>
      </c>
      <c r="C85" s="36">
        <f ca="1">'NE1_13.09.18_pred'!I73</f>
        <v>1.0309278350515463</v>
      </c>
      <c r="D85" s="36">
        <f ca="1">'NE2_14.09.18'!I73</f>
        <v>0</v>
      </c>
      <c r="E85" s="36">
        <f ca="1">'NE2_14.09.18_pred'!I73</f>
        <v>0</v>
      </c>
      <c r="F85" s="36">
        <f ca="1">'NE3_17.09.18'!I73</f>
        <v>0</v>
      </c>
      <c r="G85" s="36">
        <f ca="1">'NE3_17.09.18_pred'!I73</f>
        <v>0</v>
      </c>
      <c r="H85" s="36">
        <f ca="1">'NE4_18.09.18'!I73</f>
        <v>2.0202020202020203</v>
      </c>
      <c r="I85" s="36">
        <f ca="1">'NE4_18.09.18_pred'!I73</f>
        <v>1.0101010101010102</v>
      </c>
      <c r="J85" s="36">
        <f ca="1">'NE5_19.09.18'!I73</f>
        <v>0</v>
      </c>
      <c r="K85" s="36">
        <f ca="1">'NE5_19.09.18_pred'!I73</f>
        <v>0</v>
      </c>
      <c r="L85" s="36">
        <f ca="1">'NE6_20.09.18'!I73</f>
        <v>0</v>
      </c>
      <c r="M85" s="36">
        <f ca="1">'NE6_20.09.18_pred'!I73</f>
        <v>0</v>
      </c>
      <c r="N85" s="36">
        <f ca="1">'PE1_13.09.18'!I73</f>
        <v>4.0404040404040407</v>
      </c>
      <c r="O85" s="36">
        <f ca="1">'PE1_13.09.18_pred'!I73</f>
        <v>1.0101010101010102</v>
      </c>
      <c r="P85" s="36">
        <f ca="1">'PE2_14.09.18'!I73</f>
        <v>6.0606060606060606</v>
      </c>
      <c r="Q85" s="36">
        <f ca="1">'PE2_14.09.18_pred'!I73</f>
        <v>4.0404040404040407</v>
      </c>
      <c r="R85" s="36">
        <f ca="1">'PE3_17.09.18'!I73</f>
        <v>0</v>
      </c>
      <c r="S85" s="36">
        <f ca="1">'PE3_17.09.18_pred'!I73</f>
        <v>0</v>
      </c>
      <c r="T85" s="36">
        <f ca="1">'PE4_18.09.18'!I73</f>
        <v>0</v>
      </c>
      <c r="U85" s="36">
        <f ca="1">'PE4_18.09.18_pred'!I73</f>
        <v>0</v>
      </c>
      <c r="V85" s="36">
        <f ca="1">'PE5_19.09.18'!I73</f>
        <v>0</v>
      </c>
      <c r="W85" s="36">
        <f ca="1">'PE5_19.09.18_pred'!I73</f>
        <v>0</v>
      </c>
      <c r="X85" s="36">
        <f ca="1">'PE6_20.09.18'!I73</f>
        <v>0</v>
      </c>
      <c r="Y85" s="36">
        <f ca="1">'PE6_20.09.18_pred'!I73</f>
        <v>0</v>
      </c>
      <c r="Z85" s="36">
        <f ca="1">'TE1_13.09.18'!I73</f>
        <v>1.0101010101010102</v>
      </c>
      <c r="AA85" s="36">
        <f ca="1">'TE1_13.09.18_pred'!I73</f>
        <v>2.0202020202020203</v>
      </c>
      <c r="AB85" s="36">
        <f ca="1">'TE2_14.09.18'!I73</f>
        <v>0</v>
      </c>
      <c r="AC85" s="36">
        <f ca="1">'TE2_14.09.18_pred'!I73</f>
        <v>0</v>
      </c>
      <c r="AD85" s="36">
        <f ca="1">'TE3_17.09.18'!I73</f>
        <v>1.0101010101010102</v>
      </c>
      <c r="AE85" s="36">
        <f ca="1">'TE3_17.09.18_pred'!I73</f>
        <v>4.0404040404040407</v>
      </c>
      <c r="AF85" s="36">
        <f ca="1">'TE4_18.09.18'!I73</f>
        <v>0</v>
      </c>
      <c r="AG85" s="36">
        <f ca="1">'TE4_18.09.18_pred'!I73</f>
        <v>0</v>
      </c>
      <c r="AH85" s="36">
        <f ca="1">'TE5_19.09.18'!I73</f>
        <v>0</v>
      </c>
      <c r="AI85" s="36">
        <f ca="1">'TE5_19.09.18_pred'!I73</f>
        <v>0</v>
      </c>
      <c r="AJ85" s="36">
        <f ca="1">'TE6_20.09.18'!I73</f>
        <v>0</v>
      </c>
      <c r="AK85" s="36">
        <f ca="1">'TE6_20.09.18_pred'!I73</f>
        <v>0</v>
      </c>
      <c r="AM85" s="36">
        <f t="shared" ca="1" si="13"/>
        <v>0.84232936466613451</v>
      </c>
      <c r="AN85" s="36">
        <f t="shared" ca="1" si="14"/>
        <v>1.536713210589302</v>
      </c>
      <c r="AO85" s="36">
        <f t="shared" ca="1" si="15"/>
        <v>0.25611886843155035</v>
      </c>
      <c r="AQ85" s="58"/>
    </row>
    <row r="86" spans="1:43" x14ac:dyDescent="0.25">
      <c r="A86" s="53" t="s">
        <v>459</v>
      </c>
      <c r="B86" s="36">
        <f ca="1">'NE1_13.09.18'!I74</f>
        <v>0</v>
      </c>
      <c r="C86" s="36">
        <f ca="1">'NE1_13.09.18_pred'!I74</f>
        <v>0</v>
      </c>
      <c r="D86" s="36">
        <f ca="1">'NE2_14.09.18'!I74</f>
        <v>0</v>
      </c>
      <c r="E86" s="36">
        <f ca="1">'NE2_14.09.18_pred'!I74</f>
        <v>0</v>
      </c>
      <c r="F86" s="36">
        <f ca="1">'NE3_17.09.18'!I74</f>
        <v>0</v>
      </c>
      <c r="G86" s="36">
        <f ca="1">'NE3_17.09.18_pred'!I74</f>
        <v>0</v>
      </c>
      <c r="H86" s="36">
        <f ca="1">'NE4_18.09.18'!I74</f>
        <v>0</v>
      </c>
      <c r="I86" s="36">
        <f ca="1">'NE4_18.09.18_pred'!I74</f>
        <v>0</v>
      </c>
      <c r="J86" s="36">
        <f ca="1">'NE5_19.09.18'!I74</f>
        <v>0</v>
      </c>
      <c r="K86" s="36">
        <f ca="1">'NE5_19.09.18_pred'!I74</f>
        <v>0</v>
      </c>
      <c r="L86" s="36">
        <f ca="1">'NE6_20.09.18'!I74</f>
        <v>0</v>
      </c>
      <c r="M86" s="36">
        <f ca="1">'NE6_20.09.18_pred'!I74</f>
        <v>0</v>
      </c>
      <c r="N86" s="36">
        <f ca="1">'PE1_13.09.18'!I74</f>
        <v>0</v>
      </c>
      <c r="O86" s="36">
        <f ca="1">'PE1_13.09.18_pred'!I74</f>
        <v>0</v>
      </c>
      <c r="P86" s="36">
        <f ca="1">'PE2_14.09.18'!I74</f>
        <v>0</v>
      </c>
      <c r="Q86" s="36">
        <f ca="1">'PE2_14.09.18_pred'!I74</f>
        <v>0</v>
      </c>
      <c r="R86" s="36">
        <f ca="1">'PE3_17.09.18'!I74</f>
        <v>0</v>
      </c>
      <c r="S86" s="36">
        <f ca="1">'PE3_17.09.18_pred'!I74</f>
        <v>0</v>
      </c>
      <c r="T86" s="36">
        <f ca="1">'PE4_18.09.18'!I74</f>
        <v>0</v>
      </c>
      <c r="U86" s="36">
        <f ca="1">'PE4_18.09.18_pred'!I74</f>
        <v>0</v>
      </c>
      <c r="V86" s="36">
        <f ca="1">'PE5_19.09.18'!I74</f>
        <v>0</v>
      </c>
      <c r="W86" s="36">
        <f ca="1">'PE5_19.09.18_pred'!I74</f>
        <v>0</v>
      </c>
      <c r="X86" s="36">
        <f ca="1">'PE6_20.09.18'!I74</f>
        <v>0</v>
      </c>
      <c r="Y86" s="36">
        <f ca="1">'PE6_20.09.18_pred'!I74</f>
        <v>0</v>
      </c>
      <c r="Z86" s="36">
        <f ca="1">'TE1_13.09.18'!I74</f>
        <v>0</v>
      </c>
      <c r="AA86" s="36">
        <f ca="1">'TE1_13.09.18_pred'!I74</f>
        <v>0</v>
      </c>
      <c r="AB86" s="36">
        <f ca="1">'TE2_14.09.18'!I74</f>
        <v>0</v>
      </c>
      <c r="AC86" s="36">
        <f ca="1">'TE2_14.09.18_pred'!I74</f>
        <v>0</v>
      </c>
      <c r="AD86" s="36">
        <f ca="1">'TE3_17.09.18'!I74</f>
        <v>0</v>
      </c>
      <c r="AE86" s="36">
        <f ca="1">'TE3_17.09.18_pred'!I74</f>
        <v>0</v>
      </c>
      <c r="AF86" s="36">
        <f ca="1">'TE4_18.09.18'!I74</f>
        <v>0</v>
      </c>
      <c r="AG86" s="36">
        <f ca="1">'TE4_18.09.18_pred'!I74</f>
        <v>0</v>
      </c>
      <c r="AH86" s="36">
        <f ca="1">'TE5_19.09.18'!I74</f>
        <v>0</v>
      </c>
      <c r="AI86" s="36">
        <f ca="1">'TE5_19.09.18_pred'!I74</f>
        <v>0</v>
      </c>
      <c r="AJ86" s="36">
        <f ca="1">'TE6_20.09.18'!I74</f>
        <v>0</v>
      </c>
      <c r="AK86" s="36">
        <f ca="1">'TE6_20.09.18_pred'!I74</f>
        <v>0</v>
      </c>
      <c r="AM86" s="36">
        <f t="shared" ca="1" si="13"/>
        <v>0</v>
      </c>
      <c r="AN86" s="36">
        <f t="shared" ca="1" si="14"/>
        <v>0</v>
      </c>
      <c r="AO86" s="36">
        <f t="shared" ca="1" si="15"/>
        <v>0</v>
      </c>
      <c r="AQ86" s="58"/>
    </row>
    <row r="87" spans="1:43" x14ac:dyDescent="0.25">
      <c r="A87" s="53" t="s">
        <v>460</v>
      </c>
      <c r="B87" s="36">
        <f ca="1">'NE1_13.09.18'!I75</f>
        <v>0</v>
      </c>
      <c r="C87" s="36">
        <f ca="1">'NE1_13.09.18_pred'!I75</f>
        <v>0</v>
      </c>
      <c r="D87" s="36">
        <f ca="1">'NE2_14.09.18'!I75</f>
        <v>0</v>
      </c>
      <c r="E87" s="36">
        <f ca="1">'NE2_14.09.18_pred'!I75</f>
        <v>0</v>
      </c>
      <c r="F87" s="36">
        <f ca="1">'NE3_17.09.18'!I75</f>
        <v>0</v>
      </c>
      <c r="G87" s="36">
        <f ca="1">'NE3_17.09.18_pred'!I75</f>
        <v>0</v>
      </c>
      <c r="H87" s="36">
        <f ca="1">'NE4_18.09.18'!I75</f>
        <v>0</v>
      </c>
      <c r="I87" s="36">
        <f ca="1">'NE4_18.09.18_pred'!I75</f>
        <v>0</v>
      </c>
      <c r="J87" s="36">
        <f ca="1">'NE5_19.09.18'!I75</f>
        <v>0</v>
      </c>
      <c r="K87" s="36">
        <f ca="1">'NE5_19.09.18_pred'!I75</f>
        <v>0</v>
      </c>
      <c r="L87" s="36">
        <f ca="1">'NE6_20.09.18'!I75</f>
        <v>0</v>
      </c>
      <c r="M87" s="36">
        <f ca="1">'NE6_20.09.18_pred'!I75</f>
        <v>0</v>
      </c>
      <c r="N87" s="36">
        <f ca="1">'PE1_13.09.18'!I75</f>
        <v>0</v>
      </c>
      <c r="O87" s="36">
        <f ca="1">'PE1_13.09.18_pred'!I75</f>
        <v>0</v>
      </c>
      <c r="P87" s="36">
        <f ca="1">'PE2_14.09.18'!I75</f>
        <v>0</v>
      </c>
      <c r="Q87" s="36">
        <f ca="1">'PE2_14.09.18_pred'!I75</f>
        <v>0</v>
      </c>
      <c r="R87" s="36">
        <f ca="1">'PE3_17.09.18'!I75</f>
        <v>0</v>
      </c>
      <c r="S87" s="36">
        <f ca="1">'PE3_17.09.18_pred'!I75</f>
        <v>0</v>
      </c>
      <c r="T87" s="36">
        <f ca="1">'PE4_18.09.18'!I75</f>
        <v>0</v>
      </c>
      <c r="U87" s="36">
        <f ca="1">'PE4_18.09.18_pred'!I75</f>
        <v>0</v>
      </c>
      <c r="V87" s="36">
        <f ca="1">'PE5_19.09.18'!I75</f>
        <v>0</v>
      </c>
      <c r="W87" s="36">
        <f ca="1">'PE5_19.09.18_pred'!I75</f>
        <v>0</v>
      </c>
      <c r="X87" s="36">
        <f ca="1">'PE6_20.09.18'!I75</f>
        <v>0</v>
      </c>
      <c r="Y87" s="36">
        <f ca="1">'PE6_20.09.18_pred'!I75</f>
        <v>0</v>
      </c>
      <c r="Z87" s="36">
        <f ca="1">'TE1_13.09.18'!I75</f>
        <v>0</v>
      </c>
      <c r="AA87" s="36">
        <f ca="1">'TE1_13.09.18_pred'!I75</f>
        <v>0</v>
      </c>
      <c r="AB87" s="36">
        <f ca="1">'TE2_14.09.18'!I75</f>
        <v>0</v>
      </c>
      <c r="AC87" s="36">
        <f ca="1">'TE2_14.09.18_pred'!I75</f>
        <v>0</v>
      </c>
      <c r="AD87" s="36">
        <f ca="1">'TE3_17.09.18'!I75</f>
        <v>0</v>
      </c>
      <c r="AE87" s="36">
        <f ca="1">'TE3_17.09.18_pred'!I75</f>
        <v>0</v>
      </c>
      <c r="AF87" s="36">
        <f ca="1">'TE4_18.09.18'!I75</f>
        <v>0</v>
      </c>
      <c r="AG87" s="36">
        <f ca="1">'TE4_18.09.18_pred'!I75</f>
        <v>0</v>
      </c>
      <c r="AH87" s="36">
        <f ca="1">'TE5_19.09.18'!I75</f>
        <v>0</v>
      </c>
      <c r="AI87" s="36">
        <f ca="1">'TE5_19.09.18_pred'!I75</f>
        <v>0</v>
      </c>
      <c r="AJ87" s="36">
        <f ca="1">'TE6_20.09.18'!I75</f>
        <v>0</v>
      </c>
      <c r="AK87" s="36">
        <f ca="1">'TE6_20.09.18_pred'!I75</f>
        <v>0</v>
      </c>
      <c r="AM87" s="36">
        <f t="shared" ca="1" si="13"/>
        <v>0</v>
      </c>
      <c r="AN87" s="36">
        <f t="shared" ca="1" si="14"/>
        <v>0</v>
      </c>
      <c r="AO87" s="36">
        <f t="shared" ca="1" si="15"/>
        <v>0</v>
      </c>
      <c r="AQ87" s="58"/>
    </row>
    <row r="88" spans="1:43" x14ac:dyDescent="0.25">
      <c r="A88" s="53" t="s">
        <v>461</v>
      </c>
      <c r="B88" s="36">
        <f ca="1">'NE1_13.09.18'!I76</f>
        <v>0</v>
      </c>
      <c r="C88" s="36">
        <f ca="1">'NE1_13.09.18_pred'!I76</f>
        <v>0</v>
      </c>
      <c r="D88" s="36">
        <f ca="1">'NE2_14.09.18'!I76</f>
        <v>0</v>
      </c>
      <c r="E88" s="36">
        <f ca="1">'NE2_14.09.18_pred'!I76</f>
        <v>0</v>
      </c>
      <c r="F88" s="36">
        <f ca="1">'NE3_17.09.18'!I76</f>
        <v>0</v>
      </c>
      <c r="G88" s="36">
        <f ca="1">'NE3_17.09.18_pred'!I76</f>
        <v>0</v>
      </c>
      <c r="H88" s="36">
        <f ca="1">'NE4_18.09.18'!I76</f>
        <v>0</v>
      </c>
      <c r="I88" s="36">
        <f ca="1">'NE4_18.09.18_pred'!I76</f>
        <v>0</v>
      </c>
      <c r="J88" s="36">
        <f ca="1">'NE5_19.09.18'!I76</f>
        <v>0</v>
      </c>
      <c r="K88" s="36">
        <f ca="1">'NE5_19.09.18_pred'!I76</f>
        <v>0</v>
      </c>
      <c r="L88" s="36">
        <f ca="1">'NE6_20.09.18'!I76</f>
        <v>0</v>
      </c>
      <c r="M88" s="36">
        <f ca="1">'NE6_20.09.18_pred'!I76</f>
        <v>0</v>
      </c>
      <c r="N88" s="36">
        <f ca="1">'PE1_13.09.18'!I76</f>
        <v>0</v>
      </c>
      <c r="O88" s="36">
        <f ca="1">'PE1_13.09.18_pred'!I76</f>
        <v>0</v>
      </c>
      <c r="P88" s="36">
        <f ca="1">'PE2_14.09.18'!I76</f>
        <v>0</v>
      </c>
      <c r="Q88" s="36">
        <f ca="1">'PE2_14.09.18_pred'!I76</f>
        <v>0</v>
      </c>
      <c r="R88" s="36">
        <f ca="1">'PE3_17.09.18'!I76</f>
        <v>0</v>
      </c>
      <c r="S88" s="36">
        <f ca="1">'PE3_17.09.18_pred'!I76</f>
        <v>0</v>
      </c>
      <c r="T88" s="36">
        <f ca="1">'PE4_18.09.18'!I76</f>
        <v>0</v>
      </c>
      <c r="U88" s="36">
        <f ca="1">'PE4_18.09.18_pred'!I76</f>
        <v>0</v>
      </c>
      <c r="V88" s="36">
        <f ca="1">'PE5_19.09.18'!I76</f>
        <v>0</v>
      </c>
      <c r="W88" s="36">
        <f ca="1">'PE5_19.09.18_pred'!I76</f>
        <v>0</v>
      </c>
      <c r="X88" s="36">
        <f ca="1">'PE6_20.09.18'!I76</f>
        <v>0</v>
      </c>
      <c r="Y88" s="36">
        <f ca="1">'PE6_20.09.18_pred'!I76</f>
        <v>0</v>
      </c>
      <c r="Z88" s="36">
        <f ca="1">'TE1_13.09.18'!I76</f>
        <v>0</v>
      </c>
      <c r="AA88" s="36">
        <f ca="1">'TE1_13.09.18_pred'!I76</f>
        <v>0</v>
      </c>
      <c r="AB88" s="36">
        <f ca="1">'TE2_14.09.18'!I76</f>
        <v>0</v>
      </c>
      <c r="AC88" s="36">
        <f ca="1">'TE2_14.09.18_pred'!I76</f>
        <v>0</v>
      </c>
      <c r="AD88" s="36">
        <f ca="1">'TE3_17.09.18'!I76</f>
        <v>0</v>
      </c>
      <c r="AE88" s="36">
        <f ca="1">'TE3_17.09.18_pred'!I76</f>
        <v>0</v>
      </c>
      <c r="AF88" s="36">
        <f ca="1">'TE4_18.09.18'!I76</f>
        <v>0</v>
      </c>
      <c r="AG88" s="36">
        <f ca="1">'TE4_18.09.18_pred'!I76</f>
        <v>0</v>
      </c>
      <c r="AH88" s="36">
        <f ca="1">'TE5_19.09.18'!I76</f>
        <v>0</v>
      </c>
      <c r="AI88" s="36">
        <f ca="1">'TE5_19.09.18_pred'!I76</f>
        <v>0</v>
      </c>
      <c r="AJ88" s="36">
        <f ca="1">'TE6_20.09.18'!I76</f>
        <v>0</v>
      </c>
      <c r="AK88" s="36">
        <f ca="1">'TE6_20.09.18_pred'!I76</f>
        <v>0</v>
      </c>
      <c r="AM88" s="36">
        <f t="shared" ca="1" si="13"/>
        <v>0</v>
      </c>
      <c r="AN88" s="36">
        <f t="shared" ca="1" si="14"/>
        <v>0</v>
      </c>
      <c r="AO88" s="36">
        <f t="shared" ca="1" si="15"/>
        <v>0</v>
      </c>
      <c r="AQ88" s="58"/>
    </row>
    <row r="89" spans="1:43" x14ac:dyDescent="0.25">
      <c r="A89" s="53" t="s">
        <v>462</v>
      </c>
      <c r="B89" s="36">
        <f ca="1">'NE1_13.09.18'!I77</f>
        <v>0</v>
      </c>
      <c r="C89" s="36">
        <f ca="1">'NE1_13.09.18_pred'!I77</f>
        <v>0</v>
      </c>
      <c r="D89" s="36">
        <f ca="1">'NE2_14.09.18'!I77</f>
        <v>0</v>
      </c>
      <c r="E89" s="36">
        <f ca="1">'NE2_14.09.18_pred'!I77</f>
        <v>0</v>
      </c>
      <c r="F89" s="36">
        <f ca="1">'NE3_17.09.18'!I77</f>
        <v>0</v>
      </c>
      <c r="G89" s="36">
        <f ca="1">'NE3_17.09.18_pred'!I77</f>
        <v>0</v>
      </c>
      <c r="H89" s="36">
        <f ca="1">'NE4_18.09.18'!I77</f>
        <v>0</v>
      </c>
      <c r="I89" s="36">
        <f ca="1">'NE4_18.09.18_pred'!I77</f>
        <v>0</v>
      </c>
      <c r="J89" s="36">
        <f ca="1">'NE5_19.09.18'!I77</f>
        <v>0</v>
      </c>
      <c r="K89" s="36">
        <f ca="1">'NE5_19.09.18_pred'!I77</f>
        <v>0</v>
      </c>
      <c r="L89" s="36">
        <f ca="1">'NE6_20.09.18'!I77</f>
        <v>0</v>
      </c>
      <c r="M89" s="36">
        <f ca="1">'NE6_20.09.18_pred'!I77</f>
        <v>0</v>
      </c>
      <c r="N89" s="36">
        <f ca="1">'PE1_13.09.18'!I77</f>
        <v>0</v>
      </c>
      <c r="O89" s="36">
        <f ca="1">'PE1_13.09.18_pred'!I77</f>
        <v>0</v>
      </c>
      <c r="P89" s="36">
        <f ca="1">'PE2_14.09.18'!I77</f>
        <v>0</v>
      </c>
      <c r="Q89" s="36">
        <f ca="1">'PE2_14.09.18_pred'!I77</f>
        <v>0</v>
      </c>
      <c r="R89" s="36">
        <f ca="1">'PE3_17.09.18'!I77</f>
        <v>0</v>
      </c>
      <c r="S89" s="36">
        <f ca="1">'PE3_17.09.18_pred'!I77</f>
        <v>0</v>
      </c>
      <c r="T89" s="36">
        <f ca="1">'PE4_18.09.18'!I77</f>
        <v>0</v>
      </c>
      <c r="U89" s="36">
        <f ca="1">'PE4_18.09.18_pred'!I77</f>
        <v>0</v>
      </c>
      <c r="V89" s="36">
        <f ca="1">'PE5_19.09.18'!I77</f>
        <v>0</v>
      </c>
      <c r="W89" s="36">
        <f ca="1">'PE5_19.09.18_pred'!I77</f>
        <v>0</v>
      </c>
      <c r="X89" s="36">
        <f ca="1">'PE6_20.09.18'!I77</f>
        <v>0</v>
      </c>
      <c r="Y89" s="36">
        <f ca="1">'PE6_20.09.18_pred'!I77</f>
        <v>0</v>
      </c>
      <c r="Z89" s="36">
        <f ca="1">'TE1_13.09.18'!I77</f>
        <v>0</v>
      </c>
      <c r="AA89" s="36">
        <f ca="1">'TE1_13.09.18_pred'!I77</f>
        <v>0</v>
      </c>
      <c r="AB89" s="36">
        <f ca="1">'TE2_14.09.18'!I77</f>
        <v>0</v>
      </c>
      <c r="AC89" s="36">
        <f ca="1">'TE2_14.09.18_pred'!I77</f>
        <v>0</v>
      </c>
      <c r="AD89" s="36">
        <f ca="1">'TE3_17.09.18'!I77</f>
        <v>0</v>
      </c>
      <c r="AE89" s="36">
        <f ca="1">'TE3_17.09.18_pred'!I77</f>
        <v>0</v>
      </c>
      <c r="AF89" s="36">
        <f ca="1">'TE4_18.09.18'!I77</f>
        <v>0</v>
      </c>
      <c r="AG89" s="36">
        <f ca="1">'TE4_18.09.18_pred'!I77</f>
        <v>0</v>
      </c>
      <c r="AH89" s="36">
        <f ca="1">'TE5_19.09.18'!I77</f>
        <v>0</v>
      </c>
      <c r="AI89" s="36">
        <f ca="1">'TE5_19.09.18_pred'!I77</f>
        <v>0</v>
      </c>
      <c r="AJ89" s="36">
        <f ca="1">'TE6_20.09.18'!I77</f>
        <v>0</v>
      </c>
      <c r="AK89" s="36">
        <f ca="1">'TE6_20.09.18_pred'!I77</f>
        <v>0</v>
      </c>
      <c r="AM89" s="36">
        <f t="shared" ca="1" si="13"/>
        <v>0</v>
      </c>
      <c r="AN89" s="36">
        <f t="shared" ca="1" si="14"/>
        <v>0</v>
      </c>
      <c r="AO89" s="36">
        <f t="shared" ca="1" si="15"/>
        <v>0</v>
      </c>
      <c r="AQ89" s="58"/>
    </row>
    <row r="90" spans="1:43" x14ac:dyDescent="0.25">
      <c r="A90" s="53" t="s">
        <v>463</v>
      </c>
      <c r="B90" s="36">
        <f ca="1">'NE1_13.09.18'!I78</f>
        <v>1.0101010101010102</v>
      </c>
      <c r="C90" s="36">
        <f ca="1">'NE1_13.09.18_pred'!I78</f>
        <v>1.0309278350515463</v>
      </c>
      <c r="D90" s="36">
        <f ca="1">'NE2_14.09.18'!I78</f>
        <v>0</v>
      </c>
      <c r="E90" s="36">
        <f ca="1">'NE2_14.09.18_pred'!I78</f>
        <v>0</v>
      </c>
      <c r="F90" s="36">
        <f ca="1">'NE3_17.09.18'!I78</f>
        <v>0</v>
      </c>
      <c r="G90" s="36">
        <f ca="1">'NE3_17.09.18_pred'!I78</f>
        <v>0</v>
      </c>
      <c r="H90" s="36">
        <f ca="1">'NE4_18.09.18'!I78</f>
        <v>0</v>
      </c>
      <c r="I90" s="36">
        <f ca="1">'NE4_18.09.18_pred'!I78</f>
        <v>0</v>
      </c>
      <c r="J90" s="36">
        <f ca="1">'NE5_19.09.18'!I78</f>
        <v>0</v>
      </c>
      <c r="K90" s="36">
        <f ca="1">'NE5_19.09.18_pred'!I78</f>
        <v>0</v>
      </c>
      <c r="L90" s="36">
        <f ca="1">'NE6_20.09.18'!I78</f>
        <v>0</v>
      </c>
      <c r="M90" s="36">
        <f ca="1">'NE6_20.09.18_pred'!I78</f>
        <v>0</v>
      </c>
      <c r="N90" s="36">
        <f ca="1">'PE1_13.09.18'!I78</f>
        <v>0</v>
      </c>
      <c r="O90" s="36">
        <f ca="1">'PE1_13.09.18_pred'!I78</f>
        <v>0</v>
      </c>
      <c r="P90" s="36">
        <f ca="1">'PE2_14.09.18'!I78</f>
        <v>0</v>
      </c>
      <c r="Q90" s="36">
        <f ca="1">'PE2_14.09.18_pred'!I78</f>
        <v>0</v>
      </c>
      <c r="R90" s="36">
        <f ca="1">'PE3_17.09.18'!I78</f>
        <v>0</v>
      </c>
      <c r="S90" s="36">
        <f ca="1">'PE3_17.09.18_pred'!I78</f>
        <v>0</v>
      </c>
      <c r="T90" s="36">
        <f ca="1">'PE4_18.09.18'!I78</f>
        <v>0</v>
      </c>
      <c r="U90" s="36">
        <f ca="1">'PE4_18.09.18_pred'!I78</f>
        <v>0</v>
      </c>
      <c r="V90" s="36">
        <f ca="1">'PE5_19.09.18'!I78</f>
        <v>0</v>
      </c>
      <c r="W90" s="36">
        <f ca="1">'PE5_19.09.18_pred'!I78</f>
        <v>0</v>
      </c>
      <c r="X90" s="36">
        <f ca="1">'PE6_20.09.18'!I78</f>
        <v>0</v>
      </c>
      <c r="Y90" s="36">
        <f ca="1">'PE6_20.09.18_pred'!I78</f>
        <v>0</v>
      </c>
      <c r="Z90" s="36">
        <f ca="1">'TE1_13.09.18'!I78</f>
        <v>0</v>
      </c>
      <c r="AA90" s="36">
        <f ca="1">'TE1_13.09.18_pred'!I78</f>
        <v>0</v>
      </c>
      <c r="AB90" s="36">
        <f ca="1">'TE2_14.09.18'!I78</f>
        <v>0</v>
      </c>
      <c r="AC90" s="36">
        <f ca="1">'TE2_14.09.18_pred'!I78</f>
        <v>0</v>
      </c>
      <c r="AD90" s="36">
        <f ca="1">'TE3_17.09.18'!I78</f>
        <v>0</v>
      </c>
      <c r="AE90" s="36">
        <f ca="1">'TE3_17.09.18_pred'!I78</f>
        <v>0</v>
      </c>
      <c r="AF90" s="36">
        <f ca="1">'TE4_18.09.18'!I78</f>
        <v>0</v>
      </c>
      <c r="AG90" s="36">
        <f ca="1">'TE4_18.09.18_pred'!I78</f>
        <v>0</v>
      </c>
      <c r="AH90" s="36">
        <f ca="1">'TE5_19.09.18'!I78</f>
        <v>0</v>
      </c>
      <c r="AI90" s="36">
        <f ca="1">'TE5_19.09.18_pred'!I78</f>
        <v>0</v>
      </c>
      <c r="AJ90" s="36">
        <f ca="1">'TE6_20.09.18'!I78</f>
        <v>0</v>
      </c>
      <c r="AK90" s="36">
        <f ca="1">'TE6_20.09.18_pred'!I78</f>
        <v>0</v>
      </c>
      <c r="AM90" s="36">
        <f t="shared" ca="1" si="13"/>
        <v>5.6695245698682131E-2</v>
      </c>
      <c r="AN90" s="36">
        <f t="shared" ca="1" si="14"/>
        <v>0.2370894719502159</v>
      </c>
      <c r="AO90" s="36">
        <f t="shared" ca="1" si="15"/>
        <v>3.951491199170265E-2</v>
      </c>
      <c r="AQ90" s="58"/>
    </row>
    <row r="91" spans="1:43" x14ac:dyDescent="0.25">
      <c r="A91" s="53" t="s">
        <v>464</v>
      </c>
      <c r="B91" s="36">
        <f ca="1">'NE1_13.09.18'!I79</f>
        <v>0</v>
      </c>
      <c r="C91" s="36">
        <f ca="1">'NE1_13.09.18_pred'!I79</f>
        <v>0</v>
      </c>
      <c r="D91" s="36">
        <f ca="1">'NE2_14.09.18'!I79</f>
        <v>0</v>
      </c>
      <c r="E91" s="36">
        <f ca="1">'NE2_14.09.18_pred'!I79</f>
        <v>0</v>
      </c>
      <c r="F91" s="36">
        <f ca="1">'NE3_17.09.18'!I79</f>
        <v>0</v>
      </c>
      <c r="G91" s="36">
        <f ca="1">'NE3_17.09.18_pred'!I79</f>
        <v>0</v>
      </c>
      <c r="H91" s="36">
        <f ca="1">'NE4_18.09.18'!I79</f>
        <v>0</v>
      </c>
      <c r="I91" s="36">
        <f ca="1">'NE4_18.09.18_pred'!I79</f>
        <v>0</v>
      </c>
      <c r="J91" s="36">
        <f ca="1">'NE5_19.09.18'!I79</f>
        <v>0</v>
      </c>
      <c r="K91" s="36">
        <f ca="1">'NE5_19.09.18_pred'!I79</f>
        <v>0</v>
      </c>
      <c r="L91" s="36">
        <f ca="1">'NE6_20.09.18'!I79</f>
        <v>0</v>
      </c>
      <c r="M91" s="36">
        <f ca="1">'NE6_20.09.18_pred'!I79</f>
        <v>0</v>
      </c>
      <c r="N91" s="36">
        <f ca="1">'PE1_13.09.18'!I79</f>
        <v>0</v>
      </c>
      <c r="O91" s="36">
        <f ca="1">'PE1_13.09.18_pred'!I79</f>
        <v>0</v>
      </c>
      <c r="P91" s="36">
        <f ca="1">'PE2_14.09.18'!I79</f>
        <v>0</v>
      </c>
      <c r="Q91" s="36">
        <f ca="1">'PE2_14.09.18_pred'!I79</f>
        <v>0</v>
      </c>
      <c r="R91" s="36">
        <f ca="1">'PE3_17.09.18'!I79</f>
        <v>0</v>
      </c>
      <c r="S91" s="36">
        <f ca="1">'PE3_17.09.18_pred'!I79</f>
        <v>0</v>
      </c>
      <c r="T91" s="36">
        <f ca="1">'PE4_18.09.18'!I79</f>
        <v>0</v>
      </c>
      <c r="U91" s="36">
        <f ca="1">'PE4_18.09.18_pred'!I79</f>
        <v>0</v>
      </c>
      <c r="V91" s="36">
        <f ca="1">'PE5_19.09.18'!I79</f>
        <v>0</v>
      </c>
      <c r="W91" s="36">
        <f ca="1">'PE5_19.09.18_pred'!I79</f>
        <v>0</v>
      </c>
      <c r="X91" s="36">
        <f ca="1">'PE6_20.09.18'!I79</f>
        <v>0</v>
      </c>
      <c r="Y91" s="36">
        <f ca="1">'PE6_20.09.18_pred'!I79</f>
        <v>0</v>
      </c>
      <c r="Z91" s="36">
        <f ca="1">'TE1_13.09.18'!I79</f>
        <v>0</v>
      </c>
      <c r="AA91" s="36">
        <f ca="1">'TE1_13.09.18_pred'!I79</f>
        <v>0</v>
      </c>
      <c r="AB91" s="36">
        <f ca="1">'TE2_14.09.18'!I79</f>
        <v>0</v>
      </c>
      <c r="AC91" s="36">
        <f ca="1">'TE2_14.09.18_pred'!I79</f>
        <v>0</v>
      </c>
      <c r="AD91" s="36">
        <f ca="1">'TE3_17.09.18'!I79</f>
        <v>0</v>
      </c>
      <c r="AE91" s="36">
        <f ca="1">'TE3_17.09.18_pred'!I79</f>
        <v>0</v>
      </c>
      <c r="AF91" s="36">
        <f ca="1">'TE4_18.09.18'!I79</f>
        <v>0</v>
      </c>
      <c r="AG91" s="36">
        <f ca="1">'TE4_18.09.18_pred'!I79</f>
        <v>0</v>
      </c>
      <c r="AH91" s="36">
        <f ca="1">'TE5_19.09.18'!I79</f>
        <v>0</v>
      </c>
      <c r="AI91" s="36">
        <f ca="1">'TE5_19.09.18_pred'!I79</f>
        <v>0</v>
      </c>
      <c r="AJ91" s="36">
        <f ca="1">'TE6_20.09.18'!I79</f>
        <v>0</v>
      </c>
      <c r="AK91" s="36">
        <f ca="1">'TE6_20.09.18_pred'!I79</f>
        <v>0</v>
      </c>
      <c r="AM91" s="36">
        <f t="shared" ca="1" si="13"/>
        <v>0</v>
      </c>
      <c r="AN91" s="36">
        <f t="shared" ca="1" si="14"/>
        <v>0</v>
      </c>
      <c r="AO91" s="36">
        <f t="shared" ca="1" si="15"/>
        <v>0</v>
      </c>
      <c r="AQ91" s="58"/>
    </row>
    <row r="92" spans="1:43" x14ac:dyDescent="0.25">
      <c r="A92" s="53" t="s">
        <v>465</v>
      </c>
      <c r="B92" s="36">
        <f ca="1">'NE1_13.09.18'!I80</f>
        <v>0</v>
      </c>
      <c r="C92" s="36">
        <f ca="1">'NE1_13.09.18_pred'!I80</f>
        <v>0</v>
      </c>
      <c r="D92" s="36">
        <f ca="1">'NE2_14.09.18'!I80</f>
        <v>0</v>
      </c>
      <c r="E92" s="36">
        <f ca="1">'NE2_14.09.18_pred'!I80</f>
        <v>0</v>
      </c>
      <c r="F92" s="36">
        <f ca="1">'NE3_17.09.18'!I80</f>
        <v>0</v>
      </c>
      <c r="G92" s="36">
        <f ca="1">'NE3_17.09.18_pred'!I80</f>
        <v>0</v>
      </c>
      <c r="H92" s="36">
        <f ca="1">'NE4_18.09.18'!I80</f>
        <v>0</v>
      </c>
      <c r="I92" s="36">
        <f ca="1">'NE4_18.09.18_pred'!I80</f>
        <v>0</v>
      </c>
      <c r="J92" s="36">
        <f ca="1">'NE5_19.09.18'!I80</f>
        <v>0</v>
      </c>
      <c r="K92" s="36">
        <f ca="1">'NE5_19.09.18_pred'!I80</f>
        <v>0</v>
      </c>
      <c r="L92" s="36">
        <f ca="1">'NE6_20.09.18'!I80</f>
        <v>2.0202020202020203</v>
      </c>
      <c r="M92" s="36">
        <f ca="1">'NE6_20.09.18_pred'!I80</f>
        <v>3.0303030303030303</v>
      </c>
      <c r="N92" s="36">
        <f ca="1">'PE1_13.09.18'!I80</f>
        <v>0</v>
      </c>
      <c r="O92" s="36">
        <f ca="1">'PE1_13.09.18_pred'!I80</f>
        <v>0</v>
      </c>
      <c r="P92" s="36">
        <f ca="1">'PE2_14.09.18'!I80</f>
        <v>0</v>
      </c>
      <c r="Q92" s="36">
        <f ca="1">'PE2_14.09.18_pred'!I80</f>
        <v>0</v>
      </c>
      <c r="R92" s="36">
        <f ca="1">'PE3_17.09.18'!I80</f>
        <v>0</v>
      </c>
      <c r="S92" s="36">
        <f ca="1">'PE3_17.09.18_pred'!I80</f>
        <v>0</v>
      </c>
      <c r="T92" s="36">
        <f ca="1">'PE4_18.09.18'!I80</f>
        <v>0</v>
      </c>
      <c r="U92" s="36">
        <f ca="1">'PE4_18.09.18_pred'!I80</f>
        <v>0</v>
      </c>
      <c r="V92" s="36">
        <f ca="1">'PE5_19.09.18'!I80</f>
        <v>0</v>
      </c>
      <c r="W92" s="36">
        <f ca="1">'PE5_19.09.18_pred'!I80</f>
        <v>0</v>
      </c>
      <c r="X92" s="36">
        <f ca="1">'PE6_20.09.18'!I80</f>
        <v>0</v>
      </c>
      <c r="Y92" s="36">
        <f ca="1">'PE6_20.09.18_pred'!I80</f>
        <v>0</v>
      </c>
      <c r="Z92" s="36">
        <f ca="1">'TE1_13.09.18'!I80</f>
        <v>0</v>
      </c>
      <c r="AA92" s="36">
        <f ca="1">'TE1_13.09.18_pred'!I80</f>
        <v>0</v>
      </c>
      <c r="AB92" s="36">
        <f ca="1">'TE2_14.09.18'!I80</f>
        <v>0</v>
      </c>
      <c r="AC92" s="36">
        <f ca="1">'TE2_14.09.18_pred'!I80</f>
        <v>0</v>
      </c>
      <c r="AD92" s="36">
        <f ca="1">'TE3_17.09.18'!I80</f>
        <v>0</v>
      </c>
      <c r="AE92" s="36">
        <f ca="1">'TE3_17.09.18_pred'!I80</f>
        <v>0</v>
      </c>
      <c r="AF92" s="36">
        <f ca="1">'TE4_18.09.18'!I80</f>
        <v>0</v>
      </c>
      <c r="AG92" s="36">
        <f ca="1">'TE4_18.09.18_pred'!I80</f>
        <v>0</v>
      </c>
      <c r="AH92" s="36">
        <f ca="1">'TE5_19.09.18'!I80</f>
        <v>0</v>
      </c>
      <c r="AI92" s="36">
        <f ca="1">'TE5_19.09.18_pred'!I80</f>
        <v>0</v>
      </c>
      <c r="AJ92" s="36">
        <f ca="1">'TE6_20.09.18'!I80</f>
        <v>1.0101010101010102</v>
      </c>
      <c r="AK92" s="36">
        <f ca="1">'TE6_20.09.18_pred'!I80</f>
        <v>1.0101010101010102</v>
      </c>
      <c r="AM92" s="36">
        <f t="shared" ca="1" si="13"/>
        <v>0.19640852974186307</v>
      </c>
      <c r="AN92" s="36">
        <f t="shared" ca="1" si="14"/>
        <v>0.63055108729503417</v>
      </c>
      <c r="AO92" s="36">
        <f t="shared" ca="1" si="15"/>
        <v>0.1050918478825057</v>
      </c>
      <c r="AQ92" s="58"/>
    </row>
    <row r="93" spans="1:43" x14ac:dyDescent="0.25">
      <c r="A93" s="53" t="s">
        <v>466</v>
      </c>
      <c r="B93" s="36">
        <f ca="1">'NE1_13.09.18'!I81</f>
        <v>1.0101010101010102</v>
      </c>
      <c r="C93" s="36">
        <f ca="1">'NE1_13.09.18_pred'!I81</f>
        <v>8.2474226804123703</v>
      </c>
      <c r="D93" s="36">
        <f ca="1">'NE2_14.09.18'!I81</f>
        <v>6.0606060606060606</v>
      </c>
      <c r="E93" s="36">
        <f ca="1">'NE2_14.09.18_pred'!I81</f>
        <v>7.1428571428571423</v>
      </c>
      <c r="F93" s="36">
        <f ca="1">'NE3_17.09.18'!I81</f>
        <v>0</v>
      </c>
      <c r="G93" s="36">
        <f ca="1">'NE3_17.09.18_pred'!I81</f>
        <v>0</v>
      </c>
      <c r="H93" s="36">
        <f ca="1">'NE4_18.09.18'!I81</f>
        <v>1.0101010101010102</v>
      </c>
      <c r="I93" s="36">
        <f ca="1">'NE4_18.09.18_pred'!I81</f>
        <v>1.0101010101010102</v>
      </c>
      <c r="J93" s="36">
        <f ca="1">'NE5_19.09.18'!I81</f>
        <v>0</v>
      </c>
      <c r="K93" s="36">
        <f ca="1">'NE5_19.09.18_pred'!I81</f>
        <v>0</v>
      </c>
      <c r="L93" s="36">
        <f ca="1">'NE6_20.09.18'!I81</f>
        <v>2.0202020202020203</v>
      </c>
      <c r="M93" s="36">
        <f ca="1">'NE6_20.09.18_pred'!I81</f>
        <v>2.0202020202020203</v>
      </c>
      <c r="N93" s="36">
        <f ca="1">'PE1_13.09.18'!I81</f>
        <v>0</v>
      </c>
      <c r="O93" s="36">
        <f ca="1">'PE1_13.09.18_pred'!I81</f>
        <v>2.0202020202020203</v>
      </c>
      <c r="P93" s="36">
        <f ca="1">'PE2_14.09.18'!I81</f>
        <v>0</v>
      </c>
      <c r="Q93" s="36">
        <f ca="1">'PE2_14.09.18_pred'!I81</f>
        <v>1.0101010101010102</v>
      </c>
      <c r="R93" s="36">
        <f ca="1">'PE3_17.09.18'!I81</f>
        <v>0</v>
      </c>
      <c r="S93" s="36">
        <f ca="1">'PE3_17.09.18_pred'!I81</f>
        <v>0</v>
      </c>
      <c r="T93" s="36">
        <f ca="1">'PE4_18.09.18'!I81</f>
        <v>0</v>
      </c>
      <c r="U93" s="36">
        <f ca="1">'PE4_18.09.18_pred'!I81</f>
        <v>0</v>
      </c>
      <c r="V93" s="36">
        <f ca="1">'PE5_19.09.18'!I81</f>
        <v>0</v>
      </c>
      <c r="W93" s="36">
        <f ca="1">'PE5_19.09.18_pred'!I81</f>
        <v>0</v>
      </c>
      <c r="X93" s="36">
        <f ca="1">'PE6_20.09.18'!I81</f>
        <v>0</v>
      </c>
      <c r="Y93" s="36">
        <f ca="1">'PE6_20.09.18_pred'!I81</f>
        <v>0</v>
      </c>
      <c r="Z93" s="36">
        <f ca="1">'TE1_13.09.18'!I81</f>
        <v>1.0101010101010102</v>
      </c>
      <c r="AA93" s="36">
        <f ca="1">'TE1_13.09.18_pred'!I81</f>
        <v>2.0202020202020203</v>
      </c>
      <c r="AB93" s="36">
        <f ca="1">'TE2_14.09.18'!I81</f>
        <v>0</v>
      </c>
      <c r="AC93" s="36">
        <f ca="1">'TE2_14.09.18_pred'!I81</f>
        <v>0</v>
      </c>
      <c r="AD93" s="36">
        <f ca="1">'TE3_17.09.18'!I81</f>
        <v>1.0101010101010102</v>
      </c>
      <c r="AE93" s="36">
        <f ca="1">'TE3_17.09.18_pred'!I81</f>
        <v>1.0101010101010102</v>
      </c>
      <c r="AF93" s="36">
        <f ca="1">'TE4_18.09.18'!I81</f>
        <v>0</v>
      </c>
      <c r="AG93" s="36">
        <f ca="1">'TE4_18.09.18_pred'!I81</f>
        <v>0</v>
      </c>
      <c r="AH93" s="36">
        <f ca="1">'TE5_19.09.18'!I81</f>
        <v>0</v>
      </c>
      <c r="AI93" s="36">
        <f ca="1">'TE5_19.09.18_pred'!I81</f>
        <v>0</v>
      </c>
      <c r="AJ93" s="36">
        <f ca="1">'TE6_20.09.18'!I81</f>
        <v>0</v>
      </c>
      <c r="AK93" s="36">
        <f ca="1">'TE6_20.09.18_pred'!I81</f>
        <v>0</v>
      </c>
      <c r="AM93" s="36">
        <f t="shared" ca="1" si="13"/>
        <v>1.016733362094187</v>
      </c>
      <c r="AN93" s="36">
        <f t="shared" ca="1" si="14"/>
        <v>2.0144013343425091</v>
      </c>
      <c r="AO93" s="36">
        <f t="shared" ca="1" si="15"/>
        <v>0.33573355572375152</v>
      </c>
      <c r="AQ93" s="58"/>
    </row>
    <row r="94" spans="1:43" x14ac:dyDescent="0.25">
      <c r="A94" s="54" t="s">
        <v>189</v>
      </c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60"/>
    </row>
    <row r="95" spans="1:43" x14ac:dyDescent="0.25">
      <c r="A95" s="53" t="s">
        <v>467</v>
      </c>
      <c r="B95" s="36">
        <f ca="1">'NE1_13.09.18'!I83</f>
        <v>0</v>
      </c>
      <c r="C95" s="36">
        <f ca="1">'NE1_13.09.18_pred'!I83</f>
        <v>0</v>
      </c>
      <c r="D95" s="36">
        <f ca="1">'NE2_14.09.18'!I83</f>
        <v>0</v>
      </c>
      <c r="E95" s="36">
        <f ca="1">'NE2_14.09.18_pred'!I83</f>
        <v>0</v>
      </c>
      <c r="F95" s="36">
        <f ca="1">'NE3_17.09.18'!I83</f>
        <v>0</v>
      </c>
      <c r="G95" s="36">
        <f ca="1">'NE3_17.09.18_pred'!I83</f>
        <v>0</v>
      </c>
      <c r="H95" s="36">
        <f ca="1">'NE4_18.09.18'!I83</f>
        <v>1.0101010101010102</v>
      </c>
      <c r="I95" s="36">
        <f ca="1">'NE4_18.09.18_pred'!I83</f>
        <v>0</v>
      </c>
      <c r="J95" s="36">
        <f ca="1">'NE5_19.09.18'!I83</f>
        <v>0</v>
      </c>
      <c r="K95" s="36">
        <f ca="1">'NE5_19.09.18_pred'!I83</f>
        <v>0</v>
      </c>
      <c r="L95" s="36">
        <f ca="1">'NE6_20.09.18'!I83</f>
        <v>0</v>
      </c>
      <c r="M95" s="36">
        <f ca="1">'NE6_20.09.18_pred'!I83</f>
        <v>0</v>
      </c>
      <c r="N95" s="36">
        <f ca="1">'PE1_13.09.18'!I83</f>
        <v>0</v>
      </c>
      <c r="O95" s="36">
        <f ca="1">'PE1_13.09.18_pred'!I83</f>
        <v>0</v>
      </c>
      <c r="P95" s="36">
        <f ca="1">'PE2_14.09.18'!I83</f>
        <v>0</v>
      </c>
      <c r="Q95" s="36">
        <f ca="1">'PE2_14.09.18_pred'!I83</f>
        <v>0</v>
      </c>
      <c r="R95" s="36">
        <f ca="1">'PE3_17.09.18'!I83</f>
        <v>2.0202020202020203</v>
      </c>
      <c r="S95" s="36">
        <f ca="1">'PE3_17.09.18_pred'!I83</f>
        <v>0</v>
      </c>
      <c r="T95" s="36">
        <f ca="1">'PE4_18.09.18'!I83</f>
        <v>0</v>
      </c>
      <c r="U95" s="36">
        <f ca="1">'PE4_18.09.18_pred'!I83</f>
        <v>0</v>
      </c>
      <c r="V95" s="36">
        <f ca="1">'PE5_19.09.18'!I83</f>
        <v>0</v>
      </c>
      <c r="W95" s="36">
        <f ca="1">'PE5_19.09.18_pred'!I83</f>
        <v>0</v>
      </c>
      <c r="X95" s="36">
        <f ca="1">'PE6_20.09.18'!I83</f>
        <v>0</v>
      </c>
      <c r="Y95" s="36">
        <f ca="1">'PE6_20.09.18_pred'!I83</f>
        <v>1.0204081632653061</v>
      </c>
      <c r="Z95" s="36">
        <f ca="1">'TE1_13.09.18'!I83</f>
        <v>0</v>
      </c>
      <c r="AA95" s="36">
        <f ca="1">'TE1_13.09.18_pred'!I83</f>
        <v>0</v>
      </c>
      <c r="AB95" s="36">
        <f ca="1">'TE2_14.09.18'!I83</f>
        <v>0</v>
      </c>
      <c r="AC95" s="36">
        <f ca="1">'TE2_14.09.18_pred'!I83</f>
        <v>0</v>
      </c>
      <c r="AD95" s="36">
        <f ca="1">'TE3_17.09.18'!I83</f>
        <v>0</v>
      </c>
      <c r="AE95" s="36">
        <f ca="1">'TE3_17.09.18_pred'!I83</f>
        <v>0</v>
      </c>
      <c r="AF95" s="36">
        <f ca="1">'TE4_18.09.18'!I83</f>
        <v>0</v>
      </c>
      <c r="AG95" s="36">
        <f ca="1">'TE4_18.09.18_pred'!I83</f>
        <v>0</v>
      </c>
      <c r="AH95" s="36">
        <f ca="1">'TE5_19.09.18'!I83</f>
        <v>0</v>
      </c>
      <c r="AI95" s="36">
        <f ca="1">'TE5_19.09.18_pred'!I83</f>
        <v>0</v>
      </c>
      <c r="AJ95" s="36">
        <f ca="1">'TE6_20.09.18'!I83</f>
        <v>0</v>
      </c>
      <c r="AK95" s="36">
        <f ca="1">'TE6_20.09.18_pred'!I83</f>
        <v>0</v>
      </c>
      <c r="AM95" s="36">
        <f t="shared" ref="AM95:AM107" ca="1" si="16">AVERAGE(B95:AK95)</f>
        <v>0.11251975537689823</v>
      </c>
      <c r="AN95" s="36">
        <f t="shared" ref="AN95:AN107" ca="1" si="17">STDEV(B95:AK95)</f>
        <v>0.40309403511520758</v>
      </c>
      <c r="AO95" s="36">
        <f t="shared" ref="AO95:AO107" ca="1" si="18">AN95/SQRT(36)</f>
        <v>6.7182339185867926E-2</v>
      </c>
      <c r="AQ95" s="58"/>
    </row>
    <row r="96" spans="1:43" x14ac:dyDescent="0.25">
      <c r="A96" s="53" t="s">
        <v>468</v>
      </c>
      <c r="B96" s="36">
        <f ca="1">'NE1_13.09.18'!I84</f>
        <v>0</v>
      </c>
      <c r="C96" s="36">
        <f ca="1">'NE1_13.09.18_pred'!I84</f>
        <v>0</v>
      </c>
      <c r="D96" s="36">
        <f ca="1">'NE2_14.09.18'!I84</f>
        <v>0</v>
      </c>
      <c r="E96" s="36">
        <f ca="1">'NE2_14.09.18_pred'!I84</f>
        <v>0</v>
      </c>
      <c r="F96" s="36">
        <f ca="1">'NE3_17.09.18'!I84</f>
        <v>0</v>
      </c>
      <c r="G96" s="36">
        <f ca="1">'NE3_17.09.18_pred'!I84</f>
        <v>0</v>
      </c>
      <c r="H96" s="36">
        <f ca="1">'NE4_18.09.18'!I84</f>
        <v>0</v>
      </c>
      <c r="I96" s="36">
        <f ca="1">'NE4_18.09.18_pred'!I84</f>
        <v>0</v>
      </c>
      <c r="J96" s="36">
        <f ca="1">'NE5_19.09.18'!I84</f>
        <v>0</v>
      </c>
      <c r="K96" s="36">
        <f ca="1">'NE5_19.09.18_pred'!I84</f>
        <v>0</v>
      </c>
      <c r="L96" s="36">
        <f ca="1">'NE6_20.09.18'!I84</f>
        <v>0</v>
      </c>
      <c r="M96" s="36">
        <f ca="1">'NE6_20.09.18_pred'!I84</f>
        <v>0</v>
      </c>
      <c r="N96" s="36">
        <f ca="1">'PE1_13.09.18'!I84</f>
        <v>0</v>
      </c>
      <c r="O96" s="36">
        <f ca="1">'PE1_13.09.18_pred'!I84</f>
        <v>0</v>
      </c>
      <c r="P96" s="36">
        <f ca="1">'PE2_14.09.18'!I84</f>
        <v>0</v>
      </c>
      <c r="Q96" s="36">
        <f ca="1">'PE2_14.09.18_pred'!I84</f>
        <v>0</v>
      </c>
      <c r="R96" s="36">
        <f ca="1">'PE3_17.09.18'!I84</f>
        <v>0</v>
      </c>
      <c r="S96" s="36">
        <f ca="1">'PE3_17.09.18_pred'!I84</f>
        <v>0</v>
      </c>
      <c r="T96" s="36">
        <f ca="1">'PE4_18.09.18'!I84</f>
        <v>0</v>
      </c>
      <c r="U96" s="36">
        <f ca="1">'PE4_18.09.18_pred'!I84</f>
        <v>0</v>
      </c>
      <c r="V96" s="36">
        <f ca="1">'PE5_19.09.18'!I84</f>
        <v>0</v>
      </c>
      <c r="W96" s="36">
        <f ca="1">'PE5_19.09.18_pred'!I84</f>
        <v>0</v>
      </c>
      <c r="X96" s="36">
        <f ca="1">'PE6_20.09.18'!I84</f>
        <v>0</v>
      </c>
      <c r="Y96" s="36">
        <f ca="1">'PE6_20.09.18_pred'!I84</f>
        <v>0</v>
      </c>
      <c r="Z96" s="36">
        <f ca="1">'TE1_13.09.18'!I84</f>
        <v>0</v>
      </c>
      <c r="AA96" s="36">
        <f ca="1">'TE1_13.09.18_pred'!I84</f>
        <v>0</v>
      </c>
      <c r="AB96" s="36">
        <f ca="1">'TE2_14.09.18'!I84</f>
        <v>0</v>
      </c>
      <c r="AC96" s="36">
        <f ca="1">'TE2_14.09.18_pred'!I84</f>
        <v>0</v>
      </c>
      <c r="AD96" s="36">
        <f ca="1">'TE3_17.09.18'!I84</f>
        <v>0</v>
      </c>
      <c r="AE96" s="36">
        <f ca="1">'TE3_17.09.18_pred'!I84</f>
        <v>0</v>
      </c>
      <c r="AF96" s="36">
        <f ca="1">'TE4_18.09.18'!I84</f>
        <v>0</v>
      </c>
      <c r="AG96" s="36">
        <f ca="1">'TE4_18.09.18_pred'!I84</f>
        <v>0</v>
      </c>
      <c r="AH96" s="36">
        <f ca="1">'TE5_19.09.18'!I84</f>
        <v>0</v>
      </c>
      <c r="AI96" s="36">
        <f ca="1">'TE5_19.09.18_pred'!I84</f>
        <v>0</v>
      </c>
      <c r="AJ96" s="36">
        <f ca="1">'TE6_20.09.18'!I84</f>
        <v>0</v>
      </c>
      <c r="AK96" s="36">
        <f ca="1">'TE6_20.09.18_pred'!I84</f>
        <v>0</v>
      </c>
      <c r="AM96" s="36">
        <f t="shared" ca="1" si="16"/>
        <v>0</v>
      </c>
      <c r="AN96" s="36">
        <f t="shared" ca="1" si="17"/>
        <v>0</v>
      </c>
      <c r="AO96" s="36">
        <f t="shared" ca="1" si="18"/>
        <v>0</v>
      </c>
      <c r="AQ96" s="58"/>
    </row>
    <row r="97" spans="1:43" x14ac:dyDescent="0.25">
      <c r="A97" s="53" t="s">
        <v>469</v>
      </c>
      <c r="B97" s="36">
        <f ca="1">'NE1_13.09.18'!I85</f>
        <v>0</v>
      </c>
      <c r="C97" s="36">
        <f ca="1">'NE1_13.09.18_pred'!I85</f>
        <v>0</v>
      </c>
      <c r="D97" s="36">
        <f ca="1">'NE2_14.09.18'!I85</f>
        <v>0</v>
      </c>
      <c r="E97" s="36">
        <f ca="1">'NE2_14.09.18_pred'!I85</f>
        <v>0</v>
      </c>
      <c r="F97" s="36">
        <f ca="1">'NE3_17.09.18'!I85</f>
        <v>0</v>
      </c>
      <c r="G97" s="36">
        <f ca="1">'NE3_17.09.18_pred'!I85</f>
        <v>0</v>
      </c>
      <c r="H97" s="36">
        <f ca="1">'NE4_18.09.18'!I85</f>
        <v>1.0101010101010102</v>
      </c>
      <c r="I97" s="36">
        <f ca="1">'NE4_18.09.18_pred'!I85</f>
        <v>0</v>
      </c>
      <c r="J97" s="36">
        <f ca="1">'NE5_19.09.18'!I85</f>
        <v>1.0101010101010102</v>
      </c>
      <c r="K97" s="36">
        <f ca="1">'NE5_19.09.18_pred'!I85</f>
        <v>0</v>
      </c>
      <c r="L97" s="36">
        <f ca="1">'NE6_20.09.18'!I85</f>
        <v>0</v>
      </c>
      <c r="M97" s="36">
        <f ca="1">'NE6_20.09.18_pred'!I85</f>
        <v>0</v>
      </c>
      <c r="N97" s="36">
        <f ca="1">'PE1_13.09.18'!I85</f>
        <v>0</v>
      </c>
      <c r="O97" s="36">
        <f ca="1">'PE1_13.09.18_pred'!I85</f>
        <v>0</v>
      </c>
      <c r="P97" s="36">
        <f ca="1">'PE2_14.09.18'!I85</f>
        <v>0</v>
      </c>
      <c r="Q97" s="36">
        <f ca="1">'PE2_14.09.18_pred'!I85</f>
        <v>0</v>
      </c>
      <c r="R97" s="36">
        <f ca="1">'PE3_17.09.18'!I85</f>
        <v>1.0101010101010102</v>
      </c>
      <c r="S97" s="36">
        <f ca="1">'PE3_17.09.18_pred'!I85</f>
        <v>0</v>
      </c>
      <c r="T97" s="36">
        <f ca="1">'PE4_18.09.18'!I85</f>
        <v>1.0101010101010102</v>
      </c>
      <c r="U97" s="36">
        <f ca="1">'PE4_18.09.18_pred'!I85</f>
        <v>0</v>
      </c>
      <c r="V97" s="36">
        <f ca="1">'PE5_19.09.18'!I85</f>
        <v>1.0101010101010102</v>
      </c>
      <c r="W97" s="36">
        <f ca="1">'PE5_19.09.18_pred'!I85</f>
        <v>0</v>
      </c>
      <c r="X97" s="36">
        <f ca="1">'PE6_20.09.18'!I85</f>
        <v>1.0101010101010102</v>
      </c>
      <c r="Y97" s="36">
        <f ca="1">'PE6_20.09.18_pred'!I85</f>
        <v>0</v>
      </c>
      <c r="Z97" s="36">
        <f ca="1">'TE1_13.09.18'!I85</f>
        <v>1.0101010101010102</v>
      </c>
      <c r="AA97" s="36">
        <f ca="1">'TE1_13.09.18_pred'!I85</f>
        <v>1.0101010101010102</v>
      </c>
      <c r="AB97" s="36">
        <f ca="1">'TE2_14.09.18'!I85</f>
        <v>0</v>
      </c>
      <c r="AC97" s="36">
        <f ca="1">'TE2_14.09.18_pred'!I85</f>
        <v>0</v>
      </c>
      <c r="AD97" s="36">
        <f ca="1">'TE3_17.09.18'!I85</f>
        <v>1.0101010101010102</v>
      </c>
      <c r="AE97" s="36">
        <f ca="1">'TE3_17.09.18_pred'!I85</f>
        <v>0</v>
      </c>
      <c r="AF97" s="36">
        <f ca="1">'TE4_18.09.18'!I85</f>
        <v>0</v>
      </c>
      <c r="AG97" s="36">
        <f ca="1">'TE4_18.09.18_pred'!I85</f>
        <v>0</v>
      </c>
      <c r="AH97" s="36">
        <f ca="1">'TE5_19.09.18'!I85</f>
        <v>1.0101010101010102</v>
      </c>
      <c r="AI97" s="36">
        <f ca="1">'TE5_19.09.18_pred'!I85</f>
        <v>0</v>
      </c>
      <c r="AJ97" s="36">
        <f ca="1">'TE6_20.09.18'!I85</f>
        <v>3.0303030303030303</v>
      </c>
      <c r="AK97" s="36">
        <f ca="1">'TE6_20.09.18_pred'!I85</f>
        <v>0</v>
      </c>
      <c r="AM97" s="36">
        <f t="shared" ca="1" si="16"/>
        <v>0.36475869809203143</v>
      </c>
      <c r="AN97" s="36">
        <f t="shared" ca="1" si="17"/>
        <v>0.64577785387674613</v>
      </c>
      <c r="AO97" s="36">
        <f t="shared" ca="1" si="18"/>
        <v>0.10762964231279103</v>
      </c>
      <c r="AQ97" s="58"/>
    </row>
    <row r="98" spans="1:43" x14ac:dyDescent="0.25">
      <c r="A98" s="53" t="s">
        <v>470</v>
      </c>
      <c r="B98" s="36">
        <f ca="1">'NE1_13.09.18'!I86</f>
        <v>0</v>
      </c>
      <c r="C98" s="36">
        <f ca="1">'NE1_13.09.18_pred'!I86</f>
        <v>0</v>
      </c>
      <c r="D98" s="36">
        <f ca="1">'NE2_14.09.18'!I86</f>
        <v>0</v>
      </c>
      <c r="E98" s="36">
        <f ca="1">'NE2_14.09.18_pred'!I86</f>
        <v>0</v>
      </c>
      <c r="F98" s="36">
        <f ca="1">'NE3_17.09.18'!I86</f>
        <v>0</v>
      </c>
      <c r="G98" s="36">
        <f ca="1">'NE3_17.09.18_pred'!I86</f>
        <v>0</v>
      </c>
      <c r="H98" s="36">
        <f ca="1">'NE4_18.09.18'!I86</f>
        <v>0</v>
      </c>
      <c r="I98" s="36">
        <f ca="1">'NE4_18.09.18_pred'!I86</f>
        <v>0</v>
      </c>
      <c r="J98" s="36">
        <f ca="1">'NE5_19.09.18'!I86</f>
        <v>0</v>
      </c>
      <c r="K98" s="36">
        <f ca="1">'NE5_19.09.18_pred'!I86</f>
        <v>0</v>
      </c>
      <c r="L98" s="36">
        <f ca="1">'NE6_20.09.18'!I86</f>
        <v>0</v>
      </c>
      <c r="M98" s="36">
        <f ca="1">'NE6_20.09.18_pred'!I86</f>
        <v>0</v>
      </c>
      <c r="N98" s="36">
        <f ca="1">'PE1_13.09.18'!I86</f>
        <v>0</v>
      </c>
      <c r="O98" s="36">
        <f ca="1">'PE1_13.09.18_pred'!I86</f>
        <v>0</v>
      </c>
      <c r="P98" s="36">
        <f ca="1">'PE2_14.09.18'!I86</f>
        <v>0</v>
      </c>
      <c r="Q98" s="36">
        <f ca="1">'PE2_14.09.18_pred'!I86</f>
        <v>0</v>
      </c>
      <c r="R98" s="36">
        <f ca="1">'PE3_17.09.18'!I86</f>
        <v>0</v>
      </c>
      <c r="S98" s="36">
        <f ca="1">'PE3_17.09.18_pred'!I86</f>
        <v>0</v>
      </c>
      <c r="T98" s="36">
        <f ca="1">'PE4_18.09.18'!I86</f>
        <v>0</v>
      </c>
      <c r="U98" s="36">
        <f ca="1">'PE4_18.09.18_pred'!I86</f>
        <v>0</v>
      </c>
      <c r="V98" s="36">
        <f ca="1">'PE5_19.09.18'!I86</f>
        <v>0</v>
      </c>
      <c r="W98" s="36">
        <f ca="1">'PE5_19.09.18_pred'!I86</f>
        <v>0</v>
      </c>
      <c r="X98" s="36">
        <f ca="1">'PE6_20.09.18'!I86</f>
        <v>0</v>
      </c>
      <c r="Y98" s="36">
        <f ca="1">'PE6_20.09.18_pred'!I86</f>
        <v>0</v>
      </c>
      <c r="Z98" s="36">
        <f ca="1">'TE1_13.09.18'!I86</f>
        <v>0</v>
      </c>
      <c r="AA98" s="36">
        <f ca="1">'TE1_13.09.18_pred'!I86</f>
        <v>0</v>
      </c>
      <c r="AB98" s="36">
        <f ca="1">'TE2_14.09.18'!I86</f>
        <v>0</v>
      </c>
      <c r="AC98" s="36">
        <f ca="1">'TE2_14.09.18_pred'!I86</f>
        <v>0</v>
      </c>
      <c r="AD98" s="36">
        <f ca="1">'TE3_17.09.18'!I86</f>
        <v>0</v>
      </c>
      <c r="AE98" s="36">
        <f ca="1">'TE3_17.09.18_pred'!I86</f>
        <v>0</v>
      </c>
      <c r="AF98" s="36">
        <f ca="1">'TE4_18.09.18'!I86</f>
        <v>0</v>
      </c>
      <c r="AG98" s="36">
        <f ca="1">'TE4_18.09.18_pred'!I86</f>
        <v>0</v>
      </c>
      <c r="AH98" s="36">
        <f ca="1">'TE5_19.09.18'!I86</f>
        <v>0</v>
      </c>
      <c r="AI98" s="36">
        <f ca="1">'TE5_19.09.18_pred'!I86</f>
        <v>0</v>
      </c>
      <c r="AJ98" s="36">
        <f ca="1">'TE6_20.09.18'!I86</f>
        <v>0</v>
      </c>
      <c r="AK98" s="36">
        <f ca="1">'TE6_20.09.18_pred'!I86</f>
        <v>0</v>
      </c>
      <c r="AM98" s="36">
        <f t="shared" ca="1" si="16"/>
        <v>0</v>
      </c>
      <c r="AN98" s="36">
        <f t="shared" ca="1" si="17"/>
        <v>0</v>
      </c>
      <c r="AO98" s="36">
        <f t="shared" ca="1" si="18"/>
        <v>0</v>
      </c>
      <c r="AQ98" s="58"/>
    </row>
    <row r="99" spans="1:43" x14ac:dyDescent="0.25">
      <c r="A99" s="53" t="s">
        <v>471</v>
      </c>
      <c r="B99" s="36">
        <f ca="1">'NE1_13.09.18'!I87</f>
        <v>0</v>
      </c>
      <c r="C99" s="36">
        <f ca="1">'NE1_13.09.18_pred'!I87</f>
        <v>0</v>
      </c>
      <c r="D99" s="36">
        <f ca="1">'NE2_14.09.18'!I87</f>
        <v>0</v>
      </c>
      <c r="E99" s="36">
        <f ca="1">'NE2_14.09.18_pred'!I87</f>
        <v>0</v>
      </c>
      <c r="F99" s="36">
        <f ca="1">'NE3_17.09.18'!I87</f>
        <v>0</v>
      </c>
      <c r="G99" s="36">
        <f ca="1">'NE3_17.09.18_pred'!I87</f>
        <v>0</v>
      </c>
      <c r="H99" s="36">
        <f ca="1">'NE4_18.09.18'!I87</f>
        <v>0</v>
      </c>
      <c r="I99" s="36">
        <f ca="1">'NE4_18.09.18_pred'!I87</f>
        <v>0</v>
      </c>
      <c r="J99" s="36">
        <f ca="1">'NE5_19.09.18'!I87</f>
        <v>0</v>
      </c>
      <c r="K99" s="36">
        <f ca="1">'NE5_19.09.18_pred'!I87</f>
        <v>0</v>
      </c>
      <c r="L99" s="36">
        <f ca="1">'NE6_20.09.18'!I87</f>
        <v>0</v>
      </c>
      <c r="M99" s="36">
        <f ca="1">'NE6_20.09.18_pred'!I87</f>
        <v>0</v>
      </c>
      <c r="N99" s="36">
        <f ca="1">'PE1_13.09.18'!I87</f>
        <v>0</v>
      </c>
      <c r="O99" s="36">
        <f ca="1">'PE1_13.09.18_pred'!I87</f>
        <v>0</v>
      </c>
      <c r="P99" s="36">
        <f ca="1">'PE2_14.09.18'!I87</f>
        <v>0</v>
      </c>
      <c r="Q99" s="36">
        <f ca="1">'PE2_14.09.18_pred'!I87</f>
        <v>0</v>
      </c>
      <c r="R99" s="36">
        <f ca="1">'PE3_17.09.18'!I87</f>
        <v>0</v>
      </c>
      <c r="S99" s="36">
        <f ca="1">'PE3_17.09.18_pred'!I87</f>
        <v>0</v>
      </c>
      <c r="T99" s="36">
        <f ca="1">'PE4_18.09.18'!I87</f>
        <v>0</v>
      </c>
      <c r="U99" s="36">
        <f ca="1">'PE4_18.09.18_pred'!I87</f>
        <v>0</v>
      </c>
      <c r="V99" s="36">
        <f ca="1">'PE5_19.09.18'!I87</f>
        <v>0</v>
      </c>
      <c r="W99" s="36">
        <f ca="1">'PE5_19.09.18_pred'!I87</f>
        <v>0</v>
      </c>
      <c r="X99" s="36">
        <f ca="1">'PE6_20.09.18'!I87</f>
        <v>0</v>
      </c>
      <c r="Y99" s="36">
        <f ca="1">'PE6_20.09.18_pred'!I87</f>
        <v>0</v>
      </c>
      <c r="Z99" s="36">
        <f ca="1">'TE1_13.09.18'!I87</f>
        <v>0</v>
      </c>
      <c r="AA99" s="36">
        <f ca="1">'TE1_13.09.18_pred'!I87</f>
        <v>0</v>
      </c>
      <c r="AB99" s="36">
        <f ca="1">'TE2_14.09.18'!I87</f>
        <v>0</v>
      </c>
      <c r="AC99" s="36">
        <f ca="1">'TE2_14.09.18_pred'!I87</f>
        <v>0</v>
      </c>
      <c r="AD99" s="36">
        <f ca="1">'TE3_17.09.18'!I87</f>
        <v>0</v>
      </c>
      <c r="AE99" s="36">
        <f ca="1">'TE3_17.09.18_pred'!I87</f>
        <v>0</v>
      </c>
      <c r="AF99" s="36">
        <f ca="1">'TE4_18.09.18'!I87</f>
        <v>0</v>
      </c>
      <c r="AG99" s="36">
        <f ca="1">'TE4_18.09.18_pred'!I87</f>
        <v>0</v>
      </c>
      <c r="AH99" s="36">
        <f ca="1">'TE5_19.09.18'!I87</f>
        <v>0</v>
      </c>
      <c r="AI99" s="36">
        <f ca="1">'TE5_19.09.18_pred'!I87</f>
        <v>0</v>
      </c>
      <c r="AJ99" s="36">
        <f ca="1">'TE6_20.09.18'!I87</f>
        <v>0</v>
      </c>
      <c r="AK99" s="36">
        <f ca="1">'TE6_20.09.18_pred'!I87</f>
        <v>0</v>
      </c>
      <c r="AM99" s="36">
        <f t="shared" ca="1" si="16"/>
        <v>0</v>
      </c>
      <c r="AN99" s="36">
        <f t="shared" ca="1" si="17"/>
        <v>0</v>
      </c>
      <c r="AO99" s="36">
        <f t="shared" ca="1" si="18"/>
        <v>0</v>
      </c>
      <c r="AQ99" s="58"/>
    </row>
    <row r="100" spans="1:43" x14ac:dyDescent="0.25">
      <c r="A100" s="53" t="s">
        <v>472</v>
      </c>
      <c r="B100" s="36">
        <f ca="1">'NE1_13.09.18'!I88</f>
        <v>0</v>
      </c>
      <c r="C100" s="36">
        <f ca="1">'NE1_13.09.18_pred'!I88</f>
        <v>0</v>
      </c>
      <c r="D100" s="36">
        <f ca="1">'NE2_14.09.18'!I88</f>
        <v>1.0101010101010102</v>
      </c>
      <c r="E100" s="36">
        <f ca="1">'NE2_14.09.18_pred'!I88</f>
        <v>0</v>
      </c>
      <c r="F100" s="36">
        <f ca="1">'NE3_17.09.18'!I88</f>
        <v>0</v>
      </c>
      <c r="G100" s="36">
        <f ca="1">'NE3_17.09.18_pred'!I88</f>
        <v>0</v>
      </c>
      <c r="H100" s="36">
        <f ca="1">'NE4_18.09.18'!I88</f>
        <v>0</v>
      </c>
      <c r="I100" s="36">
        <f ca="1">'NE4_18.09.18_pred'!I88</f>
        <v>0</v>
      </c>
      <c r="J100" s="36">
        <f ca="1">'NE5_19.09.18'!I88</f>
        <v>0</v>
      </c>
      <c r="K100" s="36">
        <f ca="1">'NE5_19.09.18_pred'!I88</f>
        <v>0</v>
      </c>
      <c r="L100" s="36">
        <f ca="1">'NE6_20.09.18'!I88</f>
        <v>0</v>
      </c>
      <c r="M100" s="36">
        <f ca="1">'NE6_20.09.18_pred'!I88</f>
        <v>0</v>
      </c>
      <c r="N100" s="36">
        <f ca="1">'PE1_13.09.18'!I88</f>
        <v>0</v>
      </c>
      <c r="O100" s="36">
        <f ca="1">'PE1_13.09.18_pred'!I88</f>
        <v>0</v>
      </c>
      <c r="P100" s="36">
        <f ca="1">'PE2_14.09.18'!I88</f>
        <v>0</v>
      </c>
      <c r="Q100" s="36">
        <f ca="1">'PE2_14.09.18_pred'!I88</f>
        <v>0</v>
      </c>
      <c r="R100" s="36">
        <f ca="1">'PE3_17.09.18'!I88</f>
        <v>0</v>
      </c>
      <c r="S100" s="36">
        <f ca="1">'PE3_17.09.18_pred'!I88</f>
        <v>0</v>
      </c>
      <c r="T100" s="36">
        <f ca="1">'PE4_18.09.18'!I88</f>
        <v>0</v>
      </c>
      <c r="U100" s="36">
        <f ca="1">'PE4_18.09.18_pred'!I88</f>
        <v>0</v>
      </c>
      <c r="V100" s="36">
        <f ca="1">'PE5_19.09.18'!I88</f>
        <v>0</v>
      </c>
      <c r="W100" s="36">
        <f ca="1">'PE5_19.09.18_pred'!I88</f>
        <v>0</v>
      </c>
      <c r="X100" s="36">
        <f ca="1">'PE6_20.09.18'!I88</f>
        <v>0</v>
      </c>
      <c r="Y100" s="36">
        <f ca="1">'PE6_20.09.18_pred'!I88</f>
        <v>0</v>
      </c>
      <c r="Z100" s="36">
        <f ca="1">'TE1_13.09.18'!I88</f>
        <v>0</v>
      </c>
      <c r="AA100" s="36">
        <f ca="1">'TE1_13.09.18_pred'!I88</f>
        <v>0</v>
      </c>
      <c r="AB100" s="36">
        <f ca="1">'TE2_14.09.18'!I88</f>
        <v>0</v>
      </c>
      <c r="AC100" s="36">
        <f ca="1">'TE2_14.09.18_pred'!I88</f>
        <v>0</v>
      </c>
      <c r="AD100" s="36">
        <f ca="1">'TE3_17.09.18'!I88</f>
        <v>0</v>
      </c>
      <c r="AE100" s="36">
        <f ca="1">'TE3_17.09.18_pred'!I88</f>
        <v>0</v>
      </c>
      <c r="AF100" s="36">
        <f ca="1">'TE4_18.09.18'!I88</f>
        <v>0</v>
      </c>
      <c r="AG100" s="36">
        <f ca="1">'TE4_18.09.18_pred'!I88</f>
        <v>0</v>
      </c>
      <c r="AH100" s="36">
        <f ca="1">'TE5_19.09.18'!I88</f>
        <v>0</v>
      </c>
      <c r="AI100" s="36">
        <f ca="1">'TE5_19.09.18_pred'!I88</f>
        <v>0</v>
      </c>
      <c r="AJ100" s="36">
        <f ca="1">'TE6_20.09.18'!I88</f>
        <v>0</v>
      </c>
      <c r="AK100" s="36">
        <f ca="1">'TE6_20.09.18_pred'!I88</f>
        <v>0</v>
      </c>
      <c r="AM100" s="36">
        <f t="shared" ca="1" si="16"/>
        <v>2.8058361391694726E-2</v>
      </c>
      <c r="AN100" s="36">
        <f t="shared" ca="1" si="17"/>
        <v>0.16835016835016836</v>
      </c>
      <c r="AO100" s="36">
        <f t="shared" ca="1" si="18"/>
        <v>2.8058361391694726E-2</v>
      </c>
      <c r="AQ100" s="58"/>
    </row>
    <row r="101" spans="1:43" x14ac:dyDescent="0.25">
      <c r="A101" s="53" t="s">
        <v>473</v>
      </c>
      <c r="B101" s="36">
        <f ca="1">'NE1_13.09.18'!I89</f>
        <v>3.0303030303030303</v>
      </c>
      <c r="C101" s="36">
        <f ca="1">'NE1_13.09.18_pred'!I89</f>
        <v>4.1237113402061851</v>
      </c>
      <c r="D101" s="36">
        <f ca="1">'NE2_14.09.18'!I89</f>
        <v>3.0303030303030303</v>
      </c>
      <c r="E101" s="36">
        <f ca="1">'NE2_14.09.18_pred'!I89</f>
        <v>1.0204081632653061</v>
      </c>
      <c r="F101" s="36">
        <f ca="1">'NE3_17.09.18'!I89</f>
        <v>4.0404040404040407</v>
      </c>
      <c r="G101" s="36">
        <f ca="1">'NE3_17.09.18_pred'!I89</f>
        <v>0</v>
      </c>
      <c r="H101" s="36">
        <f ca="1">'NE4_18.09.18'!I89</f>
        <v>1.0101010101010102</v>
      </c>
      <c r="I101" s="36">
        <f ca="1">'NE4_18.09.18_pred'!I89</f>
        <v>3.0303030303030303</v>
      </c>
      <c r="J101" s="36">
        <f ca="1">'NE5_19.09.18'!I89</f>
        <v>1.0101010101010102</v>
      </c>
      <c r="K101" s="36">
        <f ca="1">'NE5_19.09.18_pred'!I89</f>
        <v>0</v>
      </c>
      <c r="L101" s="36">
        <f ca="1">'NE6_20.09.18'!I89</f>
        <v>0</v>
      </c>
      <c r="M101" s="36">
        <f ca="1">'NE6_20.09.18_pred'!I89</f>
        <v>0</v>
      </c>
      <c r="N101" s="36">
        <f ca="1">'PE1_13.09.18'!I89</f>
        <v>8.0808080808080813</v>
      </c>
      <c r="O101" s="36">
        <f ca="1">'PE1_13.09.18_pred'!I89</f>
        <v>8.0808080808080813</v>
      </c>
      <c r="P101" s="36">
        <f ca="1">'PE2_14.09.18'!I89</f>
        <v>2.0202020202020203</v>
      </c>
      <c r="Q101" s="36">
        <f ca="1">'PE2_14.09.18_pred'!I89</f>
        <v>1.0101010101010102</v>
      </c>
      <c r="R101" s="36">
        <f ca="1">'PE3_17.09.18'!I89</f>
        <v>7.0707070707070701</v>
      </c>
      <c r="S101" s="36">
        <f ca="1">'PE3_17.09.18_pred'!I89</f>
        <v>0</v>
      </c>
      <c r="T101" s="36">
        <f ca="1">'PE4_18.09.18'!I89</f>
        <v>1.0101010101010102</v>
      </c>
      <c r="U101" s="36">
        <f ca="1">'PE4_18.09.18_pred'!I89</f>
        <v>0</v>
      </c>
      <c r="V101" s="36">
        <f ca="1">'PE5_19.09.18'!I89</f>
        <v>2.0202020202020203</v>
      </c>
      <c r="W101" s="36">
        <f ca="1">'PE5_19.09.18_pred'!I89</f>
        <v>0</v>
      </c>
      <c r="X101" s="36">
        <f ca="1">'PE6_20.09.18'!I89</f>
        <v>2.0202020202020203</v>
      </c>
      <c r="Y101" s="36">
        <f ca="1">'PE6_20.09.18_pred'!I89</f>
        <v>0</v>
      </c>
      <c r="Z101" s="36">
        <f ca="1">'TE1_13.09.18'!I89</f>
        <v>7.0707070707070701</v>
      </c>
      <c r="AA101" s="36">
        <f ca="1">'TE1_13.09.18_pred'!I89</f>
        <v>1.0101010101010102</v>
      </c>
      <c r="AB101" s="36">
        <f ca="1">'TE2_14.09.18'!I89</f>
        <v>5.0505050505050502</v>
      </c>
      <c r="AC101" s="36">
        <f ca="1">'TE2_14.09.18_pred'!I89</f>
        <v>2.0202020202020203</v>
      </c>
      <c r="AD101" s="36">
        <f ca="1">'TE3_17.09.18'!I89</f>
        <v>7.0707070707070701</v>
      </c>
      <c r="AE101" s="36">
        <f ca="1">'TE3_17.09.18_pred'!I89</f>
        <v>0</v>
      </c>
      <c r="AF101" s="36">
        <f ca="1">'TE4_18.09.18'!I89</f>
        <v>2.0202020202020203</v>
      </c>
      <c r="AG101" s="36">
        <f ca="1">'TE4_18.09.18_pred'!I89</f>
        <v>1.0101010101010102</v>
      </c>
      <c r="AH101" s="36">
        <f ca="1">'TE5_19.09.18'!I89</f>
        <v>1.0101010101010102</v>
      </c>
      <c r="AI101" s="36">
        <f ca="1">'TE5_19.09.18_pred'!I89</f>
        <v>0</v>
      </c>
      <c r="AJ101" s="36">
        <f ca="1">'TE6_20.09.18'!I89</f>
        <v>4.0404040404040407</v>
      </c>
      <c r="AK101" s="36">
        <f ca="1">'TE6_20.09.18_pred'!I89</f>
        <v>1.0101010101010102</v>
      </c>
      <c r="AM101" s="36">
        <f t="shared" ca="1" si="16"/>
        <v>2.303386035590258</v>
      </c>
      <c r="AN101" s="36">
        <f t="shared" ca="1" si="17"/>
        <v>2.5179512952265917</v>
      </c>
      <c r="AO101" s="36">
        <f t="shared" ca="1" si="18"/>
        <v>0.41965854920443196</v>
      </c>
      <c r="AQ101" s="58"/>
    </row>
    <row r="102" spans="1:43" x14ac:dyDescent="0.25">
      <c r="A102" s="53" t="s">
        <v>474</v>
      </c>
      <c r="B102" s="36">
        <f ca="1">'NE1_13.09.18'!I90</f>
        <v>0</v>
      </c>
      <c r="C102" s="36">
        <f ca="1">'NE1_13.09.18_pred'!I90</f>
        <v>0</v>
      </c>
      <c r="D102" s="36">
        <f ca="1">'NE2_14.09.18'!I90</f>
        <v>0</v>
      </c>
      <c r="E102" s="36">
        <f ca="1">'NE2_14.09.18_pred'!I90</f>
        <v>0</v>
      </c>
      <c r="F102" s="36">
        <f ca="1">'NE3_17.09.18'!I90</f>
        <v>0</v>
      </c>
      <c r="G102" s="36">
        <f ca="1">'NE3_17.09.18_pred'!I90</f>
        <v>0</v>
      </c>
      <c r="H102" s="36">
        <f ca="1">'NE4_18.09.18'!I90</f>
        <v>1.0101010101010102</v>
      </c>
      <c r="I102" s="36">
        <f ca="1">'NE4_18.09.18_pred'!I90</f>
        <v>0</v>
      </c>
      <c r="J102" s="36">
        <f ca="1">'NE5_19.09.18'!I90</f>
        <v>0</v>
      </c>
      <c r="K102" s="36">
        <f ca="1">'NE5_19.09.18_pred'!I90</f>
        <v>0</v>
      </c>
      <c r="L102" s="36">
        <f ca="1">'NE6_20.09.18'!I90</f>
        <v>0</v>
      </c>
      <c r="M102" s="36">
        <f ca="1">'NE6_20.09.18_pred'!I90</f>
        <v>0</v>
      </c>
      <c r="N102" s="36">
        <f ca="1">'PE1_13.09.18'!I90</f>
        <v>0</v>
      </c>
      <c r="O102" s="36">
        <f ca="1">'PE1_13.09.18_pred'!I90</f>
        <v>0</v>
      </c>
      <c r="P102" s="36">
        <f ca="1">'PE2_14.09.18'!I90</f>
        <v>0</v>
      </c>
      <c r="Q102" s="36">
        <f ca="1">'PE2_14.09.18_pred'!I90</f>
        <v>0</v>
      </c>
      <c r="R102" s="36">
        <f ca="1">'PE3_17.09.18'!I90</f>
        <v>1.0101010101010102</v>
      </c>
      <c r="S102" s="36">
        <f ca="1">'PE3_17.09.18_pred'!I90</f>
        <v>0</v>
      </c>
      <c r="T102" s="36">
        <f ca="1">'PE4_18.09.18'!I90</f>
        <v>2.0202020202020203</v>
      </c>
      <c r="U102" s="36">
        <f ca="1">'PE4_18.09.18_pred'!I90</f>
        <v>2.0202020202020203</v>
      </c>
      <c r="V102" s="36">
        <f ca="1">'PE5_19.09.18'!I90</f>
        <v>1.0101010101010102</v>
      </c>
      <c r="W102" s="36">
        <f ca="1">'PE5_19.09.18_pred'!I90</f>
        <v>0</v>
      </c>
      <c r="X102" s="36">
        <f ca="1">'PE6_20.09.18'!I90</f>
        <v>1.0101010101010102</v>
      </c>
      <c r="Y102" s="36">
        <f ca="1">'PE6_20.09.18_pred'!I90</f>
        <v>0</v>
      </c>
      <c r="Z102" s="36">
        <f ca="1">'TE1_13.09.18'!I90</f>
        <v>0</v>
      </c>
      <c r="AA102" s="36">
        <f ca="1">'TE1_13.09.18_pred'!I90</f>
        <v>0</v>
      </c>
      <c r="AB102" s="36">
        <f ca="1">'TE2_14.09.18'!I90</f>
        <v>0</v>
      </c>
      <c r="AC102" s="36">
        <f ca="1">'TE2_14.09.18_pred'!I90</f>
        <v>0</v>
      </c>
      <c r="AD102" s="36">
        <f ca="1">'TE3_17.09.18'!I90</f>
        <v>1.0101010101010102</v>
      </c>
      <c r="AE102" s="36">
        <f ca="1">'TE3_17.09.18_pred'!I90</f>
        <v>0</v>
      </c>
      <c r="AF102" s="36">
        <f ca="1">'TE4_18.09.18'!I90</f>
        <v>3.0303030303030303</v>
      </c>
      <c r="AG102" s="36">
        <f ca="1">'TE4_18.09.18_pred'!I90</f>
        <v>2.0202020202020203</v>
      </c>
      <c r="AH102" s="36">
        <f ca="1">'TE5_19.09.18'!I90</f>
        <v>0</v>
      </c>
      <c r="AI102" s="36">
        <f ca="1">'TE5_19.09.18_pred'!I90</f>
        <v>0</v>
      </c>
      <c r="AJ102" s="36">
        <f ca="1">'TE6_20.09.18'!I90</f>
        <v>0</v>
      </c>
      <c r="AK102" s="36">
        <f ca="1">'TE6_20.09.18_pred'!I90</f>
        <v>0</v>
      </c>
      <c r="AM102" s="36">
        <f t="shared" ca="1" si="16"/>
        <v>0.39281705948372614</v>
      </c>
      <c r="AN102" s="36">
        <f t="shared" ca="1" si="17"/>
        <v>0.7740970148836499</v>
      </c>
      <c r="AO102" s="36">
        <f t="shared" ca="1" si="18"/>
        <v>0.12901616914727498</v>
      </c>
      <c r="AQ102" s="58"/>
    </row>
    <row r="103" spans="1:43" x14ac:dyDescent="0.25">
      <c r="A103" s="53" t="s">
        <v>475</v>
      </c>
      <c r="B103" s="36">
        <f ca="1">'NE1_13.09.18'!I91</f>
        <v>11.111111111111111</v>
      </c>
      <c r="C103" s="36">
        <f ca="1">'NE1_13.09.18_pred'!I91</f>
        <v>6.1855670103092786</v>
      </c>
      <c r="D103" s="36">
        <f ca="1">'NE2_14.09.18'!I91</f>
        <v>9.0909090909090917</v>
      </c>
      <c r="E103" s="36">
        <f ca="1">'NE2_14.09.18_pred'!I91</f>
        <v>6.1224489795918364</v>
      </c>
      <c r="F103" s="36">
        <f ca="1">'NE3_17.09.18'!I91</f>
        <v>7.0707070707070701</v>
      </c>
      <c r="G103" s="36">
        <f ca="1">'NE3_17.09.18_pred'!I91</f>
        <v>6.0606060606060606</v>
      </c>
      <c r="H103" s="36">
        <f ca="1">'NE4_18.09.18'!I91</f>
        <v>4.0404040404040407</v>
      </c>
      <c r="I103" s="36">
        <f ca="1">'NE4_18.09.18_pred'!I91</f>
        <v>6.0606060606060606</v>
      </c>
      <c r="J103" s="36">
        <f ca="1">'NE5_19.09.18'!I91</f>
        <v>1.0101010101010102</v>
      </c>
      <c r="K103" s="36">
        <f ca="1">'NE5_19.09.18_pred'!I91</f>
        <v>6.0606060606060606</v>
      </c>
      <c r="L103" s="36">
        <f ca="1">'NE6_20.09.18'!I91</f>
        <v>0</v>
      </c>
      <c r="M103" s="36">
        <f ca="1">'NE6_20.09.18_pred'!I91</f>
        <v>0</v>
      </c>
      <c r="N103" s="36">
        <f ca="1">'PE1_13.09.18'!I91</f>
        <v>0</v>
      </c>
      <c r="O103" s="36">
        <f ca="1">'PE1_13.09.18_pred'!I91</f>
        <v>0</v>
      </c>
      <c r="P103" s="36">
        <f ca="1">'PE2_14.09.18'!I91</f>
        <v>4.0404040404040407</v>
      </c>
      <c r="Q103" s="36">
        <f ca="1">'PE2_14.09.18_pred'!I91</f>
        <v>5.0505050505050502</v>
      </c>
      <c r="R103" s="36">
        <f ca="1">'PE3_17.09.18'!I91</f>
        <v>1.0101010101010102</v>
      </c>
      <c r="S103" s="36">
        <f ca="1">'PE3_17.09.18_pred'!I91</f>
        <v>1.0204081632653061</v>
      </c>
      <c r="T103" s="36">
        <f ca="1">'PE4_18.09.18'!I91</f>
        <v>1.0101010101010102</v>
      </c>
      <c r="U103" s="36">
        <f ca="1">'PE4_18.09.18_pred'!I91</f>
        <v>1.0101010101010102</v>
      </c>
      <c r="V103" s="36">
        <f ca="1">'PE5_19.09.18'!I91</f>
        <v>0</v>
      </c>
      <c r="W103" s="36">
        <f ca="1">'PE5_19.09.18_pred'!I91</f>
        <v>0</v>
      </c>
      <c r="X103" s="36">
        <f ca="1">'PE6_20.09.18'!I91</f>
        <v>2.0202020202020203</v>
      </c>
      <c r="Y103" s="36">
        <f ca="1">'PE6_20.09.18_pred'!I91</f>
        <v>2.0408163265306123</v>
      </c>
      <c r="Z103" s="36">
        <f ca="1">'TE1_13.09.18'!I91</f>
        <v>2.0202020202020203</v>
      </c>
      <c r="AA103" s="36">
        <f ca="1">'TE1_13.09.18_pred'!I91</f>
        <v>1.0101010101010102</v>
      </c>
      <c r="AB103" s="36">
        <f ca="1">'TE2_14.09.18'!I91</f>
        <v>0</v>
      </c>
      <c r="AC103" s="36">
        <f ca="1">'TE2_14.09.18_pred'!I91</f>
        <v>0</v>
      </c>
      <c r="AD103" s="36">
        <f ca="1">'TE3_17.09.18'!I91</f>
        <v>0</v>
      </c>
      <c r="AE103" s="36">
        <f ca="1">'TE3_17.09.18_pred'!I91</f>
        <v>0</v>
      </c>
      <c r="AF103" s="36">
        <f ca="1">'TE4_18.09.18'!I91</f>
        <v>1.0101010101010102</v>
      </c>
      <c r="AG103" s="36">
        <f ca="1">'TE4_18.09.18_pred'!I91</f>
        <v>1.0101010101010102</v>
      </c>
      <c r="AH103" s="36">
        <f ca="1">'TE5_19.09.18'!I91</f>
        <v>1.0101010101010102</v>
      </c>
      <c r="AI103" s="36">
        <f ca="1">'TE5_19.09.18_pred'!I91</f>
        <v>0</v>
      </c>
      <c r="AJ103" s="36">
        <f ca="1">'TE6_20.09.18'!I91</f>
        <v>0</v>
      </c>
      <c r="AK103" s="36">
        <f ca="1">'TE6_20.09.18_pred'!I91</f>
        <v>0</v>
      </c>
      <c r="AM103" s="36">
        <f t="shared" ca="1" si="16"/>
        <v>2.3910086440768819</v>
      </c>
      <c r="AN103" s="36">
        <f t="shared" ca="1" si="17"/>
        <v>3.0043488983684483</v>
      </c>
      <c r="AO103" s="36">
        <f t="shared" ca="1" si="18"/>
        <v>0.50072481639474142</v>
      </c>
      <c r="AQ103" s="58"/>
    </row>
    <row r="104" spans="1:43" x14ac:dyDescent="0.25">
      <c r="A104" s="53" t="s">
        <v>476</v>
      </c>
      <c r="B104" s="36">
        <f ca="1">'NE1_13.09.18'!I92</f>
        <v>0</v>
      </c>
      <c r="C104" s="36">
        <f ca="1">'NE1_13.09.18_pred'!I92</f>
        <v>0</v>
      </c>
      <c r="D104" s="36">
        <f ca="1">'NE2_14.09.18'!I92</f>
        <v>0</v>
      </c>
      <c r="E104" s="36">
        <f ca="1">'NE2_14.09.18_pred'!I92</f>
        <v>0</v>
      </c>
      <c r="F104" s="36">
        <f ca="1">'NE3_17.09.18'!I92</f>
        <v>0</v>
      </c>
      <c r="G104" s="36">
        <f ca="1">'NE3_17.09.18_pred'!I92</f>
        <v>0</v>
      </c>
      <c r="H104" s="36">
        <f ca="1">'NE4_18.09.18'!I92</f>
        <v>0</v>
      </c>
      <c r="I104" s="36">
        <f ca="1">'NE4_18.09.18_pred'!I92</f>
        <v>0</v>
      </c>
      <c r="J104" s="36">
        <f ca="1">'NE5_19.09.18'!I92</f>
        <v>0</v>
      </c>
      <c r="K104" s="36">
        <f ca="1">'NE5_19.09.18_pred'!I92</f>
        <v>0</v>
      </c>
      <c r="L104" s="36">
        <f ca="1">'NE6_20.09.18'!I92</f>
        <v>0</v>
      </c>
      <c r="M104" s="36">
        <f ca="1">'NE6_20.09.18_pred'!I92</f>
        <v>0</v>
      </c>
      <c r="N104" s="36">
        <f ca="1">'PE1_13.09.18'!I92</f>
        <v>0</v>
      </c>
      <c r="O104" s="36">
        <f ca="1">'PE1_13.09.18_pred'!I92</f>
        <v>0</v>
      </c>
      <c r="P104" s="36">
        <f ca="1">'PE2_14.09.18'!I92</f>
        <v>0</v>
      </c>
      <c r="Q104" s="36">
        <f ca="1">'PE2_14.09.18_pred'!I92</f>
        <v>0</v>
      </c>
      <c r="R104" s="36">
        <f ca="1">'PE3_17.09.18'!I92</f>
        <v>0</v>
      </c>
      <c r="S104" s="36">
        <f ca="1">'PE3_17.09.18_pred'!I92</f>
        <v>0</v>
      </c>
      <c r="T104" s="36">
        <f ca="1">'PE4_18.09.18'!I92</f>
        <v>0</v>
      </c>
      <c r="U104" s="36">
        <f ca="1">'PE4_18.09.18_pred'!I92</f>
        <v>0</v>
      </c>
      <c r="V104" s="36">
        <f ca="1">'PE5_19.09.18'!I92</f>
        <v>0</v>
      </c>
      <c r="W104" s="36">
        <f ca="1">'PE5_19.09.18_pred'!I92</f>
        <v>0</v>
      </c>
      <c r="X104" s="36">
        <f ca="1">'PE6_20.09.18'!I92</f>
        <v>0</v>
      </c>
      <c r="Y104" s="36">
        <f ca="1">'PE6_20.09.18_pred'!I92</f>
        <v>0</v>
      </c>
      <c r="Z104" s="36">
        <f ca="1">'TE1_13.09.18'!I92</f>
        <v>0</v>
      </c>
      <c r="AA104" s="36">
        <f ca="1">'TE1_13.09.18_pred'!I92</f>
        <v>0</v>
      </c>
      <c r="AB104" s="36">
        <f ca="1">'TE2_14.09.18'!I92</f>
        <v>0</v>
      </c>
      <c r="AC104" s="36">
        <f ca="1">'TE2_14.09.18_pred'!I92</f>
        <v>0</v>
      </c>
      <c r="AD104" s="36">
        <f ca="1">'TE3_17.09.18'!I92</f>
        <v>0</v>
      </c>
      <c r="AE104" s="36">
        <f ca="1">'TE3_17.09.18_pred'!I92</f>
        <v>0</v>
      </c>
      <c r="AF104" s="36">
        <f ca="1">'TE4_18.09.18'!I92</f>
        <v>0</v>
      </c>
      <c r="AG104" s="36">
        <f ca="1">'TE4_18.09.18_pred'!I92</f>
        <v>0</v>
      </c>
      <c r="AH104" s="36">
        <f ca="1">'TE5_19.09.18'!I92</f>
        <v>0</v>
      </c>
      <c r="AI104" s="36">
        <f ca="1">'TE5_19.09.18_pred'!I92</f>
        <v>0</v>
      </c>
      <c r="AJ104" s="36">
        <f ca="1">'TE6_20.09.18'!I92</f>
        <v>0</v>
      </c>
      <c r="AK104" s="36">
        <f ca="1">'TE6_20.09.18_pred'!I92</f>
        <v>0</v>
      </c>
      <c r="AM104" s="36">
        <f t="shared" ca="1" si="16"/>
        <v>0</v>
      </c>
      <c r="AN104" s="36">
        <f t="shared" ca="1" si="17"/>
        <v>0</v>
      </c>
      <c r="AO104" s="36">
        <f t="shared" ca="1" si="18"/>
        <v>0</v>
      </c>
      <c r="AQ104" s="58"/>
    </row>
    <row r="105" spans="1:43" x14ac:dyDescent="0.25">
      <c r="A105" s="53" t="s">
        <v>477</v>
      </c>
      <c r="B105" s="36">
        <f ca="1">'NE1_13.09.18'!I93</f>
        <v>0</v>
      </c>
      <c r="C105" s="36">
        <f ca="1">'NE1_13.09.18_pred'!I93</f>
        <v>0</v>
      </c>
      <c r="D105" s="36">
        <f ca="1">'NE2_14.09.18'!I93</f>
        <v>0</v>
      </c>
      <c r="E105" s="36">
        <f ca="1">'NE2_14.09.18_pred'!I93</f>
        <v>0</v>
      </c>
      <c r="F105" s="36">
        <f ca="1">'NE3_17.09.18'!I93</f>
        <v>0</v>
      </c>
      <c r="G105" s="36">
        <f ca="1">'NE3_17.09.18_pred'!I93</f>
        <v>0</v>
      </c>
      <c r="H105" s="36">
        <f ca="1">'NE4_18.09.18'!I93</f>
        <v>0</v>
      </c>
      <c r="I105" s="36">
        <f ca="1">'NE4_18.09.18_pred'!I93</f>
        <v>0</v>
      </c>
      <c r="J105" s="36">
        <f ca="1">'NE5_19.09.18'!I93</f>
        <v>0</v>
      </c>
      <c r="K105" s="36">
        <f ca="1">'NE5_19.09.18_pred'!I93</f>
        <v>0</v>
      </c>
      <c r="L105" s="36">
        <f ca="1">'NE6_20.09.18'!I93</f>
        <v>0</v>
      </c>
      <c r="M105" s="36">
        <f ca="1">'NE6_20.09.18_pred'!I93</f>
        <v>0</v>
      </c>
      <c r="N105" s="36">
        <f ca="1">'PE1_13.09.18'!I93</f>
        <v>0</v>
      </c>
      <c r="O105" s="36">
        <f ca="1">'PE1_13.09.18_pred'!I93</f>
        <v>0</v>
      </c>
      <c r="P105" s="36">
        <f ca="1">'PE2_14.09.18'!I93</f>
        <v>0</v>
      </c>
      <c r="Q105" s="36">
        <f ca="1">'PE2_14.09.18_pred'!I93</f>
        <v>0</v>
      </c>
      <c r="R105" s="36">
        <f ca="1">'PE3_17.09.18'!I93</f>
        <v>0</v>
      </c>
      <c r="S105" s="36">
        <f ca="1">'PE3_17.09.18_pred'!I93</f>
        <v>0</v>
      </c>
      <c r="T105" s="36">
        <f ca="1">'PE4_18.09.18'!I93</f>
        <v>0</v>
      </c>
      <c r="U105" s="36">
        <f ca="1">'PE4_18.09.18_pred'!I93</f>
        <v>0</v>
      </c>
      <c r="V105" s="36">
        <f ca="1">'PE5_19.09.18'!I93</f>
        <v>0</v>
      </c>
      <c r="W105" s="36">
        <f ca="1">'PE5_19.09.18_pred'!I93</f>
        <v>0</v>
      </c>
      <c r="X105" s="36">
        <f ca="1">'PE6_20.09.18'!I93</f>
        <v>0</v>
      </c>
      <c r="Y105" s="36">
        <f ca="1">'PE6_20.09.18_pred'!I93</f>
        <v>0</v>
      </c>
      <c r="Z105" s="36">
        <f ca="1">'TE1_13.09.18'!I93</f>
        <v>0</v>
      </c>
      <c r="AA105" s="36">
        <f ca="1">'TE1_13.09.18_pred'!I93</f>
        <v>0</v>
      </c>
      <c r="AB105" s="36">
        <f ca="1">'TE2_14.09.18'!I93</f>
        <v>0</v>
      </c>
      <c r="AC105" s="36">
        <f ca="1">'TE2_14.09.18_pred'!I93</f>
        <v>0</v>
      </c>
      <c r="AD105" s="36">
        <f ca="1">'TE3_17.09.18'!I93</f>
        <v>0</v>
      </c>
      <c r="AE105" s="36">
        <f ca="1">'TE3_17.09.18_pred'!I93</f>
        <v>0</v>
      </c>
      <c r="AF105" s="36">
        <f ca="1">'TE4_18.09.18'!I93</f>
        <v>0</v>
      </c>
      <c r="AG105" s="36">
        <f ca="1">'TE4_18.09.18_pred'!I93</f>
        <v>0</v>
      </c>
      <c r="AH105" s="36">
        <f ca="1">'TE5_19.09.18'!I93</f>
        <v>0</v>
      </c>
      <c r="AI105" s="36">
        <f ca="1">'TE5_19.09.18_pred'!I93</f>
        <v>0</v>
      </c>
      <c r="AJ105" s="36">
        <f ca="1">'TE6_20.09.18'!I93</f>
        <v>0</v>
      </c>
      <c r="AK105" s="36">
        <f ca="1">'TE6_20.09.18_pred'!I93</f>
        <v>0</v>
      </c>
      <c r="AM105" s="36">
        <f t="shared" ca="1" si="16"/>
        <v>0</v>
      </c>
      <c r="AN105" s="36">
        <f t="shared" ca="1" si="17"/>
        <v>0</v>
      </c>
      <c r="AO105" s="36">
        <f t="shared" ca="1" si="18"/>
        <v>0</v>
      </c>
      <c r="AQ105" s="58"/>
    </row>
    <row r="106" spans="1:43" x14ac:dyDescent="0.25">
      <c r="A106" s="53" t="s">
        <v>478</v>
      </c>
      <c r="B106" s="36">
        <f ca="1">'NE1_13.09.18'!I94</f>
        <v>5.0505050505050502</v>
      </c>
      <c r="C106" s="36">
        <f ca="1">'NE1_13.09.18_pred'!I94</f>
        <v>7.216494845360824</v>
      </c>
      <c r="D106" s="36">
        <f ca="1">'NE2_14.09.18'!I94</f>
        <v>5.0505050505050502</v>
      </c>
      <c r="E106" s="36">
        <f ca="1">'NE2_14.09.18_pred'!I94</f>
        <v>7.1428571428571423</v>
      </c>
      <c r="F106" s="36">
        <f ca="1">'NE3_17.09.18'!I94</f>
        <v>8.0808080808080813</v>
      </c>
      <c r="G106" s="36">
        <f ca="1">'NE3_17.09.18_pred'!I94</f>
        <v>0</v>
      </c>
      <c r="H106" s="36">
        <f ca="1">'NE4_18.09.18'!I94</f>
        <v>8.0808080808080813</v>
      </c>
      <c r="I106" s="36">
        <f ca="1">'NE4_18.09.18_pred'!I94</f>
        <v>3.0303030303030303</v>
      </c>
      <c r="J106" s="36">
        <f ca="1">'NE5_19.09.18'!I94</f>
        <v>8.0808080808080813</v>
      </c>
      <c r="K106" s="36">
        <f ca="1">'NE5_19.09.18_pred'!I94</f>
        <v>0</v>
      </c>
      <c r="L106" s="36">
        <f ca="1">'NE6_20.09.18'!I94</f>
        <v>13.131313131313133</v>
      </c>
      <c r="M106" s="36">
        <f ca="1">'NE6_20.09.18_pred'!I94</f>
        <v>1.0101010101010102</v>
      </c>
      <c r="N106" s="36">
        <f ca="1">'PE1_13.09.18'!I94</f>
        <v>1.0101010101010102</v>
      </c>
      <c r="O106" s="36">
        <f ca="1">'PE1_13.09.18_pred'!I94</f>
        <v>5.0505050505050502</v>
      </c>
      <c r="P106" s="36">
        <f ca="1">'PE2_14.09.18'!I94</f>
        <v>6.0606060606060606</v>
      </c>
      <c r="Q106" s="36">
        <f ca="1">'PE2_14.09.18_pred'!I94</f>
        <v>7.0707070707070701</v>
      </c>
      <c r="R106" s="36">
        <f ca="1">'PE3_17.09.18'!I94</f>
        <v>1.0101010101010102</v>
      </c>
      <c r="S106" s="36">
        <f ca="1">'PE3_17.09.18_pred'!I94</f>
        <v>2.0408163265306123</v>
      </c>
      <c r="T106" s="36">
        <f ca="1">'PE4_18.09.18'!I94</f>
        <v>11.111111111111111</v>
      </c>
      <c r="U106" s="36">
        <f ca="1">'PE4_18.09.18_pred'!I94</f>
        <v>9.0909090909090917</v>
      </c>
      <c r="V106" s="36">
        <f ca="1">'PE5_19.09.18'!I94</f>
        <v>8.0808080808080813</v>
      </c>
      <c r="W106" s="36">
        <f ca="1">'PE5_19.09.18_pred'!I94</f>
        <v>3.0303030303030303</v>
      </c>
      <c r="X106" s="36">
        <f ca="1">'PE6_20.09.18'!I94</f>
        <v>5.0505050505050502</v>
      </c>
      <c r="Y106" s="36">
        <f ca="1">'PE6_20.09.18_pred'!I94</f>
        <v>4.0816326530612246</v>
      </c>
      <c r="Z106" s="36">
        <f ca="1">'TE1_13.09.18'!I94</f>
        <v>6.0606060606060606</v>
      </c>
      <c r="AA106" s="36">
        <f ca="1">'TE1_13.09.18_pred'!I94</f>
        <v>9.0909090909090917</v>
      </c>
      <c r="AB106" s="36">
        <f ca="1">'TE2_14.09.18'!I94</f>
        <v>4.0404040404040407</v>
      </c>
      <c r="AC106" s="36">
        <f ca="1">'TE2_14.09.18_pred'!I94</f>
        <v>7.0707070707070701</v>
      </c>
      <c r="AD106" s="36">
        <f ca="1">'TE3_17.09.18'!I94</f>
        <v>0</v>
      </c>
      <c r="AE106" s="36">
        <f ca="1">'TE3_17.09.18_pred'!I94</f>
        <v>1.0101010101010102</v>
      </c>
      <c r="AF106" s="36">
        <f ca="1">'TE4_18.09.18'!I94</f>
        <v>6.0606060606060606</v>
      </c>
      <c r="AG106" s="36">
        <f ca="1">'TE4_18.09.18_pred'!I94</f>
        <v>3.0303030303030303</v>
      </c>
      <c r="AH106" s="36">
        <f ca="1">'TE5_19.09.18'!I94</f>
        <v>7.0707070707070701</v>
      </c>
      <c r="AI106" s="36">
        <f ca="1">'TE5_19.09.18_pred'!I94</f>
        <v>5.0505050505050502</v>
      </c>
      <c r="AJ106" s="36">
        <f ca="1">'TE6_20.09.18'!I94</f>
        <v>5.0505050505050502</v>
      </c>
      <c r="AK106" s="36">
        <f ca="1">'TE6_20.09.18_pred'!I94</f>
        <v>2.0202020202020203</v>
      </c>
      <c r="AM106" s="36">
        <f t="shared" ca="1" si="16"/>
        <v>5.1143934612270412</v>
      </c>
      <c r="AN106" s="36">
        <f t="shared" ca="1" si="17"/>
        <v>3.2509516855903167</v>
      </c>
      <c r="AO106" s="36">
        <f t="shared" ca="1" si="18"/>
        <v>0.54182528093171944</v>
      </c>
      <c r="AQ106" s="58"/>
    </row>
    <row r="107" spans="1:43" x14ac:dyDescent="0.25">
      <c r="A107" s="53" t="s">
        <v>479</v>
      </c>
      <c r="B107" s="36">
        <f ca="1">'NE1_13.09.18'!I95</f>
        <v>7.0707070707070701</v>
      </c>
      <c r="C107" s="36">
        <f ca="1">'NE1_13.09.18_pred'!I95</f>
        <v>3.0927835051546393</v>
      </c>
      <c r="D107" s="36">
        <f ca="1">'NE2_14.09.18'!I95</f>
        <v>10.1010101010101</v>
      </c>
      <c r="E107" s="36">
        <f ca="1">'NE2_14.09.18_pred'!I95</f>
        <v>6.1224489795918364</v>
      </c>
      <c r="F107" s="36">
        <f ca="1">'NE3_17.09.18'!I95</f>
        <v>11.111111111111111</v>
      </c>
      <c r="G107" s="36">
        <f ca="1">'NE3_17.09.18_pred'!I95</f>
        <v>8.0808080808080813</v>
      </c>
      <c r="H107" s="36">
        <f ca="1">'NE4_18.09.18'!I95</f>
        <v>11.111111111111111</v>
      </c>
      <c r="I107" s="36">
        <f ca="1">'NE4_18.09.18_pred'!I95</f>
        <v>5.0505050505050502</v>
      </c>
      <c r="J107" s="36">
        <f ca="1">'NE5_19.09.18'!I95</f>
        <v>14.14141414141414</v>
      </c>
      <c r="K107" s="36">
        <f ca="1">'NE5_19.09.18_pred'!I95</f>
        <v>5.0505050505050502</v>
      </c>
      <c r="L107" s="36">
        <f ca="1">'NE6_20.09.18'!I95</f>
        <v>21.212121212121211</v>
      </c>
      <c r="M107" s="36">
        <f ca="1">'NE6_20.09.18_pred'!I95</f>
        <v>9.0909090909090917</v>
      </c>
      <c r="N107" s="36">
        <f ca="1">'PE1_13.09.18'!I95</f>
        <v>3.0303030303030303</v>
      </c>
      <c r="O107" s="36">
        <f ca="1">'PE1_13.09.18_pred'!I95</f>
        <v>2.0202020202020203</v>
      </c>
      <c r="P107" s="36">
        <f ca="1">'PE2_14.09.18'!I95</f>
        <v>8.0808080808080813</v>
      </c>
      <c r="Q107" s="36">
        <f ca="1">'PE2_14.09.18_pred'!I95</f>
        <v>8.0808080808080813</v>
      </c>
      <c r="R107" s="36">
        <f ca="1">'PE3_17.09.18'!I95</f>
        <v>5.0505050505050502</v>
      </c>
      <c r="S107" s="36">
        <f ca="1">'PE3_17.09.18_pred'!I95</f>
        <v>8.1632653061224492</v>
      </c>
      <c r="T107" s="36">
        <f ca="1">'PE4_18.09.18'!I95</f>
        <v>4.0404040404040407</v>
      </c>
      <c r="U107" s="36">
        <f ca="1">'PE4_18.09.18_pred'!I95</f>
        <v>2.0202020202020203</v>
      </c>
      <c r="V107" s="36">
        <f ca="1">'PE5_19.09.18'!I95</f>
        <v>4.0404040404040407</v>
      </c>
      <c r="W107" s="36">
        <f ca="1">'PE5_19.09.18_pred'!I95</f>
        <v>2.0202020202020203</v>
      </c>
      <c r="X107" s="36">
        <f ca="1">'PE6_20.09.18'!I95</f>
        <v>4.0404040404040407</v>
      </c>
      <c r="Y107" s="36">
        <f ca="1">'PE6_20.09.18_pred'!I95</f>
        <v>5.1020408163265305</v>
      </c>
      <c r="Z107" s="36">
        <f ca="1">'TE1_13.09.18'!I95</f>
        <v>6.0606060606060606</v>
      </c>
      <c r="AA107" s="36">
        <f ca="1">'TE1_13.09.18_pred'!I95</f>
        <v>5.0505050505050502</v>
      </c>
      <c r="AB107" s="36">
        <f ca="1">'TE2_14.09.18'!I95</f>
        <v>13.131313131313133</v>
      </c>
      <c r="AC107" s="36">
        <f ca="1">'TE2_14.09.18_pred'!I95</f>
        <v>8.0808080808080813</v>
      </c>
      <c r="AD107" s="36">
        <f ca="1">'TE3_17.09.18'!I95</f>
        <v>7.0707070707070701</v>
      </c>
      <c r="AE107" s="36">
        <f ca="1">'TE3_17.09.18_pred'!I95</f>
        <v>12.121212121212121</v>
      </c>
      <c r="AF107" s="36">
        <f ca="1">'TE4_18.09.18'!I95</f>
        <v>12.121212121212121</v>
      </c>
      <c r="AG107" s="36">
        <f ca="1">'TE4_18.09.18_pred'!I95</f>
        <v>7.0707070707070701</v>
      </c>
      <c r="AH107" s="36">
        <f ca="1">'TE5_19.09.18'!I95</f>
        <v>14.14141414141414</v>
      </c>
      <c r="AI107" s="36">
        <f ca="1">'TE5_19.09.18_pred'!I95</f>
        <v>8.0808080808080813</v>
      </c>
      <c r="AJ107" s="36">
        <f ca="1">'TE6_20.09.18'!I95</f>
        <v>6.0606060606060606</v>
      </c>
      <c r="AK107" s="36">
        <f ca="1">'TE6_20.09.18_pred'!I95</f>
        <v>5.0505050505050502</v>
      </c>
      <c r="AM107" s="36">
        <f t="shared" ca="1" si="16"/>
        <v>7.5268163081123323</v>
      </c>
      <c r="AN107" s="36">
        <f t="shared" ca="1" si="17"/>
        <v>4.1261411427753414</v>
      </c>
      <c r="AO107" s="36">
        <f t="shared" ca="1" si="18"/>
        <v>0.68769019046255686</v>
      </c>
      <c r="AQ107" s="58"/>
    </row>
    <row r="108" spans="1:43" x14ac:dyDescent="0.25">
      <c r="A108" s="54" t="s">
        <v>190</v>
      </c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60"/>
    </row>
    <row r="109" spans="1:43" x14ac:dyDescent="0.25">
      <c r="A109" s="53" t="s">
        <v>480</v>
      </c>
      <c r="B109" s="36">
        <f ca="1">'NE1_13.09.18'!I97</f>
        <v>0</v>
      </c>
      <c r="C109" s="36">
        <f ca="1">'NE1_13.09.18_pred'!I97</f>
        <v>0</v>
      </c>
      <c r="D109" s="36">
        <f ca="1">'NE2_14.09.18'!I97</f>
        <v>0</v>
      </c>
      <c r="E109" s="36">
        <f ca="1">'NE2_14.09.18_pred'!I97</f>
        <v>0</v>
      </c>
      <c r="F109" s="36">
        <f ca="1">'NE3_17.09.18'!I97</f>
        <v>0</v>
      </c>
      <c r="G109" s="36">
        <f ca="1">'NE3_17.09.18_pred'!I97</f>
        <v>0</v>
      </c>
      <c r="H109" s="36">
        <f ca="1">'NE4_18.09.18'!I97</f>
        <v>0</v>
      </c>
      <c r="I109" s="36">
        <f ca="1">'NE4_18.09.18_pred'!I97</f>
        <v>0</v>
      </c>
      <c r="J109" s="36">
        <f ca="1">'NE5_19.09.18'!I97</f>
        <v>0</v>
      </c>
      <c r="K109" s="36">
        <f ca="1">'NE5_19.09.18_pred'!I97</f>
        <v>0</v>
      </c>
      <c r="L109" s="36">
        <f ca="1">'NE6_20.09.18'!I97</f>
        <v>0</v>
      </c>
      <c r="M109" s="36">
        <f ca="1">'NE6_20.09.18_pred'!I97</f>
        <v>0</v>
      </c>
      <c r="N109" s="36">
        <f ca="1">'PE1_13.09.18'!I97</f>
        <v>0</v>
      </c>
      <c r="O109" s="36">
        <f ca="1">'PE1_13.09.18_pred'!I97</f>
        <v>0</v>
      </c>
      <c r="P109" s="36">
        <f ca="1">'PE2_14.09.18'!I97</f>
        <v>0</v>
      </c>
      <c r="Q109" s="36">
        <f ca="1">'PE2_14.09.18_pred'!I97</f>
        <v>0</v>
      </c>
      <c r="R109" s="36">
        <f ca="1">'PE3_17.09.18'!I97</f>
        <v>0</v>
      </c>
      <c r="S109" s="36">
        <f ca="1">'PE3_17.09.18_pred'!I97</f>
        <v>0</v>
      </c>
      <c r="T109" s="36">
        <f ca="1">'PE4_18.09.18'!I97</f>
        <v>0</v>
      </c>
      <c r="U109" s="36">
        <f ca="1">'PE4_18.09.18_pred'!I97</f>
        <v>0</v>
      </c>
      <c r="V109" s="36">
        <f ca="1">'PE5_19.09.18'!I97</f>
        <v>0</v>
      </c>
      <c r="W109" s="36">
        <f ca="1">'PE5_19.09.18_pred'!I97</f>
        <v>0</v>
      </c>
      <c r="X109" s="36">
        <f ca="1">'PE6_20.09.18'!I97</f>
        <v>0</v>
      </c>
      <c r="Y109" s="36">
        <f ca="1">'PE6_20.09.18_pred'!I97</f>
        <v>0</v>
      </c>
      <c r="Z109" s="36">
        <f ca="1">'TE1_13.09.18'!I97</f>
        <v>0</v>
      </c>
      <c r="AA109" s="36">
        <f ca="1">'TE1_13.09.18_pred'!I97</f>
        <v>0</v>
      </c>
      <c r="AB109" s="36">
        <f ca="1">'TE2_14.09.18'!I97</f>
        <v>0</v>
      </c>
      <c r="AC109" s="36">
        <f ca="1">'TE2_14.09.18_pred'!I97</f>
        <v>0</v>
      </c>
      <c r="AD109" s="36">
        <f ca="1">'TE3_17.09.18'!I97</f>
        <v>0</v>
      </c>
      <c r="AE109" s="36">
        <f ca="1">'TE3_17.09.18_pred'!I97</f>
        <v>0</v>
      </c>
      <c r="AF109" s="36">
        <f ca="1">'TE4_18.09.18'!I97</f>
        <v>0</v>
      </c>
      <c r="AG109" s="36">
        <f ca="1">'TE4_18.09.18_pred'!I97</f>
        <v>0</v>
      </c>
      <c r="AH109" s="36">
        <f ca="1">'TE5_19.09.18'!I97</f>
        <v>0</v>
      </c>
      <c r="AI109" s="36">
        <f ca="1">'TE5_19.09.18_pred'!I97</f>
        <v>0</v>
      </c>
      <c r="AJ109" s="36">
        <f ca="1">'TE6_20.09.18'!I97</f>
        <v>0</v>
      </c>
      <c r="AK109" s="36">
        <f ca="1">'TE6_20.09.18_pred'!I97</f>
        <v>0</v>
      </c>
      <c r="AM109" s="36">
        <f t="shared" ref="AM109:AM117" ca="1" si="19">AVERAGE(B109:AK109)</f>
        <v>0</v>
      </c>
      <c r="AN109" s="36">
        <f t="shared" ref="AN109:AN117" ca="1" si="20">STDEV(B109:AK109)</f>
        <v>0</v>
      </c>
      <c r="AO109" s="36">
        <f t="shared" ref="AO109:AO117" ca="1" si="21">AN109/SQRT(36)</f>
        <v>0</v>
      </c>
      <c r="AQ109" s="58"/>
    </row>
    <row r="110" spans="1:43" x14ac:dyDescent="0.25">
      <c r="A110" s="53" t="s">
        <v>481</v>
      </c>
      <c r="B110" s="36">
        <f ca="1">'NE1_13.09.18'!I98</f>
        <v>0</v>
      </c>
      <c r="C110" s="36">
        <f ca="1">'NE1_13.09.18_pred'!I98</f>
        <v>0</v>
      </c>
      <c r="D110" s="36">
        <f ca="1">'NE2_14.09.18'!I98</f>
        <v>1.0101010101010102</v>
      </c>
      <c r="E110" s="36">
        <f ca="1">'NE2_14.09.18_pred'!I98</f>
        <v>1.0204081632653061</v>
      </c>
      <c r="F110" s="36">
        <f ca="1">'NE3_17.09.18'!I98</f>
        <v>0</v>
      </c>
      <c r="G110" s="36">
        <f ca="1">'NE3_17.09.18_pred'!I98</f>
        <v>0</v>
      </c>
      <c r="H110" s="36">
        <f ca="1">'NE4_18.09.18'!I98</f>
        <v>0</v>
      </c>
      <c r="I110" s="36">
        <f ca="1">'NE4_18.09.18_pred'!I98</f>
        <v>0</v>
      </c>
      <c r="J110" s="36">
        <f ca="1">'NE5_19.09.18'!I98</f>
        <v>1.0101010101010102</v>
      </c>
      <c r="K110" s="36">
        <f ca="1">'NE5_19.09.18_pred'!I98</f>
        <v>0</v>
      </c>
      <c r="L110" s="36">
        <f ca="1">'NE6_20.09.18'!I98</f>
        <v>1.0101010101010102</v>
      </c>
      <c r="M110" s="36">
        <f ca="1">'NE6_20.09.18_pred'!I98</f>
        <v>0</v>
      </c>
      <c r="N110" s="36">
        <f ca="1">'PE1_13.09.18'!I98</f>
        <v>0</v>
      </c>
      <c r="O110" s="36">
        <f ca="1">'PE1_13.09.18_pred'!I98</f>
        <v>0</v>
      </c>
      <c r="P110" s="36">
        <f ca="1">'PE2_14.09.18'!I98</f>
        <v>0</v>
      </c>
      <c r="Q110" s="36">
        <f ca="1">'PE2_14.09.18_pred'!I98</f>
        <v>0</v>
      </c>
      <c r="R110" s="36">
        <f ca="1">'PE3_17.09.18'!I98</f>
        <v>1.0101010101010102</v>
      </c>
      <c r="S110" s="36">
        <f ca="1">'PE3_17.09.18_pred'!I98</f>
        <v>0</v>
      </c>
      <c r="T110" s="36">
        <f ca="1">'PE4_18.09.18'!I98</f>
        <v>0</v>
      </c>
      <c r="U110" s="36">
        <f ca="1">'PE4_18.09.18_pred'!I98</f>
        <v>0</v>
      </c>
      <c r="V110" s="36">
        <f ca="1">'PE5_19.09.18'!I98</f>
        <v>0</v>
      </c>
      <c r="W110" s="36">
        <f ca="1">'PE5_19.09.18_pred'!I98</f>
        <v>0</v>
      </c>
      <c r="X110" s="36">
        <f ca="1">'PE6_20.09.18'!I98</f>
        <v>0</v>
      </c>
      <c r="Y110" s="36">
        <f ca="1">'PE6_20.09.18_pred'!I98</f>
        <v>0</v>
      </c>
      <c r="Z110" s="36">
        <f ca="1">'TE1_13.09.18'!I98</f>
        <v>0</v>
      </c>
      <c r="AA110" s="36">
        <f ca="1">'TE1_13.09.18_pred'!I98</f>
        <v>0</v>
      </c>
      <c r="AB110" s="36">
        <f ca="1">'TE2_14.09.18'!I98</f>
        <v>0</v>
      </c>
      <c r="AC110" s="36">
        <f ca="1">'TE2_14.09.18_pred'!I98</f>
        <v>0</v>
      </c>
      <c r="AD110" s="36">
        <f ca="1">'TE3_17.09.18'!I98</f>
        <v>0</v>
      </c>
      <c r="AE110" s="36">
        <f ca="1">'TE3_17.09.18_pred'!I98</f>
        <v>0</v>
      </c>
      <c r="AF110" s="36">
        <f ca="1">'TE4_18.09.18'!I98</f>
        <v>1.0101010101010102</v>
      </c>
      <c r="AG110" s="36">
        <f ca="1">'TE4_18.09.18_pred'!I98</f>
        <v>0</v>
      </c>
      <c r="AH110" s="36">
        <f ca="1">'TE5_19.09.18'!I98</f>
        <v>0</v>
      </c>
      <c r="AI110" s="36">
        <f ca="1">'TE5_19.09.18_pred'!I98</f>
        <v>0</v>
      </c>
      <c r="AJ110" s="36">
        <f ca="1">'TE6_20.09.18'!I98</f>
        <v>0</v>
      </c>
      <c r="AK110" s="36">
        <f ca="1">'TE6_20.09.18_pred'!I98</f>
        <v>0</v>
      </c>
      <c r="AM110" s="36">
        <f t="shared" ca="1" si="19"/>
        <v>0.16863647816028771</v>
      </c>
      <c r="AN110" s="36">
        <f t="shared" ca="1" si="20"/>
        <v>0.38243489265146796</v>
      </c>
      <c r="AO110" s="36">
        <f t="shared" ca="1" si="21"/>
        <v>6.3739148775244656E-2</v>
      </c>
      <c r="AQ110" s="58"/>
    </row>
    <row r="111" spans="1:43" x14ac:dyDescent="0.25">
      <c r="A111" s="53" t="s">
        <v>482</v>
      </c>
      <c r="B111" s="36">
        <f ca="1">'NE1_13.09.18'!I99</f>
        <v>0</v>
      </c>
      <c r="C111" s="36">
        <f ca="1">'NE1_13.09.18_pred'!I99</f>
        <v>0</v>
      </c>
      <c r="D111" s="36">
        <f ca="1">'NE2_14.09.18'!I99</f>
        <v>0</v>
      </c>
      <c r="E111" s="36">
        <f ca="1">'NE2_14.09.18_pred'!I99</f>
        <v>0</v>
      </c>
      <c r="F111" s="36">
        <f ca="1">'NE3_17.09.18'!I99</f>
        <v>1.0101010101010102</v>
      </c>
      <c r="G111" s="36">
        <f ca="1">'NE3_17.09.18_pred'!I99</f>
        <v>0</v>
      </c>
      <c r="H111" s="36">
        <f ca="1">'NE4_18.09.18'!I99</f>
        <v>1.0101010101010102</v>
      </c>
      <c r="I111" s="36">
        <f ca="1">'NE4_18.09.18_pred'!I99</f>
        <v>0</v>
      </c>
      <c r="J111" s="36">
        <f ca="1">'NE5_19.09.18'!I99</f>
        <v>1.0101010101010102</v>
      </c>
      <c r="K111" s="36">
        <f ca="1">'NE5_19.09.18_pred'!I99</f>
        <v>0</v>
      </c>
      <c r="L111" s="36">
        <f ca="1">'NE6_20.09.18'!I99</f>
        <v>1.0101010101010102</v>
      </c>
      <c r="M111" s="36">
        <f ca="1">'NE6_20.09.18_pred'!I99</f>
        <v>0</v>
      </c>
      <c r="N111" s="36">
        <f ca="1">'PE1_13.09.18'!I99</f>
        <v>0</v>
      </c>
      <c r="O111" s="36">
        <f ca="1">'PE1_13.09.18_pred'!I99</f>
        <v>0</v>
      </c>
      <c r="P111" s="36">
        <f ca="1">'PE2_14.09.18'!I99</f>
        <v>0</v>
      </c>
      <c r="Q111" s="36">
        <f ca="1">'PE2_14.09.18_pred'!I99</f>
        <v>0</v>
      </c>
      <c r="R111" s="36">
        <f ca="1">'PE3_17.09.18'!I99</f>
        <v>0</v>
      </c>
      <c r="S111" s="36">
        <f ca="1">'PE3_17.09.18_pred'!I99</f>
        <v>0</v>
      </c>
      <c r="T111" s="36">
        <f ca="1">'PE4_18.09.18'!I99</f>
        <v>0</v>
      </c>
      <c r="U111" s="36">
        <f ca="1">'PE4_18.09.18_pred'!I99</f>
        <v>0</v>
      </c>
      <c r="V111" s="36">
        <f ca="1">'PE5_19.09.18'!I99</f>
        <v>0</v>
      </c>
      <c r="W111" s="36">
        <f ca="1">'PE5_19.09.18_pred'!I99</f>
        <v>0</v>
      </c>
      <c r="X111" s="36">
        <f ca="1">'PE6_20.09.18'!I99</f>
        <v>0</v>
      </c>
      <c r="Y111" s="36">
        <f ca="1">'PE6_20.09.18_pred'!I99</f>
        <v>0</v>
      </c>
      <c r="Z111" s="36">
        <f ca="1">'TE1_13.09.18'!I99</f>
        <v>0</v>
      </c>
      <c r="AA111" s="36">
        <f ca="1">'TE1_13.09.18_pred'!I99</f>
        <v>0</v>
      </c>
      <c r="AB111" s="36">
        <f ca="1">'TE2_14.09.18'!I99</f>
        <v>0</v>
      </c>
      <c r="AC111" s="36">
        <f ca="1">'TE2_14.09.18_pred'!I99</f>
        <v>0</v>
      </c>
      <c r="AD111" s="36">
        <f ca="1">'TE3_17.09.18'!I99</f>
        <v>1.0101010101010102</v>
      </c>
      <c r="AE111" s="36">
        <f ca="1">'TE3_17.09.18_pred'!I99</f>
        <v>0</v>
      </c>
      <c r="AF111" s="36">
        <f ca="1">'TE4_18.09.18'!I99</f>
        <v>0</v>
      </c>
      <c r="AG111" s="36">
        <f ca="1">'TE4_18.09.18_pred'!I99</f>
        <v>0</v>
      </c>
      <c r="AH111" s="36">
        <f ca="1">'TE5_19.09.18'!I99</f>
        <v>0</v>
      </c>
      <c r="AI111" s="36">
        <f ca="1">'TE5_19.09.18_pred'!I99</f>
        <v>0</v>
      </c>
      <c r="AJ111" s="36">
        <f ca="1">'TE6_20.09.18'!I99</f>
        <v>0</v>
      </c>
      <c r="AK111" s="36">
        <f ca="1">'TE6_20.09.18_pred'!I99</f>
        <v>0</v>
      </c>
      <c r="AM111" s="36">
        <f t="shared" ca="1" si="19"/>
        <v>0.14029180695847365</v>
      </c>
      <c r="AN111" s="36">
        <f t="shared" ca="1" si="20"/>
        <v>0.35427897697585942</v>
      </c>
      <c r="AO111" s="36">
        <f t="shared" ca="1" si="21"/>
        <v>5.9046496162643236E-2</v>
      </c>
      <c r="AQ111" s="58"/>
    </row>
    <row r="112" spans="1:43" x14ac:dyDescent="0.25">
      <c r="A112" s="53" t="s">
        <v>483</v>
      </c>
      <c r="B112" s="36">
        <f ca="1">'NE1_13.09.18'!I100</f>
        <v>1.0101010101010102</v>
      </c>
      <c r="C112" s="36">
        <f ca="1">'NE1_13.09.18_pred'!I100</f>
        <v>1.0309278350515463</v>
      </c>
      <c r="D112" s="36">
        <f ca="1">'NE2_14.09.18'!I100</f>
        <v>1.0101010101010102</v>
      </c>
      <c r="E112" s="36">
        <f ca="1">'NE2_14.09.18_pred'!I100</f>
        <v>1.0204081632653061</v>
      </c>
      <c r="F112" s="36">
        <f ca="1">'NE3_17.09.18'!I100</f>
        <v>0</v>
      </c>
      <c r="G112" s="36">
        <f ca="1">'NE3_17.09.18_pred'!I100</f>
        <v>0</v>
      </c>
      <c r="H112" s="36">
        <f ca="1">'NE4_18.09.18'!I100</f>
        <v>1.0101010101010102</v>
      </c>
      <c r="I112" s="36">
        <f ca="1">'NE4_18.09.18_pred'!I100</f>
        <v>0</v>
      </c>
      <c r="J112" s="36">
        <f ca="1">'NE5_19.09.18'!I100</f>
        <v>0</v>
      </c>
      <c r="K112" s="36">
        <f ca="1">'NE5_19.09.18_pred'!I100</f>
        <v>1.0101010101010102</v>
      </c>
      <c r="L112" s="36">
        <f ca="1">'NE6_20.09.18'!I100</f>
        <v>1.0101010101010102</v>
      </c>
      <c r="M112" s="36">
        <f ca="1">'NE6_20.09.18_pred'!I100</f>
        <v>1.0101010101010102</v>
      </c>
      <c r="N112" s="36">
        <f ca="1">'PE1_13.09.18'!I100</f>
        <v>0</v>
      </c>
      <c r="O112" s="36">
        <f ca="1">'PE1_13.09.18_pred'!I100</f>
        <v>0</v>
      </c>
      <c r="P112" s="36">
        <f ca="1">'PE2_14.09.18'!I100</f>
        <v>0</v>
      </c>
      <c r="Q112" s="36">
        <f ca="1">'PE2_14.09.18_pred'!I100</f>
        <v>0</v>
      </c>
      <c r="R112" s="36">
        <f ca="1">'PE3_17.09.18'!I100</f>
        <v>0</v>
      </c>
      <c r="S112" s="36">
        <f ca="1">'PE3_17.09.18_pred'!I100</f>
        <v>0</v>
      </c>
      <c r="T112" s="36">
        <f ca="1">'PE4_18.09.18'!I100</f>
        <v>0</v>
      </c>
      <c r="U112" s="36">
        <f ca="1">'PE4_18.09.18_pred'!I100</f>
        <v>0</v>
      </c>
      <c r="V112" s="36">
        <f ca="1">'PE5_19.09.18'!I100</f>
        <v>0</v>
      </c>
      <c r="W112" s="36">
        <f ca="1">'PE5_19.09.18_pred'!I100</f>
        <v>0</v>
      </c>
      <c r="X112" s="36">
        <f ca="1">'PE6_20.09.18'!I100</f>
        <v>0</v>
      </c>
      <c r="Y112" s="36">
        <f ca="1">'PE6_20.09.18_pred'!I100</f>
        <v>0</v>
      </c>
      <c r="Z112" s="36">
        <f ca="1">'TE1_13.09.18'!I100</f>
        <v>0</v>
      </c>
      <c r="AA112" s="36">
        <f ca="1">'TE1_13.09.18_pred'!I100</f>
        <v>0</v>
      </c>
      <c r="AB112" s="36">
        <f ca="1">'TE2_14.09.18'!I100</f>
        <v>0</v>
      </c>
      <c r="AC112" s="36">
        <f ca="1">'TE2_14.09.18_pred'!I100</f>
        <v>0</v>
      </c>
      <c r="AD112" s="36">
        <f ca="1">'TE3_17.09.18'!I100</f>
        <v>0</v>
      </c>
      <c r="AE112" s="36">
        <f ca="1">'TE3_17.09.18_pred'!I100</f>
        <v>0</v>
      </c>
      <c r="AF112" s="36">
        <f ca="1">'TE4_18.09.18'!I100</f>
        <v>0</v>
      </c>
      <c r="AG112" s="36">
        <f ca="1">'TE4_18.09.18_pred'!I100</f>
        <v>0</v>
      </c>
      <c r="AH112" s="36">
        <f ca="1">'TE5_19.09.18'!I100</f>
        <v>0</v>
      </c>
      <c r="AI112" s="36">
        <f ca="1">'TE5_19.09.18_pred'!I100</f>
        <v>0</v>
      </c>
      <c r="AJ112" s="36">
        <f ca="1">'TE6_20.09.18'!I100</f>
        <v>0</v>
      </c>
      <c r="AK112" s="36">
        <f ca="1">'TE6_20.09.18_pred'!I100</f>
        <v>0</v>
      </c>
      <c r="AM112" s="36">
        <f t="shared" ca="1" si="19"/>
        <v>0.22533172385896982</v>
      </c>
      <c r="AN112" s="36">
        <f t="shared" ca="1" si="20"/>
        <v>0.42755088039416339</v>
      </c>
      <c r="AO112" s="36">
        <f t="shared" ca="1" si="21"/>
        <v>7.1258480065693894E-2</v>
      </c>
      <c r="AQ112" s="58"/>
    </row>
    <row r="113" spans="1:43" x14ac:dyDescent="0.25">
      <c r="A113" s="53" t="s">
        <v>484</v>
      </c>
      <c r="B113" s="36">
        <f ca="1">'NE1_13.09.18'!I101</f>
        <v>0</v>
      </c>
      <c r="C113" s="36">
        <f ca="1">'NE1_13.09.18_pred'!I101</f>
        <v>0</v>
      </c>
      <c r="D113" s="36">
        <f ca="1">'NE2_14.09.18'!I101</f>
        <v>1.0101010101010102</v>
      </c>
      <c r="E113" s="36">
        <f ca="1">'NE2_14.09.18_pred'!I101</f>
        <v>1.0204081632653061</v>
      </c>
      <c r="F113" s="36">
        <f ca="1">'NE3_17.09.18'!I101</f>
        <v>0</v>
      </c>
      <c r="G113" s="36">
        <f ca="1">'NE3_17.09.18_pred'!I101</f>
        <v>0</v>
      </c>
      <c r="H113" s="36">
        <f ca="1">'NE4_18.09.18'!I101</f>
        <v>1.0101010101010102</v>
      </c>
      <c r="I113" s="36">
        <f ca="1">'NE4_18.09.18_pred'!I101</f>
        <v>0</v>
      </c>
      <c r="J113" s="36">
        <f ca="1">'NE5_19.09.18'!I101</f>
        <v>1.0101010101010102</v>
      </c>
      <c r="K113" s="36">
        <f ca="1">'NE5_19.09.18_pred'!I101</f>
        <v>1.0101010101010102</v>
      </c>
      <c r="L113" s="36">
        <f ca="1">'NE6_20.09.18'!I101</f>
        <v>1.0101010101010102</v>
      </c>
      <c r="M113" s="36">
        <f ca="1">'NE6_20.09.18_pred'!I101</f>
        <v>1.0101010101010102</v>
      </c>
      <c r="N113" s="36">
        <f ca="1">'PE1_13.09.18'!I101</f>
        <v>0</v>
      </c>
      <c r="O113" s="36">
        <f ca="1">'PE1_13.09.18_pred'!I101</f>
        <v>0</v>
      </c>
      <c r="P113" s="36">
        <f ca="1">'PE2_14.09.18'!I101</f>
        <v>1.0101010101010102</v>
      </c>
      <c r="Q113" s="36">
        <f ca="1">'PE2_14.09.18_pred'!I101</f>
        <v>1.0101010101010102</v>
      </c>
      <c r="R113" s="36">
        <f ca="1">'PE3_17.09.18'!I101</f>
        <v>0</v>
      </c>
      <c r="S113" s="36">
        <f ca="1">'PE3_17.09.18_pred'!I101</f>
        <v>0</v>
      </c>
      <c r="T113" s="36">
        <f ca="1">'PE4_18.09.18'!I101</f>
        <v>0</v>
      </c>
      <c r="U113" s="36">
        <f ca="1">'PE4_18.09.18_pred'!I101</f>
        <v>0</v>
      </c>
      <c r="V113" s="36">
        <f ca="1">'PE5_19.09.18'!I101</f>
        <v>0</v>
      </c>
      <c r="W113" s="36">
        <f ca="1">'PE5_19.09.18_pred'!I101</f>
        <v>0</v>
      </c>
      <c r="X113" s="36">
        <f ca="1">'PE6_20.09.18'!I101</f>
        <v>0</v>
      </c>
      <c r="Y113" s="36">
        <f ca="1">'PE6_20.09.18_pred'!I101</f>
        <v>0</v>
      </c>
      <c r="Z113" s="36">
        <f ca="1">'TE1_13.09.18'!I101</f>
        <v>0</v>
      </c>
      <c r="AA113" s="36">
        <f ca="1">'TE1_13.09.18_pred'!I101</f>
        <v>0</v>
      </c>
      <c r="AB113" s="36">
        <f ca="1">'TE2_14.09.18'!I101</f>
        <v>0</v>
      </c>
      <c r="AC113" s="36">
        <f ca="1">'TE2_14.09.18_pred'!I101</f>
        <v>0</v>
      </c>
      <c r="AD113" s="36">
        <f ca="1">'TE3_17.09.18'!I101</f>
        <v>0</v>
      </c>
      <c r="AE113" s="36">
        <f ca="1">'TE3_17.09.18_pred'!I101</f>
        <v>0</v>
      </c>
      <c r="AF113" s="36">
        <f ca="1">'TE4_18.09.18'!I101</f>
        <v>0</v>
      </c>
      <c r="AG113" s="36">
        <f ca="1">'TE4_18.09.18_pred'!I101</f>
        <v>0</v>
      </c>
      <c r="AH113" s="36">
        <f ca="1">'TE5_19.09.18'!I101</f>
        <v>0</v>
      </c>
      <c r="AI113" s="36">
        <f ca="1">'TE5_19.09.18_pred'!I101</f>
        <v>0</v>
      </c>
      <c r="AJ113" s="36">
        <f ca="1">'TE6_20.09.18'!I101</f>
        <v>0</v>
      </c>
      <c r="AK113" s="36">
        <f ca="1">'TE6_20.09.18_pred'!I101</f>
        <v>0</v>
      </c>
      <c r="AM113" s="36">
        <f t="shared" ca="1" si="19"/>
        <v>0.25281156233537189</v>
      </c>
      <c r="AN113" s="36">
        <f t="shared" ca="1" si="20"/>
        <v>0.44409691756574499</v>
      </c>
      <c r="AO113" s="36">
        <f t="shared" ca="1" si="21"/>
        <v>7.401615292762416E-2</v>
      </c>
      <c r="AQ113" s="58"/>
    </row>
    <row r="114" spans="1:43" x14ac:dyDescent="0.25">
      <c r="A114" s="53" t="s">
        <v>485</v>
      </c>
      <c r="B114" s="36">
        <f ca="1">'NE1_13.09.18'!I102</f>
        <v>0</v>
      </c>
      <c r="C114" s="36">
        <f ca="1">'NE1_13.09.18_pred'!I102</f>
        <v>0</v>
      </c>
      <c r="D114" s="36">
        <f ca="1">'NE2_14.09.18'!I102</f>
        <v>0</v>
      </c>
      <c r="E114" s="36">
        <f ca="1">'NE2_14.09.18_pred'!I102</f>
        <v>0</v>
      </c>
      <c r="F114" s="36">
        <f ca="1">'NE3_17.09.18'!I102</f>
        <v>0</v>
      </c>
      <c r="G114" s="36">
        <f ca="1">'NE3_17.09.18_pred'!I102</f>
        <v>0</v>
      </c>
      <c r="H114" s="36">
        <f ca="1">'NE4_18.09.18'!I102</f>
        <v>0</v>
      </c>
      <c r="I114" s="36">
        <f ca="1">'NE4_18.09.18_pred'!I102</f>
        <v>0</v>
      </c>
      <c r="J114" s="36">
        <f ca="1">'NE5_19.09.18'!I102</f>
        <v>0</v>
      </c>
      <c r="K114" s="36">
        <f ca="1">'NE5_19.09.18_pred'!I102</f>
        <v>0</v>
      </c>
      <c r="L114" s="36">
        <f ca="1">'NE6_20.09.18'!I102</f>
        <v>0</v>
      </c>
      <c r="M114" s="36">
        <f ca="1">'NE6_20.09.18_pred'!I102</f>
        <v>0</v>
      </c>
      <c r="N114" s="36">
        <f ca="1">'PE1_13.09.18'!I102</f>
        <v>0</v>
      </c>
      <c r="O114" s="36">
        <f ca="1">'PE1_13.09.18_pred'!I102</f>
        <v>0</v>
      </c>
      <c r="P114" s="36">
        <f ca="1">'PE2_14.09.18'!I102</f>
        <v>0</v>
      </c>
      <c r="Q114" s="36">
        <f ca="1">'PE2_14.09.18_pred'!I102</f>
        <v>0</v>
      </c>
      <c r="R114" s="36">
        <f ca="1">'PE3_17.09.18'!I102</f>
        <v>0</v>
      </c>
      <c r="S114" s="36">
        <f ca="1">'PE3_17.09.18_pred'!I102</f>
        <v>0</v>
      </c>
      <c r="T114" s="36">
        <f ca="1">'PE4_18.09.18'!I102</f>
        <v>0</v>
      </c>
      <c r="U114" s="36">
        <f ca="1">'PE4_18.09.18_pred'!I102</f>
        <v>0</v>
      </c>
      <c r="V114" s="36">
        <f ca="1">'PE5_19.09.18'!I102</f>
        <v>0</v>
      </c>
      <c r="W114" s="36">
        <f ca="1">'PE5_19.09.18_pred'!I102</f>
        <v>0</v>
      </c>
      <c r="X114" s="36">
        <f ca="1">'PE6_20.09.18'!I102</f>
        <v>0</v>
      </c>
      <c r="Y114" s="36">
        <f ca="1">'PE6_20.09.18_pred'!I102</f>
        <v>0</v>
      </c>
      <c r="Z114" s="36">
        <f ca="1">'TE1_13.09.18'!I102</f>
        <v>0</v>
      </c>
      <c r="AA114" s="36">
        <f ca="1">'TE1_13.09.18_pred'!I102</f>
        <v>0</v>
      </c>
      <c r="AB114" s="36">
        <f ca="1">'TE2_14.09.18'!I102</f>
        <v>0</v>
      </c>
      <c r="AC114" s="36">
        <f ca="1">'TE2_14.09.18_pred'!I102</f>
        <v>0</v>
      </c>
      <c r="AD114" s="36">
        <f ca="1">'TE3_17.09.18'!I102</f>
        <v>0</v>
      </c>
      <c r="AE114" s="36">
        <f ca="1">'TE3_17.09.18_pred'!I102</f>
        <v>0</v>
      </c>
      <c r="AF114" s="36">
        <f ca="1">'TE4_18.09.18'!I102</f>
        <v>0</v>
      </c>
      <c r="AG114" s="36">
        <f ca="1">'TE4_18.09.18_pred'!I102</f>
        <v>0</v>
      </c>
      <c r="AH114" s="36">
        <f ca="1">'TE5_19.09.18'!I102</f>
        <v>0</v>
      </c>
      <c r="AI114" s="36">
        <f ca="1">'TE5_19.09.18_pred'!I102</f>
        <v>0</v>
      </c>
      <c r="AJ114" s="36">
        <f ca="1">'TE6_20.09.18'!I102</f>
        <v>0</v>
      </c>
      <c r="AK114" s="36">
        <f ca="1">'TE6_20.09.18_pred'!I102</f>
        <v>0</v>
      </c>
      <c r="AM114" s="36">
        <f t="shared" ca="1" si="19"/>
        <v>0</v>
      </c>
      <c r="AN114" s="36">
        <f t="shared" ca="1" si="20"/>
        <v>0</v>
      </c>
      <c r="AO114" s="36">
        <f t="shared" ca="1" si="21"/>
        <v>0</v>
      </c>
      <c r="AQ114" s="58"/>
    </row>
    <row r="115" spans="1:43" x14ac:dyDescent="0.25">
      <c r="A115" s="53" t="s">
        <v>486</v>
      </c>
      <c r="B115" s="36">
        <f ca="1">'NE1_13.09.18'!I103</f>
        <v>0</v>
      </c>
      <c r="C115" s="36">
        <f ca="1">'NE1_13.09.18_pred'!I103</f>
        <v>0</v>
      </c>
      <c r="D115" s="36">
        <f ca="1">'NE2_14.09.18'!I103</f>
        <v>0</v>
      </c>
      <c r="E115" s="36">
        <f ca="1">'NE2_14.09.18_pred'!I103</f>
        <v>0</v>
      </c>
      <c r="F115" s="36">
        <f ca="1">'NE3_17.09.18'!I103</f>
        <v>0</v>
      </c>
      <c r="G115" s="36">
        <f ca="1">'NE3_17.09.18_pred'!I103</f>
        <v>0</v>
      </c>
      <c r="H115" s="36">
        <f ca="1">'NE4_18.09.18'!I103</f>
        <v>0</v>
      </c>
      <c r="I115" s="36">
        <f ca="1">'NE4_18.09.18_pred'!I103</f>
        <v>0</v>
      </c>
      <c r="J115" s="36">
        <f ca="1">'NE5_19.09.18'!I103</f>
        <v>1.0101010101010102</v>
      </c>
      <c r="K115" s="36">
        <f ca="1">'NE5_19.09.18_pred'!I103</f>
        <v>0</v>
      </c>
      <c r="L115" s="36">
        <f ca="1">'NE6_20.09.18'!I103</f>
        <v>0</v>
      </c>
      <c r="M115" s="36">
        <f ca="1">'NE6_20.09.18_pred'!I103</f>
        <v>0</v>
      </c>
      <c r="N115" s="36">
        <f ca="1">'PE1_13.09.18'!I103</f>
        <v>0</v>
      </c>
      <c r="O115" s="36">
        <f ca="1">'PE1_13.09.18_pred'!I103</f>
        <v>0</v>
      </c>
      <c r="P115" s="36">
        <f ca="1">'PE2_14.09.18'!I103</f>
        <v>0</v>
      </c>
      <c r="Q115" s="36">
        <f ca="1">'PE2_14.09.18_pred'!I103</f>
        <v>0</v>
      </c>
      <c r="R115" s="36">
        <f ca="1">'PE3_17.09.18'!I103</f>
        <v>0</v>
      </c>
      <c r="S115" s="36">
        <f ca="1">'PE3_17.09.18_pred'!I103</f>
        <v>0</v>
      </c>
      <c r="T115" s="36">
        <f ca="1">'PE4_18.09.18'!I103</f>
        <v>0</v>
      </c>
      <c r="U115" s="36">
        <f ca="1">'PE4_18.09.18_pred'!I103</f>
        <v>0</v>
      </c>
      <c r="V115" s="36">
        <f ca="1">'PE5_19.09.18'!I103</f>
        <v>0</v>
      </c>
      <c r="W115" s="36">
        <f ca="1">'PE5_19.09.18_pred'!I103</f>
        <v>0</v>
      </c>
      <c r="X115" s="36">
        <f ca="1">'PE6_20.09.18'!I103</f>
        <v>0</v>
      </c>
      <c r="Y115" s="36">
        <f ca="1">'PE6_20.09.18_pred'!I103</f>
        <v>0</v>
      </c>
      <c r="Z115" s="36">
        <f ca="1">'TE1_13.09.18'!I103</f>
        <v>0</v>
      </c>
      <c r="AA115" s="36">
        <f ca="1">'TE1_13.09.18_pred'!I103</f>
        <v>0</v>
      </c>
      <c r="AB115" s="36">
        <f ca="1">'TE2_14.09.18'!I103</f>
        <v>0</v>
      </c>
      <c r="AC115" s="36">
        <f ca="1">'TE2_14.09.18_pred'!I103</f>
        <v>0</v>
      </c>
      <c r="AD115" s="36">
        <f ca="1">'TE3_17.09.18'!I103</f>
        <v>0</v>
      </c>
      <c r="AE115" s="36">
        <f ca="1">'TE3_17.09.18_pred'!I103</f>
        <v>0</v>
      </c>
      <c r="AF115" s="36">
        <f ca="1">'TE4_18.09.18'!I103</f>
        <v>0</v>
      </c>
      <c r="AG115" s="36">
        <f ca="1">'TE4_18.09.18_pred'!I103</f>
        <v>0</v>
      </c>
      <c r="AH115" s="36">
        <f ca="1">'TE5_19.09.18'!I103</f>
        <v>0</v>
      </c>
      <c r="AI115" s="36">
        <f ca="1">'TE5_19.09.18_pred'!I103</f>
        <v>0</v>
      </c>
      <c r="AJ115" s="36">
        <f ca="1">'TE6_20.09.18'!I103</f>
        <v>0</v>
      </c>
      <c r="AK115" s="36">
        <f ca="1">'TE6_20.09.18_pred'!I103</f>
        <v>0</v>
      </c>
      <c r="AM115" s="36">
        <f t="shared" ca="1" si="19"/>
        <v>2.8058361391694726E-2</v>
      </c>
      <c r="AN115" s="36">
        <f t="shared" ca="1" si="20"/>
        <v>0.16835016835016836</v>
      </c>
      <c r="AO115" s="36">
        <f t="shared" ca="1" si="21"/>
        <v>2.8058361391694726E-2</v>
      </c>
      <c r="AQ115" s="58"/>
    </row>
    <row r="116" spans="1:43" x14ac:dyDescent="0.25">
      <c r="A116" s="53" t="s">
        <v>487</v>
      </c>
      <c r="B116" s="36">
        <f ca="1">'NE1_13.09.18'!I104</f>
        <v>0</v>
      </c>
      <c r="C116" s="36">
        <f ca="1">'NE1_13.09.18_pred'!I104</f>
        <v>0</v>
      </c>
      <c r="D116" s="36">
        <f ca="1">'NE2_14.09.18'!I104</f>
        <v>0</v>
      </c>
      <c r="E116" s="36">
        <f ca="1">'NE2_14.09.18_pred'!I104</f>
        <v>0</v>
      </c>
      <c r="F116" s="36">
        <f ca="1">'NE3_17.09.18'!I104</f>
        <v>0</v>
      </c>
      <c r="G116" s="36">
        <f ca="1">'NE3_17.09.18_pred'!I104</f>
        <v>0</v>
      </c>
      <c r="H116" s="36">
        <f ca="1">'NE4_18.09.18'!I104</f>
        <v>0</v>
      </c>
      <c r="I116" s="36">
        <f ca="1">'NE4_18.09.18_pred'!I104</f>
        <v>0</v>
      </c>
      <c r="J116" s="36">
        <f ca="1">'NE5_19.09.18'!I104</f>
        <v>1.0101010101010102</v>
      </c>
      <c r="K116" s="36">
        <f ca="1">'NE5_19.09.18_pred'!I104</f>
        <v>0</v>
      </c>
      <c r="L116" s="36">
        <f ca="1">'NE6_20.09.18'!I104</f>
        <v>0</v>
      </c>
      <c r="M116" s="36">
        <f ca="1">'NE6_20.09.18_pred'!I104</f>
        <v>0</v>
      </c>
      <c r="N116" s="36">
        <f ca="1">'PE1_13.09.18'!I104</f>
        <v>0</v>
      </c>
      <c r="O116" s="36">
        <f ca="1">'PE1_13.09.18_pred'!I104</f>
        <v>0</v>
      </c>
      <c r="P116" s="36">
        <f ca="1">'PE2_14.09.18'!I104</f>
        <v>0</v>
      </c>
      <c r="Q116" s="36">
        <f ca="1">'PE2_14.09.18_pred'!I104</f>
        <v>0</v>
      </c>
      <c r="R116" s="36">
        <f ca="1">'PE3_17.09.18'!I104</f>
        <v>0</v>
      </c>
      <c r="S116" s="36">
        <f ca="1">'PE3_17.09.18_pred'!I104</f>
        <v>0</v>
      </c>
      <c r="T116" s="36">
        <f ca="1">'PE4_18.09.18'!I104</f>
        <v>0</v>
      </c>
      <c r="U116" s="36">
        <f ca="1">'PE4_18.09.18_pred'!I104</f>
        <v>0</v>
      </c>
      <c r="V116" s="36">
        <f ca="1">'PE5_19.09.18'!I104</f>
        <v>0</v>
      </c>
      <c r="W116" s="36">
        <f ca="1">'PE5_19.09.18_pred'!I104</f>
        <v>0</v>
      </c>
      <c r="X116" s="36">
        <f ca="1">'PE6_20.09.18'!I104</f>
        <v>0</v>
      </c>
      <c r="Y116" s="36">
        <f ca="1">'PE6_20.09.18_pred'!I104</f>
        <v>0</v>
      </c>
      <c r="Z116" s="36">
        <f ca="1">'TE1_13.09.18'!I104</f>
        <v>0</v>
      </c>
      <c r="AA116" s="36">
        <f ca="1">'TE1_13.09.18_pred'!I104</f>
        <v>0</v>
      </c>
      <c r="AB116" s="36">
        <f ca="1">'TE2_14.09.18'!I104</f>
        <v>0</v>
      </c>
      <c r="AC116" s="36">
        <f ca="1">'TE2_14.09.18_pred'!I104</f>
        <v>0</v>
      </c>
      <c r="AD116" s="36">
        <f ca="1">'TE3_17.09.18'!I104</f>
        <v>0</v>
      </c>
      <c r="AE116" s="36">
        <f ca="1">'TE3_17.09.18_pred'!I104</f>
        <v>0</v>
      </c>
      <c r="AF116" s="36">
        <f ca="1">'TE4_18.09.18'!I104</f>
        <v>0</v>
      </c>
      <c r="AG116" s="36">
        <f ca="1">'TE4_18.09.18_pred'!I104</f>
        <v>0</v>
      </c>
      <c r="AH116" s="36">
        <f ca="1">'TE5_19.09.18'!I104</f>
        <v>0</v>
      </c>
      <c r="AI116" s="36">
        <f ca="1">'TE5_19.09.18_pred'!I104</f>
        <v>0</v>
      </c>
      <c r="AJ116" s="36">
        <f ca="1">'TE6_20.09.18'!I104</f>
        <v>0</v>
      </c>
      <c r="AK116" s="36">
        <f ca="1">'TE6_20.09.18_pred'!I104</f>
        <v>0</v>
      </c>
      <c r="AM116" s="36">
        <f t="shared" ca="1" si="19"/>
        <v>2.8058361391694726E-2</v>
      </c>
      <c r="AN116" s="36">
        <f t="shared" ca="1" si="20"/>
        <v>0.16835016835016836</v>
      </c>
      <c r="AO116" s="36">
        <f t="shared" ca="1" si="21"/>
        <v>2.8058361391694726E-2</v>
      </c>
      <c r="AQ116" s="58"/>
    </row>
    <row r="117" spans="1:43" x14ac:dyDescent="0.25">
      <c r="A117" s="53" t="s">
        <v>488</v>
      </c>
      <c r="B117" s="36">
        <f ca="1">'NE1_13.09.18'!I105</f>
        <v>0</v>
      </c>
      <c r="C117" s="36">
        <f ca="1">'NE1_13.09.18_pred'!I105</f>
        <v>0</v>
      </c>
      <c r="D117" s="36">
        <f ca="1">'NE2_14.09.18'!I105</f>
        <v>0</v>
      </c>
      <c r="E117" s="36">
        <f ca="1">'NE2_14.09.18_pred'!I105</f>
        <v>0</v>
      </c>
      <c r="F117" s="36">
        <f ca="1">'NE3_17.09.18'!I105</f>
        <v>0</v>
      </c>
      <c r="G117" s="36">
        <f ca="1">'NE3_17.09.18_pred'!I105</f>
        <v>0</v>
      </c>
      <c r="H117" s="36">
        <f ca="1">'NE4_18.09.18'!I105</f>
        <v>0</v>
      </c>
      <c r="I117" s="36">
        <f ca="1">'NE4_18.09.18_pred'!I105</f>
        <v>0</v>
      </c>
      <c r="J117" s="36">
        <f ca="1">'NE5_19.09.18'!I105</f>
        <v>0</v>
      </c>
      <c r="K117" s="36">
        <f ca="1">'NE5_19.09.18_pred'!I105</f>
        <v>0</v>
      </c>
      <c r="L117" s="36">
        <f ca="1">'NE6_20.09.18'!I105</f>
        <v>0</v>
      </c>
      <c r="M117" s="36">
        <f ca="1">'NE6_20.09.18_pred'!I105</f>
        <v>0</v>
      </c>
      <c r="N117" s="36">
        <f ca="1">'PE1_13.09.18'!I105</f>
        <v>0</v>
      </c>
      <c r="O117" s="36">
        <f ca="1">'PE1_13.09.18_pred'!I105</f>
        <v>0</v>
      </c>
      <c r="P117" s="36">
        <f ca="1">'PE2_14.09.18'!I105</f>
        <v>0</v>
      </c>
      <c r="Q117" s="36">
        <f ca="1">'PE2_14.09.18_pred'!I105</f>
        <v>0</v>
      </c>
      <c r="R117" s="36">
        <f ca="1">'PE3_17.09.18'!I105</f>
        <v>0</v>
      </c>
      <c r="S117" s="36">
        <f ca="1">'PE3_17.09.18_pred'!I105</f>
        <v>0</v>
      </c>
      <c r="T117" s="36">
        <f ca="1">'PE4_18.09.18'!I105</f>
        <v>0</v>
      </c>
      <c r="U117" s="36">
        <f ca="1">'PE4_18.09.18_pred'!I105</f>
        <v>0</v>
      </c>
      <c r="V117" s="36">
        <f ca="1">'PE5_19.09.18'!I105</f>
        <v>0</v>
      </c>
      <c r="W117" s="36">
        <f ca="1">'PE5_19.09.18_pred'!I105</f>
        <v>0</v>
      </c>
      <c r="X117" s="36">
        <f ca="1">'PE6_20.09.18'!I105</f>
        <v>0</v>
      </c>
      <c r="Y117" s="36">
        <f ca="1">'PE6_20.09.18_pred'!I105</f>
        <v>0</v>
      </c>
      <c r="Z117" s="36">
        <f ca="1">'TE1_13.09.18'!I105</f>
        <v>0</v>
      </c>
      <c r="AA117" s="36">
        <f ca="1">'TE1_13.09.18_pred'!I105</f>
        <v>0</v>
      </c>
      <c r="AB117" s="36">
        <f ca="1">'TE2_14.09.18'!I105</f>
        <v>0</v>
      </c>
      <c r="AC117" s="36">
        <f ca="1">'TE2_14.09.18_pred'!I105</f>
        <v>0</v>
      </c>
      <c r="AD117" s="36">
        <f ca="1">'TE3_17.09.18'!I105</f>
        <v>0</v>
      </c>
      <c r="AE117" s="36">
        <f ca="1">'TE3_17.09.18_pred'!I105</f>
        <v>0</v>
      </c>
      <c r="AF117" s="36">
        <f ca="1">'TE4_18.09.18'!I105</f>
        <v>0</v>
      </c>
      <c r="AG117" s="36">
        <f ca="1">'TE4_18.09.18_pred'!I105</f>
        <v>0</v>
      </c>
      <c r="AH117" s="36">
        <f ca="1">'TE5_19.09.18'!I105</f>
        <v>0</v>
      </c>
      <c r="AI117" s="36">
        <f ca="1">'TE5_19.09.18_pred'!I105</f>
        <v>0</v>
      </c>
      <c r="AJ117" s="36">
        <f ca="1">'TE6_20.09.18'!I105</f>
        <v>0</v>
      </c>
      <c r="AK117" s="36">
        <f ca="1">'TE6_20.09.18_pred'!I105</f>
        <v>0</v>
      </c>
      <c r="AM117" s="36">
        <f t="shared" ca="1" si="19"/>
        <v>0</v>
      </c>
      <c r="AN117" s="36">
        <f t="shared" ca="1" si="20"/>
        <v>0</v>
      </c>
      <c r="AO117" s="36">
        <f t="shared" ca="1" si="21"/>
        <v>0</v>
      </c>
      <c r="AQ117" s="58"/>
    </row>
    <row r="118" spans="1:43" x14ac:dyDescent="0.25">
      <c r="A118" s="54" t="s">
        <v>191</v>
      </c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60"/>
    </row>
    <row r="119" spans="1:43" x14ac:dyDescent="0.25">
      <c r="A119" s="53" t="s">
        <v>489</v>
      </c>
      <c r="B119" s="36">
        <f ca="1">'NE1_13.09.18'!I107</f>
        <v>0</v>
      </c>
      <c r="C119" s="36">
        <f ca="1">'NE1_13.09.18_pred'!I107</f>
        <v>0</v>
      </c>
      <c r="D119" s="36">
        <f ca="1">'NE2_14.09.18'!I107</f>
        <v>0</v>
      </c>
      <c r="E119" s="36">
        <f ca="1">'NE2_14.09.18_pred'!I107</f>
        <v>0</v>
      </c>
      <c r="F119" s="36">
        <f ca="1">'NE3_17.09.18'!I107</f>
        <v>0</v>
      </c>
      <c r="G119" s="36">
        <f ca="1">'NE3_17.09.18_pred'!I107</f>
        <v>0</v>
      </c>
      <c r="H119" s="36">
        <f ca="1">'NE4_18.09.18'!I107</f>
        <v>0</v>
      </c>
      <c r="I119" s="36">
        <f ca="1">'NE4_18.09.18_pred'!I107</f>
        <v>0</v>
      </c>
      <c r="J119" s="36">
        <f ca="1">'NE5_19.09.18'!I107</f>
        <v>0</v>
      </c>
      <c r="K119" s="36">
        <f ca="1">'NE5_19.09.18_pred'!I107</f>
        <v>0</v>
      </c>
      <c r="L119" s="36">
        <f ca="1">'NE6_20.09.18'!I107</f>
        <v>0</v>
      </c>
      <c r="M119" s="36">
        <f ca="1">'NE6_20.09.18_pred'!I107</f>
        <v>0</v>
      </c>
      <c r="N119" s="36">
        <f ca="1">'PE1_13.09.18'!I107</f>
        <v>0</v>
      </c>
      <c r="O119" s="36">
        <f ca="1">'PE1_13.09.18_pred'!I107</f>
        <v>0</v>
      </c>
      <c r="P119" s="36">
        <f ca="1">'PE2_14.09.18'!I107</f>
        <v>0</v>
      </c>
      <c r="Q119" s="36">
        <f ca="1">'PE2_14.09.18_pred'!I107</f>
        <v>0</v>
      </c>
      <c r="R119" s="36">
        <f ca="1">'PE3_17.09.18'!I107</f>
        <v>0</v>
      </c>
      <c r="S119" s="36">
        <f ca="1">'PE3_17.09.18_pred'!I107</f>
        <v>0</v>
      </c>
      <c r="T119" s="36">
        <f ca="1">'PE4_18.09.18'!I107</f>
        <v>0</v>
      </c>
      <c r="U119" s="36">
        <f ca="1">'PE4_18.09.18_pred'!I107</f>
        <v>0</v>
      </c>
      <c r="V119" s="36">
        <f ca="1">'PE5_19.09.18'!I107</f>
        <v>0</v>
      </c>
      <c r="W119" s="36">
        <f ca="1">'PE5_19.09.18_pred'!I107</f>
        <v>0</v>
      </c>
      <c r="X119" s="36">
        <f ca="1">'PE6_20.09.18'!I107</f>
        <v>0</v>
      </c>
      <c r="Y119" s="36">
        <f ca="1">'PE6_20.09.18_pred'!I107</f>
        <v>0</v>
      </c>
      <c r="Z119" s="36">
        <f ca="1">'TE1_13.09.18'!I107</f>
        <v>0</v>
      </c>
      <c r="AA119" s="36">
        <f ca="1">'TE1_13.09.18_pred'!I107</f>
        <v>0</v>
      </c>
      <c r="AB119" s="36">
        <f ca="1">'TE2_14.09.18'!I107</f>
        <v>0</v>
      </c>
      <c r="AC119" s="36">
        <f ca="1">'TE2_14.09.18_pred'!I107</f>
        <v>0</v>
      </c>
      <c r="AD119" s="36">
        <f ca="1">'TE3_17.09.18'!I107</f>
        <v>0</v>
      </c>
      <c r="AE119" s="36">
        <f ca="1">'TE3_17.09.18_pred'!I107</f>
        <v>0</v>
      </c>
      <c r="AF119" s="36">
        <f ca="1">'TE4_18.09.18'!I107</f>
        <v>0</v>
      </c>
      <c r="AG119" s="36">
        <f ca="1">'TE4_18.09.18_pred'!I107</f>
        <v>0</v>
      </c>
      <c r="AH119" s="36">
        <f ca="1">'TE5_19.09.18'!I107</f>
        <v>0</v>
      </c>
      <c r="AI119" s="36">
        <f ca="1">'TE5_19.09.18_pred'!I107</f>
        <v>0</v>
      </c>
      <c r="AJ119" s="36">
        <f ca="1">'TE6_20.09.18'!I107</f>
        <v>1.0101010101010102</v>
      </c>
      <c r="AK119" s="36">
        <f ca="1">'TE6_20.09.18_pred'!I107</f>
        <v>0</v>
      </c>
      <c r="AM119" s="36">
        <f ca="1">AVERAGE(B119:AK119)</f>
        <v>2.8058361391694726E-2</v>
      </c>
      <c r="AN119" s="36">
        <f ca="1">STDEV(B119:AK119)</f>
        <v>0.16835016835016836</v>
      </c>
      <c r="AO119" s="36">
        <f ca="1">AN119/SQRT(36)</f>
        <v>2.8058361391694726E-2</v>
      </c>
      <c r="AQ119" s="58"/>
    </row>
    <row r="120" spans="1:43" x14ac:dyDescent="0.25">
      <c r="A120" s="53" t="s">
        <v>490</v>
      </c>
      <c r="B120" s="36">
        <f ca="1">'NE1_13.09.18'!I108</f>
        <v>0</v>
      </c>
      <c r="C120" s="36">
        <f ca="1">'NE1_13.09.18_pred'!I108</f>
        <v>0</v>
      </c>
      <c r="D120" s="36">
        <f ca="1">'NE2_14.09.18'!I108</f>
        <v>0</v>
      </c>
      <c r="E120" s="36">
        <f ca="1">'NE2_14.09.18_pred'!I108</f>
        <v>0</v>
      </c>
      <c r="F120" s="36">
        <f ca="1">'NE3_17.09.18'!I108</f>
        <v>0</v>
      </c>
      <c r="G120" s="36">
        <f ca="1">'NE3_17.09.18_pred'!I108</f>
        <v>65.656565656565661</v>
      </c>
      <c r="H120" s="36">
        <f ca="1">'NE4_18.09.18'!I108</f>
        <v>0</v>
      </c>
      <c r="I120" s="36">
        <f ca="1">'NE4_18.09.18_pred'!I108</f>
        <v>30.303030303030305</v>
      </c>
      <c r="J120" s="36">
        <f ca="1">'NE5_19.09.18'!I108</f>
        <v>0</v>
      </c>
      <c r="K120" s="36">
        <f ca="1">'NE5_19.09.18_pred'!I108</f>
        <v>39.393939393939391</v>
      </c>
      <c r="L120" s="36">
        <f ca="1">'NE6_20.09.18'!I108</f>
        <v>0</v>
      </c>
      <c r="M120" s="36">
        <f ca="1">'NE6_20.09.18_pred'!I108</f>
        <v>59.595959595959592</v>
      </c>
      <c r="N120" s="36">
        <f ca="1">'PE1_13.09.18'!I108</f>
        <v>0</v>
      </c>
      <c r="O120" s="36">
        <f ca="1">'PE1_13.09.18_pred'!I108</f>
        <v>0</v>
      </c>
      <c r="P120" s="36">
        <f ca="1">'PE2_14.09.18'!I108</f>
        <v>0</v>
      </c>
      <c r="Q120" s="36">
        <f ca="1">'PE2_14.09.18_pred'!I108</f>
        <v>0</v>
      </c>
      <c r="R120" s="36">
        <f ca="1">'PE3_17.09.18'!I108</f>
        <v>0</v>
      </c>
      <c r="S120" s="36">
        <f ca="1">'PE3_17.09.18_pred'!I108</f>
        <v>45.91836734693878</v>
      </c>
      <c r="T120" s="36">
        <f ca="1">'PE4_18.09.18'!I108</f>
        <v>0</v>
      </c>
      <c r="U120" s="36">
        <f ca="1">'PE4_18.09.18_pred'!I108</f>
        <v>31.313131313131315</v>
      </c>
      <c r="V120" s="36">
        <f ca="1">'PE5_19.09.18'!I108</f>
        <v>0</v>
      </c>
      <c r="W120" s="36">
        <f ca="1">'PE5_19.09.18_pred'!I108</f>
        <v>37.373737373737377</v>
      </c>
      <c r="X120" s="36">
        <f ca="1">'PE6_20.09.18'!I108</f>
        <v>0</v>
      </c>
      <c r="Y120" s="36">
        <f ca="1">'PE6_20.09.18_pred'!I108</f>
        <v>37.755102040816325</v>
      </c>
      <c r="Z120" s="36">
        <f ca="1">'TE1_13.09.18'!I108</f>
        <v>0</v>
      </c>
      <c r="AA120" s="36">
        <f ca="1">'TE1_13.09.18_pred'!I108</f>
        <v>0</v>
      </c>
      <c r="AB120" s="36">
        <f ca="1">'TE2_14.09.18'!I108</f>
        <v>0</v>
      </c>
      <c r="AC120" s="36">
        <f ca="1">'TE2_14.09.18_pred'!I108</f>
        <v>0</v>
      </c>
      <c r="AD120" s="36">
        <f ca="1">'TE3_17.09.18'!I108</f>
        <v>0</v>
      </c>
      <c r="AE120" s="36">
        <f ca="1">'TE3_17.09.18_pred'!I108</f>
        <v>39.393939393939391</v>
      </c>
      <c r="AF120" s="36">
        <f ca="1">'TE4_18.09.18'!I108</f>
        <v>0</v>
      </c>
      <c r="AG120" s="36">
        <f ca="1">'TE4_18.09.18_pred'!I108</f>
        <v>32.323232323232325</v>
      </c>
      <c r="AH120" s="36">
        <f ca="1">'TE5_19.09.18'!I108</f>
        <v>0</v>
      </c>
      <c r="AI120" s="36">
        <f ca="1">'TE5_19.09.18_pred'!I108</f>
        <v>13.131313131313133</v>
      </c>
      <c r="AJ120" s="36">
        <f ca="1">'TE6_20.09.18'!I108</f>
        <v>0</v>
      </c>
      <c r="AK120" s="36">
        <f ca="1">'TE6_20.09.18_pred'!I108</f>
        <v>28.28282828282828</v>
      </c>
      <c r="AM120" s="36">
        <f ca="1">AVERAGE(B120:AK120)</f>
        <v>12.790031837650883</v>
      </c>
      <c r="AN120" s="36">
        <f ca="1">STDEV(B120:AK120)</f>
        <v>19.945524667141612</v>
      </c>
      <c r="AO120" s="36">
        <f ca="1">AN120/SQRT(36)</f>
        <v>3.3242541111902688</v>
      </c>
      <c r="AQ120" s="58"/>
    </row>
    <row r="121" spans="1:43" x14ac:dyDescent="0.25">
      <c r="A121" s="53" t="s">
        <v>491</v>
      </c>
      <c r="B121" s="36">
        <f ca="1">'NE1_13.09.18'!I109</f>
        <v>0</v>
      </c>
      <c r="C121" s="36">
        <f ca="1">'NE1_13.09.18_pred'!I109</f>
        <v>0</v>
      </c>
      <c r="D121" s="36">
        <f ca="1">'NE2_14.09.18'!I109</f>
        <v>0</v>
      </c>
      <c r="E121" s="36">
        <f ca="1">'NE2_14.09.18_pred'!I109</f>
        <v>0</v>
      </c>
      <c r="F121" s="36">
        <f ca="1">'NE3_17.09.18'!I109</f>
        <v>0</v>
      </c>
      <c r="G121" s="36">
        <f ca="1">'NE3_17.09.18_pred'!I109</f>
        <v>0</v>
      </c>
      <c r="H121" s="36">
        <f ca="1">'NE4_18.09.18'!I109</f>
        <v>1.0101010101010102</v>
      </c>
      <c r="I121" s="36">
        <f ca="1">'NE4_18.09.18_pred'!I109</f>
        <v>0</v>
      </c>
      <c r="J121" s="36">
        <f ca="1">'NE5_19.09.18'!I109</f>
        <v>1.0101010101010102</v>
      </c>
      <c r="K121" s="36">
        <f ca="1">'NE5_19.09.18_pred'!I109</f>
        <v>0</v>
      </c>
      <c r="L121" s="36">
        <f ca="1">'NE6_20.09.18'!I109</f>
        <v>0</v>
      </c>
      <c r="M121" s="36">
        <f ca="1">'NE6_20.09.18_pred'!I109</f>
        <v>0</v>
      </c>
      <c r="N121" s="36">
        <f ca="1">'PE1_13.09.18'!I109</f>
        <v>0</v>
      </c>
      <c r="O121" s="36">
        <f ca="1">'PE1_13.09.18_pred'!I109</f>
        <v>0</v>
      </c>
      <c r="P121" s="36">
        <f ca="1">'PE2_14.09.18'!I109</f>
        <v>0</v>
      </c>
      <c r="Q121" s="36">
        <f ca="1">'PE2_14.09.18_pred'!I109</f>
        <v>0</v>
      </c>
      <c r="R121" s="36">
        <f ca="1">'PE3_17.09.18'!I109</f>
        <v>0</v>
      </c>
      <c r="S121" s="36">
        <f ca="1">'PE3_17.09.18_pred'!I109</f>
        <v>0</v>
      </c>
      <c r="T121" s="36">
        <f ca="1">'PE4_18.09.18'!I109</f>
        <v>1.0101010101010102</v>
      </c>
      <c r="U121" s="36">
        <f ca="1">'PE4_18.09.18_pred'!I109</f>
        <v>0</v>
      </c>
      <c r="V121" s="36">
        <f ca="1">'PE5_19.09.18'!I109</f>
        <v>0</v>
      </c>
      <c r="W121" s="36">
        <f ca="1">'PE5_19.09.18_pred'!I109</f>
        <v>0</v>
      </c>
      <c r="X121" s="36">
        <f ca="1">'PE6_20.09.18'!I109</f>
        <v>0</v>
      </c>
      <c r="Y121" s="36">
        <f ca="1">'PE6_20.09.18_pred'!I109</f>
        <v>0</v>
      </c>
      <c r="Z121" s="36">
        <f ca="1">'TE1_13.09.18'!I109</f>
        <v>0</v>
      </c>
      <c r="AA121" s="36">
        <f ca="1">'TE1_13.09.18_pred'!I109</f>
        <v>0</v>
      </c>
      <c r="AB121" s="36">
        <f ca="1">'TE2_14.09.18'!I109</f>
        <v>0</v>
      </c>
      <c r="AC121" s="36">
        <f ca="1">'TE2_14.09.18_pred'!I109</f>
        <v>0</v>
      </c>
      <c r="AD121" s="36">
        <f ca="1">'TE3_17.09.18'!I109</f>
        <v>0</v>
      </c>
      <c r="AE121" s="36">
        <f ca="1">'TE3_17.09.18_pred'!I109</f>
        <v>0</v>
      </c>
      <c r="AF121" s="36">
        <f ca="1">'TE4_18.09.18'!I109</f>
        <v>0</v>
      </c>
      <c r="AG121" s="36">
        <f ca="1">'TE4_18.09.18_pred'!I109</f>
        <v>0</v>
      </c>
      <c r="AH121" s="36">
        <f ca="1">'TE5_19.09.18'!I109</f>
        <v>0</v>
      </c>
      <c r="AI121" s="36">
        <f ca="1">'TE5_19.09.18_pred'!I109</f>
        <v>0</v>
      </c>
      <c r="AJ121" s="36">
        <f ca="1">'TE6_20.09.18'!I109</f>
        <v>0</v>
      </c>
      <c r="AK121" s="36">
        <f ca="1">'TE6_20.09.18_pred'!I109</f>
        <v>0</v>
      </c>
      <c r="AM121" s="36">
        <f ca="1">AVERAGE(B121:AK121)</f>
        <v>8.4175084175084181E-2</v>
      </c>
      <c r="AN121" s="36">
        <f ca="1">STDEV(B121:AK121)</f>
        <v>0.28313732857645868</v>
      </c>
      <c r="AO121" s="36">
        <f ca="1">AN121/SQRT(36)</f>
        <v>4.7189554762743113E-2</v>
      </c>
      <c r="AQ121" s="58"/>
    </row>
    <row r="122" spans="1:43" x14ac:dyDescent="0.25">
      <c r="A122" s="53" t="s">
        <v>492</v>
      </c>
      <c r="B122" s="36">
        <f ca="1">'NE1_13.09.18'!I110</f>
        <v>0</v>
      </c>
      <c r="C122" s="36">
        <f ca="1">'NE1_13.09.18_pred'!I110</f>
        <v>0</v>
      </c>
      <c r="D122" s="36">
        <f ca="1">'NE2_14.09.18'!I110</f>
        <v>0</v>
      </c>
      <c r="E122" s="36">
        <f ca="1">'NE2_14.09.18_pred'!I110</f>
        <v>0</v>
      </c>
      <c r="F122" s="36">
        <f ca="1">'NE3_17.09.18'!I110</f>
        <v>0</v>
      </c>
      <c r="G122" s="36">
        <f ca="1">'NE3_17.09.18_pred'!I110</f>
        <v>0</v>
      </c>
      <c r="H122" s="36">
        <f ca="1">'NE4_18.09.18'!I110</f>
        <v>0</v>
      </c>
      <c r="I122" s="36">
        <f ca="1">'NE4_18.09.18_pred'!I110</f>
        <v>0</v>
      </c>
      <c r="J122" s="36">
        <f ca="1">'NE5_19.09.18'!I110</f>
        <v>0</v>
      </c>
      <c r="K122" s="36">
        <f ca="1">'NE5_19.09.18_pred'!I110</f>
        <v>0</v>
      </c>
      <c r="L122" s="36">
        <f ca="1">'NE6_20.09.18'!I110</f>
        <v>0</v>
      </c>
      <c r="M122" s="36">
        <f ca="1">'NE6_20.09.18_pred'!I110</f>
        <v>0</v>
      </c>
      <c r="N122" s="36">
        <f ca="1">'PE1_13.09.18'!I110</f>
        <v>0</v>
      </c>
      <c r="O122" s="36">
        <f ca="1">'PE1_13.09.18_pred'!I110</f>
        <v>0</v>
      </c>
      <c r="P122" s="36">
        <f ca="1">'PE2_14.09.18'!I110</f>
        <v>0</v>
      </c>
      <c r="Q122" s="36">
        <f ca="1">'PE2_14.09.18_pred'!I110</f>
        <v>0</v>
      </c>
      <c r="R122" s="36">
        <f ca="1">'PE3_17.09.18'!I110</f>
        <v>0</v>
      </c>
      <c r="S122" s="36">
        <f ca="1">'PE3_17.09.18_pred'!I110</f>
        <v>0</v>
      </c>
      <c r="T122" s="36">
        <f ca="1">'PE4_18.09.18'!I110</f>
        <v>0</v>
      </c>
      <c r="U122" s="36">
        <f ca="1">'PE4_18.09.18_pred'!I110</f>
        <v>0</v>
      </c>
      <c r="V122" s="36">
        <f ca="1">'PE5_19.09.18'!I110</f>
        <v>0</v>
      </c>
      <c r="W122" s="36">
        <f ca="1">'PE5_19.09.18_pred'!I110</f>
        <v>0</v>
      </c>
      <c r="X122" s="36">
        <f ca="1">'PE6_20.09.18'!I110</f>
        <v>0</v>
      </c>
      <c r="Y122" s="36">
        <f ca="1">'PE6_20.09.18_pred'!I110</f>
        <v>0</v>
      </c>
      <c r="Z122" s="36">
        <f ca="1">'TE1_13.09.18'!I110</f>
        <v>0</v>
      </c>
      <c r="AA122" s="36">
        <f ca="1">'TE1_13.09.18_pred'!I110</f>
        <v>0</v>
      </c>
      <c r="AB122" s="36">
        <f ca="1">'TE2_14.09.18'!I110</f>
        <v>0</v>
      </c>
      <c r="AC122" s="36">
        <f ca="1">'TE2_14.09.18_pred'!I110</f>
        <v>0</v>
      </c>
      <c r="AD122" s="36">
        <f ca="1">'TE3_17.09.18'!I110</f>
        <v>0</v>
      </c>
      <c r="AE122" s="36">
        <f ca="1">'TE3_17.09.18_pred'!I110</f>
        <v>0</v>
      </c>
      <c r="AF122" s="36">
        <f ca="1">'TE4_18.09.18'!I110</f>
        <v>0</v>
      </c>
      <c r="AG122" s="36">
        <f ca="1">'TE4_18.09.18_pred'!I110</f>
        <v>0</v>
      </c>
      <c r="AH122" s="36">
        <f ca="1">'TE5_19.09.18'!I110</f>
        <v>0</v>
      </c>
      <c r="AI122" s="36">
        <f ca="1">'TE5_19.09.18_pred'!I110</f>
        <v>0</v>
      </c>
      <c r="AJ122" s="36">
        <f ca="1">'TE6_20.09.18'!I110</f>
        <v>0</v>
      </c>
      <c r="AK122" s="36">
        <f ca="1">'TE6_20.09.18_pred'!I110</f>
        <v>0</v>
      </c>
      <c r="AM122" s="36">
        <f ca="1">AVERAGE(B122:AK122)</f>
        <v>0</v>
      </c>
      <c r="AN122" s="36">
        <f ca="1">STDEV(B122:AK122)</f>
        <v>0</v>
      </c>
      <c r="AO122" s="36">
        <f ca="1">AN122/SQRT(36)</f>
        <v>0</v>
      </c>
      <c r="AQ122" s="58"/>
    </row>
    <row r="123" spans="1:43" x14ac:dyDescent="0.25">
      <c r="A123" s="54" t="s">
        <v>192</v>
      </c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60"/>
    </row>
    <row r="124" spans="1:43" x14ac:dyDescent="0.25">
      <c r="A124" s="53" t="s">
        <v>493</v>
      </c>
      <c r="B124" s="36">
        <f ca="1">'NE1_13.09.18'!I112</f>
        <v>1.0101010101010102</v>
      </c>
      <c r="C124" s="36">
        <f ca="1">'NE1_13.09.18_pred'!I112</f>
        <v>2.0618556701030926</v>
      </c>
      <c r="D124" s="36">
        <f ca="1">'NE2_14.09.18'!I112</f>
        <v>0</v>
      </c>
      <c r="E124" s="36">
        <f ca="1">'NE2_14.09.18_pred'!I112</f>
        <v>0</v>
      </c>
      <c r="F124" s="36">
        <f ca="1">'NE3_17.09.18'!I112</f>
        <v>0</v>
      </c>
      <c r="G124" s="36">
        <f ca="1">'NE3_17.09.18_pred'!I112</f>
        <v>0</v>
      </c>
      <c r="H124" s="36">
        <f ca="1">'NE4_18.09.18'!I112</f>
        <v>1.0101010101010102</v>
      </c>
      <c r="I124" s="36">
        <f ca="1">'NE4_18.09.18_pred'!I112</f>
        <v>0</v>
      </c>
      <c r="J124" s="36">
        <f ca="1">'NE5_19.09.18'!I112</f>
        <v>0</v>
      </c>
      <c r="K124" s="36">
        <f ca="1">'NE5_19.09.18_pred'!I112</f>
        <v>0</v>
      </c>
      <c r="L124" s="36">
        <f ca="1">'NE6_20.09.18'!I112</f>
        <v>2.0202020202020203</v>
      </c>
      <c r="M124" s="36">
        <f ca="1">'NE6_20.09.18_pred'!I112</f>
        <v>0</v>
      </c>
      <c r="N124" s="36">
        <f ca="1">'PE1_13.09.18'!I112</f>
        <v>1.0101010101010102</v>
      </c>
      <c r="O124" s="36">
        <f ca="1">'PE1_13.09.18_pred'!I112</f>
        <v>1.0101010101010102</v>
      </c>
      <c r="P124" s="36">
        <f ca="1">'PE2_14.09.18'!I112</f>
        <v>0</v>
      </c>
      <c r="Q124" s="36">
        <f ca="1">'PE2_14.09.18_pred'!I112</f>
        <v>0</v>
      </c>
      <c r="R124" s="36">
        <f ca="1">'PE3_17.09.18'!I112</f>
        <v>1.0101010101010102</v>
      </c>
      <c r="S124" s="36">
        <f ca="1">'PE3_17.09.18_pred'!I112</f>
        <v>0</v>
      </c>
      <c r="T124" s="36">
        <f ca="1">'PE4_18.09.18'!I112</f>
        <v>0</v>
      </c>
      <c r="U124" s="36">
        <f ca="1">'PE4_18.09.18_pred'!I112</f>
        <v>0</v>
      </c>
      <c r="V124" s="36">
        <f ca="1">'PE5_19.09.18'!I112</f>
        <v>0</v>
      </c>
      <c r="W124" s="36">
        <f ca="1">'PE5_19.09.18_pred'!I112</f>
        <v>0</v>
      </c>
      <c r="X124" s="36">
        <f ca="1">'PE6_20.09.18'!I112</f>
        <v>0</v>
      </c>
      <c r="Y124" s="36">
        <f ca="1">'PE6_20.09.18_pred'!I112</f>
        <v>0</v>
      </c>
      <c r="Z124" s="36">
        <f ca="1">'TE1_13.09.18'!I112</f>
        <v>0</v>
      </c>
      <c r="AA124" s="36">
        <f ca="1">'TE1_13.09.18_pred'!I112</f>
        <v>0</v>
      </c>
      <c r="AB124" s="36">
        <f ca="1">'TE2_14.09.18'!I112</f>
        <v>0</v>
      </c>
      <c r="AC124" s="36">
        <f ca="1">'TE2_14.09.18_pred'!I112</f>
        <v>0</v>
      </c>
      <c r="AD124" s="36">
        <f ca="1">'TE3_17.09.18'!I112</f>
        <v>0</v>
      </c>
      <c r="AE124" s="36">
        <f ca="1">'TE3_17.09.18_pred'!I112</f>
        <v>0</v>
      </c>
      <c r="AF124" s="36">
        <f ca="1">'TE4_18.09.18'!I112</f>
        <v>0</v>
      </c>
      <c r="AG124" s="36">
        <f ca="1">'TE4_18.09.18_pred'!I112</f>
        <v>0</v>
      </c>
      <c r="AH124" s="36">
        <f ca="1">'TE5_19.09.18'!I112</f>
        <v>2.0202020202020203</v>
      </c>
      <c r="AI124" s="36">
        <f ca="1">'TE5_19.09.18_pred'!I112</f>
        <v>0</v>
      </c>
      <c r="AJ124" s="36">
        <f ca="1">'TE6_20.09.18'!I112</f>
        <v>0</v>
      </c>
      <c r="AK124" s="36">
        <f ca="1">'TE6_20.09.18_pred'!I112</f>
        <v>0</v>
      </c>
      <c r="AM124" s="36">
        <f t="shared" ref="AM124:AM131" ca="1" si="22">AVERAGE(B124:AK124)</f>
        <v>0.30979902113922742</v>
      </c>
      <c r="AN124" s="36">
        <f t="shared" ref="AN124:AN131" ca="1" si="23">STDEV(B124:AK124)</f>
        <v>0.63381128007522147</v>
      </c>
      <c r="AO124" s="36">
        <f t="shared" ref="AO124:AO131" ca="1" si="24">AN124/SQRT(36)</f>
        <v>0.10563521334587024</v>
      </c>
      <c r="AQ124" s="58"/>
    </row>
    <row r="125" spans="1:43" x14ac:dyDescent="0.25">
      <c r="A125" s="53" t="s">
        <v>494</v>
      </c>
      <c r="B125" s="36">
        <f ca="1">'NE1_13.09.18'!I113</f>
        <v>2.0202020202020203</v>
      </c>
      <c r="C125" s="36">
        <f ca="1">'NE1_13.09.18_pred'!I113</f>
        <v>1.0309278350515463</v>
      </c>
      <c r="D125" s="36">
        <f ca="1">'NE2_14.09.18'!I113</f>
        <v>1.0101010101010102</v>
      </c>
      <c r="E125" s="36">
        <f ca="1">'NE2_14.09.18_pred'!I113</f>
        <v>1.0204081632653061</v>
      </c>
      <c r="F125" s="36">
        <f ca="1">'NE3_17.09.18'!I113</f>
        <v>0</v>
      </c>
      <c r="G125" s="36">
        <f ca="1">'NE3_17.09.18_pred'!I113</f>
        <v>0</v>
      </c>
      <c r="H125" s="36">
        <f ca="1">'NE4_18.09.18'!I113</f>
        <v>1.0101010101010102</v>
      </c>
      <c r="I125" s="36">
        <f ca="1">'NE4_18.09.18_pred'!I113</f>
        <v>1.0101010101010102</v>
      </c>
      <c r="J125" s="36">
        <f ca="1">'NE5_19.09.18'!I113</f>
        <v>1.0101010101010102</v>
      </c>
      <c r="K125" s="36">
        <f ca="1">'NE5_19.09.18_pred'!I113</f>
        <v>1.0101010101010102</v>
      </c>
      <c r="L125" s="36">
        <f ca="1">'NE6_20.09.18'!I113</f>
        <v>4.0404040404040407</v>
      </c>
      <c r="M125" s="36">
        <f ca="1">'NE6_20.09.18_pred'!I113</f>
        <v>0</v>
      </c>
      <c r="N125" s="36">
        <f ca="1">'PE1_13.09.18'!I113</f>
        <v>0</v>
      </c>
      <c r="O125" s="36">
        <f ca="1">'PE1_13.09.18_pred'!I113</f>
        <v>0</v>
      </c>
      <c r="P125" s="36">
        <f ca="1">'PE2_14.09.18'!I113</f>
        <v>1.0101010101010102</v>
      </c>
      <c r="Q125" s="36">
        <f ca="1">'PE2_14.09.18_pred'!I113</f>
        <v>1.0101010101010102</v>
      </c>
      <c r="R125" s="36">
        <f ca="1">'PE3_17.09.18'!I113</f>
        <v>1.0101010101010102</v>
      </c>
      <c r="S125" s="36">
        <f ca="1">'PE3_17.09.18_pred'!I113</f>
        <v>0</v>
      </c>
      <c r="T125" s="36">
        <f ca="1">'PE4_18.09.18'!I113</f>
        <v>1.0101010101010102</v>
      </c>
      <c r="U125" s="36">
        <f ca="1">'PE4_18.09.18_pred'!I113</f>
        <v>1.0101010101010102</v>
      </c>
      <c r="V125" s="36">
        <f ca="1">'PE5_19.09.18'!I113</f>
        <v>0</v>
      </c>
      <c r="W125" s="36">
        <f ca="1">'PE5_19.09.18_pred'!I113</f>
        <v>0</v>
      </c>
      <c r="X125" s="36">
        <f ca="1">'PE6_20.09.18'!I113</f>
        <v>0</v>
      </c>
      <c r="Y125" s="36">
        <f ca="1">'PE6_20.09.18_pred'!I113</f>
        <v>0</v>
      </c>
      <c r="Z125" s="36">
        <f ca="1">'TE1_13.09.18'!I113</f>
        <v>2.0202020202020203</v>
      </c>
      <c r="AA125" s="36">
        <f ca="1">'TE1_13.09.18_pred'!I113</f>
        <v>1.0101010101010102</v>
      </c>
      <c r="AB125" s="36">
        <f ca="1">'TE2_14.09.18'!I113</f>
        <v>2.0202020202020203</v>
      </c>
      <c r="AC125" s="36">
        <f ca="1">'TE2_14.09.18_pred'!I113</f>
        <v>1.0101010101010102</v>
      </c>
      <c r="AD125" s="36">
        <f ca="1">'TE3_17.09.18'!I113</f>
        <v>0</v>
      </c>
      <c r="AE125" s="36">
        <f ca="1">'TE3_17.09.18_pred'!I113</f>
        <v>0</v>
      </c>
      <c r="AF125" s="36">
        <f ca="1">'TE4_18.09.18'!I113</f>
        <v>0</v>
      </c>
      <c r="AG125" s="36">
        <f ca="1">'TE4_18.09.18_pred'!I113</f>
        <v>0</v>
      </c>
      <c r="AH125" s="36">
        <f ca="1">'TE5_19.09.18'!I113</f>
        <v>1.0101010101010102</v>
      </c>
      <c r="AI125" s="36">
        <f ca="1">'TE5_19.09.18_pred'!I113</f>
        <v>1.0101010101010102</v>
      </c>
      <c r="AJ125" s="36">
        <f ca="1">'TE6_20.09.18'!I113</f>
        <v>1.0101010101010102</v>
      </c>
      <c r="AK125" s="36">
        <f ca="1">'TE6_20.09.18_pred'!I113</f>
        <v>2.0202020202020203</v>
      </c>
      <c r="AM125" s="36">
        <f t="shared" ca="1" si="22"/>
        <v>0.81455731308455925</v>
      </c>
      <c r="AN125" s="36">
        <f t="shared" ca="1" si="23"/>
        <v>0.86474117040041887</v>
      </c>
      <c r="AO125" s="36">
        <f t="shared" ca="1" si="24"/>
        <v>0.14412352840006981</v>
      </c>
      <c r="AQ125" s="58"/>
    </row>
    <row r="126" spans="1:43" x14ac:dyDescent="0.25">
      <c r="A126" s="53" t="s">
        <v>495</v>
      </c>
      <c r="B126" s="36">
        <f ca="1">'NE1_13.09.18'!I114</f>
        <v>0</v>
      </c>
      <c r="C126" s="36">
        <f ca="1">'NE1_13.09.18_pred'!I114</f>
        <v>0</v>
      </c>
      <c r="D126" s="36">
        <f ca="1">'NE2_14.09.18'!I114</f>
        <v>0</v>
      </c>
      <c r="E126" s="36">
        <f ca="1">'NE2_14.09.18_pred'!I114</f>
        <v>0</v>
      </c>
      <c r="F126" s="36">
        <f ca="1">'NE3_17.09.18'!I114</f>
        <v>0</v>
      </c>
      <c r="G126" s="36">
        <f ca="1">'NE3_17.09.18_pred'!I114</f>
        <v>0</v>
      </c>
      <c r="H126" s="36">
        <f ca="1">'NE4_18.09.18'!I114</f>
        <v>0</v>
      </c>
      <c r="I126" s="36">
        <f ca="1">'NE4_18.09.18_pred'!I114</f>
        <v>0</v>
      </c>
      <c r="J126" s="36">
        <f ca="1">'NE5_19.09.18'!I114</f>
        <v>0</v>
      </c>
      <c r="K126" s="36">
        <f ca="1">'NE5_19.09.18_pred'!I114</f>
        <v>0</v>
      </c>
      <c r="L126" s="36">
        <f ca="1">'NE6_20.09.18'!I114</f>
        <v>0</v>
      </c>
      <c r="M126" s="36">
        <f ca="1">'NE6_20.09.18_pred'!I114</f>
        <v>0</v>
      </c>
      <c r="N126" s="36">
        <f ca="1">'PE1_13.09.18'!I114</f>
        <v>0</v>
      </c>
      <c r="O126" s="36">
        <f ca="1">'PE1_13.09.18_pred'!I114</f>
        <v>0</v>
      </c>
      <c r="P126" s="36">
        <f ca="1">'PE2_14.09.18'!I114</f>
        <v>0</v>
      </c>
      <c r="Q126" s="36">
        <f ca="1">'PE2_14.09.18_pred'!I114</f>
        <v>0</v>
      </c>
      <c r="R126" s="36">
        <f ca="1">'PE3_17.09.18'!I114</f>
        <v>0</v>
      </c>
      <c r="S126" s="36">
        <f ca="1">'PE3_17.09.18_pred'!I114</f>
        <v>0</v>
      </c>
      <c r="T126" s="36">
        <f ca="1">'PE4_18.09.18'!I114</f>
        <v>0</v>
      </c>
      <c r="U126" s="36">
        <f ca="1">'PE4_18.09.18_pred'!I114</f>
        <v>0</v>
      </c>
      <c r="V126" s="36">
        <f ca="1">'PE5_19.09.18'!I114</f>
        <v>0</v>
      </c>
      <c r="W126" s="36">
        <f ca="1">'PE5_19.09.18_pred'!I114</f>
        <v>0</v>
      </c>
      <c r="X126" s="36">
        <f ca="1">'PE6_20.09.18'!I114</f>
        <v>0</v>
      </c>
      <c r="Y126" s="36">
        <f ca="1">'PE6_20.09.18_pred'!I114</f>
        <v>0</v>
      </c>
      <c r="Z126" s="36">
        <f ca="1">'TE1_13.09.18'!I114</f>
        <v>0</v>
      </c>
      <c r="AA126" s="36">
        <f ca="1">'TE1_13.09.18_pred'!I114</f>
        <v>0</v>
      </c>
      <c r="AB126" s="36">
        <f ca="1">'TE2_14.09.18'!I114</f>
        <v>0</v>
      </c>
      <c r="AC126" s="36">
        <f ca="1">'TE2_14.09.18_pred'!I114</f>
        <v>0</v>
      </c>
      <c r="AD126" s="36">
        <f ca="1">'TE3_17.09.18'!I114</f>
        <v>0</v>
      </c>
      <c r="AE126" s="36">
        <f ca="1">'TE3_17.09.18_pred'!I114</f>
        <v>0</v>
      </c>
      <c r="AF126" s="36">
        <f ca="1">'TE4_18.09.18'!I114</f>
        <v>0</v>
      </c>
      <c r="AG126" s="36">
        <f ca="1">'TE4_18.09.18_pred'!I114</f>
        <v>0</v>
      </c>
      <c r="AH126" s="36">
        <f ca="1">'TE5_19.09.18'!I114</f>
        <v>0</v>
      </c>
      <c r="AI126" s="36">
        <f ca="1">'TE5_19.09.18_pred'!I114</f>
        <v>0</v>
      </c>
      <c r="AJ126" s="36">
        <f ca="1">'TE6_20.09.18'!I114</f>
        <v>0</v>
      </c>
      <c r="AK126" s="36">
        <f ca="1">'TE6_20.09.18_pred'!I114</f>
        <v>0</v>
      </c>
      <c r="AM126" s="36">
        <f t="shared" ca="1" si="22"/>
        <v>0</v>
      </c>
      <c r="AN126" s="36">
        <f t="shared" ca="1" si="23"/>
        <v>0</v>
      </c>
      <c r="AO126" s="36">
        <f t="shared" ca="1" si="24"/>
        <v>0</v>
      </c>
      <c r="AQ126" s="58"/>
    </row>
    <row r="127" spans="1:43" x14ac:dyDescent="0.25">
      <c r="A127" s="53" t="s">
        <v>496</v>
      </c>
      <c r="B127" s="36">
        <f ca="1">'NE1_13.09.18'!I115</f>
        <v>0</v>
      </c>
      <c r="C127" s="36">
        <f ca="1">'NE1_13.09.18_pred'!I115</f>
        <v>0</v>
      </c>
      <c r="D127" s="36">
        <f ca="1">'NE2_14.09.18'!I115</f>
        <v>0</v>
      </c>
      <c r="E127" s="36">
        <f ca="1">'NE2_14.09.18_pred'!I115</f>
        <v>0</v>
      </c>
      <c r="F127" s="36">
        <f ca="1">'NE3_17.09.18'!I115</f>
        <v>0</v>
      </c>
      <c r="G127" s="36">
        <f ca="1">'NE3_17.09.18_pred'!I115</f>
        <v>0</v>
      </c>
      <c r="H127" s="36">
        <f ca="1">'NE4_18.09.18'!I115</f>
        <v>1.0101010101010102</v>
      </c>
      <c r="I127" s="36">
        <f ca="1">'NE4_18.09.18_pred'!I115</f>
        <v>0</v>
      </c>
      <c r="J127" s="36">
        <f ca="1">'NE5_19.09.18'!I115</f>
        <v>3.0303030303030303</v>
      </c>
      <c r="K127" s="36">
        <f ca="1">'NE5_19.09.18_pred'!I115</f>
        <v>0</v>
      </c>
      <c r="L127" s="36">
        <f ca="1">'NE6_20.09.18'!I115</f>
        <v>0</v>
      </c>
      <c r="M127" s="36">
        <f ca="1">'NE6_20.09.18_pred'!I115</f>
        <v>0</v>
      </c>
      <c r="N127" s="36">
        <f ca="1">'PE1_13.09.18'!I115</f>
        <v>1.0101010101010102</v>
      </c>
      <c r="O127" s="36">
        <f ca="1">'PE1_13.09.18_pred'!I115</f>
        <v>2.0202020202020203</v>
      </c>
      <c r="P127" s="36">
        <f ca="1">'PE2_14.09.18'!I115</f>
        <v>1.0101010101010102</v>
      </c>
      <c r="Q127" s="36">
        <f ca="1">'PE2_14.09.18_pred'!I115</f>
        <v>1.0101010101010102</v>
      </c>
      <c r="R127" s="36">
        <f ca="1">'PE3_17.09.18'!I115</f>
        <v>1.0101010101010102</v>
      </c>
      <c r="S127" s="36">
        <f ca="1">'PE3_17.09.18_pred'!I115</f>
        <v>0</v>
      </c>
      <c r="T127" s="36">
        <f ca="1">'PE4_18.09.18'!I115</f>
        <v>0</v>
      </c>
      <c r="U127" s="36">
        <f ca="1">'PE4_18.09.18_pred'!I115</f>
        <v>0</v>
      </c>
      <c r="V127" s="36">
        <f ca="1">'PE5_19.09.18'!I115</f>
        <v>9.0909090909090917</v>
      </c>
      <c r="W127" s="36">
        <f ca="1">'PE5_19.09.18_pred'!I115</f>
        <v>0</v>
      </c>
      <c r="X127" s="36">
        <f ca="1">'PE6_20.09.18'!I115</f>
        <v>4.0404040404040407</v>
      </c>
      <c r="Y127" s="36">
        <f ca="1">'PE6_20.09.18_pred'!I115</f>
        <v>0</v>
      </c>
      <c r="Z127" s="36">
        <f ca="1">'TE1_13.09.18'!I115</f>
        <v>4.0404040404040407</v>
      </c>
      <c r="AA127" s="36">
        <f ca="1">'TE1_13.09.18_pred'!I115</f>
        <v>3.0303030303030303</v>
      </c>
      <c r="AB127" s="36">
        <f ca="1">'TE2_14.09.18'!I115</f>
        <v>3.0303030303030303</v>
      </c>
      <c r="AC127" s="36">
        <f ca="1">'TE2_14.09.18_pred'!I115</f>
        <v>2.0202020202020203</v>
      </c>
      <c r="AD127" s="36">
        <f ca="1">'TE3_17.09.18'!I115</f>
        <v>2.0202020202020203</v>
      </c>
      <c r="AE127" s="36">
        <f ca="1">'TE3_17.09.18_pred'!I115</f>
        <v>0</v>
      </c>
      <c r="AF127" s="36">
        <f ca="1">'TE4_18.09.18'!I115</f>
        <v>1.0101010101010102</v>
      </c>
      <c r="AG127" s="36">
        <f ca="1">'TE4_18.09.18_pred'!I115</f>
        <v>0</v>
      </c>
      <c r="AH127" s="36">
        <f ca="1">'TE5_19.09.18'!I115</f>
        <v>2.0202020202020203</v>
      </c>
      <c r="AI127" s="36">
        <f ca="1">'TE5_19.09.18_pred'!I115</f>
        <v>0</v>
      </c>
      <c r="AJ127" s="36">
        <f ca="1">'TE6_20.09.18'!I115</f>
        <v>3.0303030303030303</v>
      </c>
      <c r="AK127" s="36">
        <f ca="1">'TE6_20.09.18_pred'!I115</f>
        <v>0</v>
      </c>
      <c r="AM127" s="36">
        <f t="shared" ca="1" si="22"/>
        <v>1.2065095398428733</v>
      </c>
      <c r="AN127" s="36">
        <f t="shared" ca="1" si="23"/>
        <v>1.8675273411153186</v>
      </c>
      <c r="AO127" s="36">
        <f t="shared" ca="1" si="24"/>
        <v>0.3112545568525531</v>
      </c>
      <c r="AQ127" s="58"/>
    </row>
    <row r="128" spans="1:43" x14ac:dyDescent="0.25">
      <c r="A128" s="53" t="s">
        <v>497</v>
      </c>
      <c r="B128" s="36">
        <f ca="1">'NE1_13.09.18'!I116</f>
        <v>0</v>
      </c>
      <c r="C128" s="36">
        <f ca="1">'NE1_13.09.18_pred'!I116</f>
        <v>0</v>
      </c>
      <c r="D128" s="36">
        <f ca="1">'NE2_14.09.18'!I116</f>
        <v>0</v>
      </c>
      <c r="E128" s="36">
        <f ca="1">'NE2_14.09.18_pred'!I116</f>
        <v>0</v>
      </c>
      <c r="F128" s="36">
        <f ca="1">'NE3_17.09.18'!I116</f>
        <v>0</v>
      </c>
      <c r="G128" s="36">
        <f ca="1">'NE3_17.09.18_pred'!I116</f>
        <v>0</v>
      </c>
      <c r="H128" s="36">
        <f ca="1">'NE4_18.09.18'!I116</f>
        <v>0</v>
      </c>
      <c r="I128" s="36">
        <f ca="1">'NE4_18.09.18_pred'!I116</f>
        <v>0</v>
      </c>
      <c r="J128" s="36">
        <f ca="1">'NE5_19.09.18'!I116</f>
        <v>1.0101010101010102</v>
      </c>
      <c r="K128" s="36">
        <f ca="1">'NE5_19.09.18_pred'!I116</f>
        <v>0</v>
      </c>
      <c r="L128" s="36">
        <f ca="1">'NE6_20.09.18'!I116</f>
        <v>0</v>
      </c>
      <c r="M128" s="36">
        <f ca="1">'NE6_20.09.18_pred'!I116</f>
        <v>0</v>
      </c>
      <c r="N128" s="36">
        <f ca="1">'PE1_13.09.18'!I116</f>
        <v>0</v>
      </c>
      <c r="O128" s="36">
        <f ca="1">'PE1_13.09.18_pred'!I116</f>
        <v>0</v>
      </c>
      <c r="P128" s="36">
        <f ca="1">'PE2_14.09.18'!I116</f>
        <v>0</v>
      </c>
      <c r="Q128" s="36">
        <f ca="1">'PE2_14.09.18_pred'!I116</f>
        <v>0</v>
      </c>
      <c r="R128" s="36">
        <f ca="1">'PE3_17.09.18'!I116</f>
        <v>0</v>
      </c>
      <c r="S128" s="36">
        <f ca="1">'PE3_17.09.18_pred'!I116</f>
        <v>0</v>
      </c>
      <c r="T128" s="36">
        <f ca="1">'PE4_18.09.18'!I116</f>
        <v>0</v>
      </c>
      <c r="U128" s="36">
        <f ca="1">'PE4_18.09.18_pred'!I116</f>
        <v>0</v>
      </c>
      <c r="V128" s="36">
        <f ca="1">'PE5_19.09.18'!I116</f>
        <v>0</v>
      </c>
      <c r="W128" s="36">
        <f ca="1">'PE5_19.09.18_pred'!I116</f>
        <v>0</v>
      </c>
      <c r="X128" s="36">
        <f ca="1">'PE6_20.09.18'!I116</f>
        <v>0</v>
      </c>
      <c r="Y128" s="36">
        <f ca="1">'PE6_20.09.18_pred'!I116</f>
        <v>0</v>
      </c>
      <c r="Z128" s="36">
        <f ca="1">'TE1_13.09.18'!I116</f>
        <v>0</v>
      </c>
      <c r="AA128" s="36">
        <f ca="1">'TE1_13.09.18_pred'!I116</f>
        <v>0</v>
      </c>
      <c r="AB128" s="36">
        <f ca="1">'TE2_14.09.18'!I116</f>
        <v>0</v>
      </c>
      <c r="AC128" s="36">
        <f ca="1">'TE2_14.09.18_pred'!I116</f>
        <v>0</v>
      </c>
      <c r="AD128" s="36">
        <f ca="1">'TE3_17.09.18'!I116</f>
        <v>0</v>
      </c>
      <c r="AE128" s="36">
        <f ca="1">'TE3_17.09.18_pred'!I116</f>
        <v>0</v>
      </c>
      <c r="AF128" s="36">
        <f ca="1">'TE4_18.09.18'!I116</f>
        <v>0</v>
      </c>
      <c r="AG128" s="36">
        <f ca="1">'TE4_18.09.18_pred'!I116</f>
        <v>0</v>
      </c>
      <c r="AH128" s="36">
        <f ca="1">'TE5_19.09.18'!I116</f>
        <v>0</v>
      </c>
      <c r="AI128" s="36">
        <f ca="1">'TE5_19.09.18_pred'!I116</f>
        <v>0</v>
      </c>
      <c r="AJ128" s="36">
        <f ca="1">'TE6_20.09.18'!I116</f>
        <v>0</v>
      </c>
      <c r="AK128" s="36">
        <f ca="1">'TE6_20.09.18_pred'!I116</f>
        <v>0</v>
      </c>
      <c r="AM128" s="36">
        <f t="shared" ca="1" si="22"/>
        <v>2.8058361391694726E-2</v>
      </c>
      <c r="AN128" s="36">
        <f t="shared" ca="1" si="23"/>
        <v>0.16835016835016836</v>
      </c>
      <c r="AO128" s="36">
        <f t="shared" ca="1" si="24"/>
        <v>2.8058361391694726E-2</v>
      </c>
      <c r="AQ128" s="58"/>
    </row>
    <row r="129" spans="1:43" x14ac:dyDescent="0.25">
      <c r="A129" s="53" t="s">
        <v>498</v>
      </c>
      <c r="B129" s="36">
        <f ca="1">'NE1_13.09.18'!I117</f>
        <v>0</v>
      </c>
      <c r="C129" s="36">
        <f ca="1">'NE1_13.09.18_pred'!I117</f>
        <v>0</v>
      </c>
      <c r="D129" s="36">
        <f ca="1">'NE2_14.09.18'!I117</f>
        <v>0</v>
      </c>
      <c r="E129" s="36">
        <f ca="1">'NE2_14.09.18_pred'!I117</f>
        <v>0</v>
      </c>
      <c r="F129" s="36">
        <f ca="1">'NE3_17.09.18'!I117</f>
        <v>0</v>
      </c>
      <c r="G129" s="36">
        <f ca="1">'NE3_17.09.18_pred'!I117</f>
        <v>0</v>
      </c>
      <c r="H129" s="36">
        <f ca="1">'NE4_18.09.18'!I117</f>
        <v>0</v>
      </c>
      <c r="I129" s="36">
        <f ca="1">'NE4_18.09.18_pred'!I117</f>
        <v>0</v>
      </c>
      <c r="J129" s="36">
        <f ca="1">'NE5_19.09.18'!I117</f>
        <v>0</v>
      </c>
      <c r="K129" s="36">
        <f ca="1">'NE5_19.09.18_pred'!I117</f>
        <v>0</v>
      </c>
      <c r="L129" s="36">
        <f ca="1">'NE6_20.09.18'!I117</f>
        <v>0</v>
      </c>
      <c r="M129" s="36">
        <f ca="1">'NE6_20.09.18_pred'!I117</f>
        <v>0</v>
      </c>
      <c r="N129" s="36">
        <f ca="1">'PE1_13.09.18'!I117</f>
        <v>0</v>
      </c>
      <c r="O129" s="36">
        <f ca="1">'PE1_13.09.18_pred'!I117</f>
        <v>0</v>
      </c>
      <c r="P129" s="36">
        <f ca="1">'PE2_14.09.18'!I117</f>
        <v>0</v>
      </c>
      <c r="Q129" s="36">
        <f ca="1">'PE2_14.09.18_pred'!I117</f>
        <v>0</v>
      </c>
      <c r="R129" s="36">
        <f ca="1">'PE3_17.09.18'!I117</f>
        <v>0</v>
      </c>
      <c r="S129" s="36">
        <f ca="1">'PE3_17.09.18_pred'!I117</f>
        <v>0</v>
      </c>
      <c r="T129" s="36">
        <f ca="1">'PE4_18.09.18'!I117</f>
        <v>0</v>
      </c>
      <c r="U129" s="36">
        <f ca="1">'PE4_18.09.18_pred'!I117</f>
        <v>0</v>
      </c>
      <c r="V129" s="36">
        <f ca="1">'PE5_19.09.18'!I117</f>
        <v>0</v>
      </c>
      <c r="W129" s="36">
        <f ca="1">'PE5_19.09.18_pred'!I117</f>
        <v>0</v>
      </c>
      <c r="X129" s="36">
        <f ca="1">'PE6_20.09.18'!I117</f>
        <v>0</v>
      </c>
      <c r="Y129" s="36">
        <f ca="1">'PE6_20.09.18_pred'!I117</f>
        <v>0</v>
      </c>
      <c r="Z129" s="36">
        <f ca="1">'TE1_13.09.18'!I117</f>
        <v>0</v>
      </c>
      <c r="AA129" s="36">
        <f ca="1">'TE1_13.09.18_pred'!I117</f>
        <v>0</v>
      </c>
      <c r="AB129" s="36">
        <f ca="1">'TE2_14.09.18'!I117</f>
        <v>0</v>
      </c>
      <c r="AC129" s="36">
        <f ca="1">'TE2_14.09.18_pred'!I117</f>
        <v>0</v>
      </c>
      <c r="AD129" s="36">
        <f ca="1">'TE3_17.09.18'!I117</f>
        <v>0</v>
      </c>
      <c r="AE129" s="36">
        <f ca="1">'TE3_17.09.18_pred'!I117</f>
        <v>0</v>
      </c>
      <c r="AF129" s="36">
        <f ca="1">'TE4_18.09.18'!I117</f>
        <v>0</v>
      </c>
      <c r="AG129" s="36">
        <f ca="1">'TE4_18.09.18_pred'!I117</f>
        <v>0</v>
      </c>
      <c r="AH129" s="36">
        <f ca="1">'TE5_19.09.18'!I117</f>
        <v>0</v>
      </c>
      <c r="AI129" s="36">
        <f ca="1">'TE5_19.09.18_pred'!I117</f>
        <v>0</v>
      </c>
      <c r="AJ129" s="36">
        <f ca="1">'TE6_20.09.18'!I117</f>
        <v>0</v>
      </c>
      <c r="AK129" s="36">
        <f ca="1">'TE6_20.09.18_pred'!I117</f>
        <v>0</v>
      </c>
      <c r="AM129" s="36">
        <f t="shared" ca="1" si="22"/>
        <v>0</v>
      </c>
      <c r="AN129" s="36">
        <f t="shared" ca="1" si="23"/>
        <v>0</v>
      </c>
      <c r="AO129" s="36">
        <f t="shared" ca="1" si="24"/>
        <v>0</v>
      </c>
      <c r="AQ129" s="58"/>
    </row>
    <row r="130" spans="1:43" x14ac:dyDescent="0.25">
      <c r="A130" s="53" t="s">
        <v>499</v>
      </c>
      <c r="B130" s="36">
        <f ca="1">'NE1_13.09.18'!I118</f>
        <v>0</v>
      </c>
      <c r="C130" s="36">
        <f ca="1">'NE1_13.09.18_pred'!I118</f>
        <v>0</v>
      </c>
      <c r="D130" s="36">
        <f ca="1">'NE2_14.09.18'!I118</f>
        <v>0</v>
      </c>
      <c r="E130" s="36">
        <f ca="1">'NE2_14.09.18_pred'!I118</f>
        <v>0</v>
      </c>
      <c r="F130" s="36">
        <f ca="1">'NE3_17.09.18'!I118</f>
        <v>0</v>
      </c>
      <c r="G130" s="36">
        <f ca="1">'NE3_17.09.18_pred'!I118</f>
        <v>0</v>
      </c>
      <c r="H130" s="36">
        <f ca="1">'NE4_18.09.18'!I118</f>
        <v>0</v>
      </c>
      <c r="I130" s="36">
        <f ca="1">'NE4_18.09.18_pred'!I118</f>
        <v>0</v>
      </c>
      <c r="J130" s="36">
        <f ca="1">'NE5_19.09.18'!I118</f>
        <v>0</v>
      </c>
      <c r="K130" s="36">
        <f ca="1">'NE5_19.09.18_pred'!I118</f>
        <v>0</v>
      </c>
      <c r="L130" s="36">
        <f ca="1">'NE6_20.09.18'!I118</f>
        <v>0</v>
      </c>
      <c r="M130" s="36">
        <f ca="1">'NE6_20.09.18_pred'!I118</f>
        <v>0</v>
      </c>
      <c r="N130" s="36">
        <f ca="1">'PE1_13.09.18'!I118</f>
        <v>0</v>
      </c>
      <c r="O130" s="36">
        <f ca="1">'PE1_13.09.18_pred'!I118</f>
        <v>0</v>
      </c>
      <c r="P130" s="36">
        <f ca="1">'PE2_14.09.18'!I118</f>
        <v>0</v>
      </c>
      <c r="Q130" s="36">
        <f ca="1">'PE2_14.09.18_pred'!I118</f>
        <v>0</v>
      </c>
      <c r="R130" s="36">
        <f ca="1">'PE3_17.09.18'!I118</f>
        <v>0</v>
      </c>
      <c r="S130" s="36">
        <f ca="1">'PE3_17.09.18_pred'!I118</f>
        <v>0</v>
      </c>
      <c r="T130" s="36">
        <f ca="1">'PE4_18.09.18'!I118</f>
        <v>0</v>
      </c>
      <c r="U130" s="36">
        <f ca="1">'PE4_18.09.18_pred'!I118</f>
        <v>0</v>
      </c>
      <c r="V130" s="36">
        <f ca="1">'PE5_19.09.18'!I118</f>
        <v>0</v>
      </c>
      <c r="W130" s="36">
        <f ca="1">'PE5_19.09.18_pred'!I118</f>
        <v>0</v>
      </c>
      <c r="X130" s="36">
        <f ca="1">'PE6_20.09.18'!I118</f>
        <v>0</v>
      </c>
      <c r="Y130" s="36">
        <f ca="1">'PE6_20.09.18_pred'!I118</f>
        <v>0</v>
      </c>
      <c r="Z130" s="36">
        <f ca="1">'TE1_13.09.18'!I118</f>
        <v>0</v>
      </c>
      <c r="AA130" s="36">
        <f ca="1">'TE1_13.09.18_pred'!I118</f>
        <v>0</v>
      </c>
      <c r="AB130" s="36">
        <f ca="1">'TE2_14.09.18'!I118</f>
        <v>0</v>
      </c>
      <c r="AC130" s="36">
        <f ca="1">'TE2_14.09.18_pred'!I118</f>
        <v>0</v>
      </c>
      <c r="AD130" s="36">
        <f ca="1">'TE3_17.09.18'!I118</f>
        <v>0</v>
      </c>
      <c r="AE130" s="36">
        <f ca="1">'TE3_17.09.18_pred'!I118</f>
        <v>0</v>
      </c>
      <c r="AF130" s="36">
        <f ca="1">'TE4_18.09.18'!I118</f>
        <v>0</v>
      </c>
      <c r="AG130" s="36">
        <f ca="1">'TE4_18.09.18_pred'!I118</f>
        <v>0</v>
      </c>
      <c r="AH130" s="36">
        <f ca="1">'TE5_19.09.18'!I118</f>
        <v>0</v>
      </c>
      <c r="AI130" s="36">
        <f ca="1">'TE5_19.09.18_pred'!I118</f>
        <v>0</v>
      </c>
      <c r="AJ130" s="36">
        <f ca="1">'TE6_20.09.18'!I118</f>
        <v>0</v>
      </c>
      <c r="AK130" s="36">
        <f ca="1">'TE6_20.09.18_pred'!I118</f>
        <v>0</v>
      </c>
      <c r="AM130" s="36">
        <f t="shared" ca="1" si="22"/>
        <v>0</v>
      </c>
      <c r="AN130" s="36">
        <f t="shared" ca="1" si="23"/>
        <v>0</v>
      </c>
      <c r="AO130" s="36">
        <f t="shared" ca="1" si="24"/>
        <v>0</v>
      </c>
      <c r="AQ130" s="58"/>
    </row>
    <row r="131" spans="1:43" x14ac:dyDescent="0.25">
      <c r="A131" s="53" t="s">
        <v>500</v>
      </c>
      <c r="B131" s="36">
        <f ca="1">'NE1_13.09.18'!I119</f>
        <v>3.0303030303030303</v>
      </c>
      <c r="C131" s="36">
        <f ca="1">'NE1_13.09.18_pred'!I119</f>
        <v>1.0309278350515463</v>
      </c>
      <c r="D131" s="36">
        <f ca="1">'NE2_14.09.18'!I119</f>
        <v>3.0303030303030303</v>
      </c>
      <c r="E131" s="36">
        <f ca="1">'NE2_14.09.18_pred'!I119</f>
        <v>4.0816326530612246</v>
      </c>
      <c r="F131" s="36">
        <f ca="1">'NE3_17.09.18'!I119</f>
        <v>2.0202020202020203</v>
      </c>
      <c r="G131" s="36">
        <f ca="1">'NE3_17.09.18_pred'!I119</f>
        <v>0</v>
      </c>
      <c r="H131" s="36">
        <f ca="1">'NE4_18.09.18'!I119</f>
        <v>3.0303030303030303</v>
      </c>
      <c r="I131" s="36">
        <f ca="1">'NE4_18.09.18_pred'!I119</f>
        <v>1.0101010101010102</v>
      </c>
      <c r="J131" s="36">
        <f ca="1">'NE5_19.09.18'!I119</f>
        <v>0</v>
      </c>
      <c r="K131" s="36">
        <f ca="1">'NE5_19.09.18_pred'!I119</f>
        <v>1.0101010101010102</v>
      </c>
      <c r="L131" s="36">
        <f ca="1">'NE6_20.09.18'!I119</f>
        <v>2.0202020202020203</v>
      </c>
      <c r="M131" s="36">
        <f ca="1">'NE6_20.09.18_pred'!I119</f>
        <v>0</v>
      </c>
      <c r="N131" s="36">
        <f ca="1">'PE1_13.09.18'!I119</f>
        <v>1.0101010101010102</v>
      </c>
      <c r="O131" s="36">
        <f ca="1">'PE1_13.09.18_pred'!I119</f>
        <v>1.0101010101010102</v>
      </c>
      <c r="P131" s="36">
        <f ca="1">'PE2_14.09.18'!I119</f>
        <v>5.0505050505050502</v>
      </c>
      <c r="Q131" s="36">
        <f ca="1">'PE2_14.09.18_pred'!I119</f>
        <v>2.0202020202020203</v>
      </c>
      <c r="R131" s="36">
        <f ca="1">'PE3_17.09.18'!I119</f>
        <v>2.0202020202020203</v>
      </c>
      <c r="S131" s="36">
        <f ca="1">'PE3_17.09.18_pred'!I119</f>
        <v>0</v>
      </c>
      <c r="T131" s="36">
        <f ca="1">'PE4_18.09.18'!I119</f>
        <v>1.0101010101010102</v>
      </c>
      <c r="U131" s="36">
        <f ca="1">'PE4_18.09.18_pred'!I119</f>
        <v>0</v>
      </c>
      <c r="V131" s="36">
        <f ca="1">'PE5_19.09.18'!I119</f>
        <v>2.0202020202020203</v>
      </c>
      <c r="W131" s="36">
        <f ca="1">'PE5_19.09.18_pred'!I119</f>
        <v>1.0101010101010102</v>
      </c>
      <c r="X131" s="36">
        <f ca="1">'PE6_20.09.18'!I119</f>
        <v>3.0303030303030303</v>
      </c>
      <c r="Y131" s="36">
        <f ca="1">'PE6_20.09.18_pred'!I119</f>
        <v>1.0204081632653061</v>
      </c>
      <c r="Z131" s="36">
        <f ca="1">'TE1_13.09.18'!I119</f>
        <v>1.0101010101010102</v>
      </c>
      <c r="AA131" s="36">
        <f ca="1">'TE1_13.09.18_pred'!I119</f>
        <v>2.0202020202020203</v>
      </c>
      <c r="AB131" s="36">
        <f ca="1">'TE2_14.09.18'!I119</f>
        <v>4.0404040404040407</v>
      </c>
      <c r="AC131" s="36">
        <f ca="1">'TE2_14.09.18_pred'!I119</f>
        <v>4.0404040404040407</v>
      </c>
      <c r="AD131" s="36">
        <f ca="1">'TE3_17.09.18'!I119</f>
        <v>1.0101010101010102</v>
      </c>
      <c r="AE131" s="36">
        <f ca="1">'TE3_17.09.18_pred'!I119</f>
        <v>1.0101010101010102</v>
      </c>
      <c r="AF131" s="36">
        <f ca="1">'TE4_18.09.18'!I119</f>
        <v>4.0404040404040407</v>
      </c>
      <c r="AG131" s="36">
        <f ca="1">'TE4_18.09.18_pred'!I119</f>
        <v>1.0101010101010102</v>
      </c>
      <c r="AH131" s="36">
        <f ca="1">'TE5_19.09.18'!I119</f>
        <v>2.0202020202020203</v>
      </c>
      <c r="AI131" s="36">
        <f ca="1">'TE5_19.09.18_pred'!I119</f>
        <v>2.0202020202020203</v>
      </c>
      <c r="AJ131" s="36">
        <f ca="1">'TE6_20.09.18'!I119</f>
        <v>3.0303030303030303</v>
      </c>
      <c r="AK131" s="36">
        <f ca="1">'TE6_20.09.18_pred'!I119</f>
        <v>1.0101010101010102</v>
      </c>
      <c r="AM131" s="36">
        <f t="shared" ca="1" si="22"/>
        <v>1.8258035624260469</v>
      </c>
      <c r="AN131" s="36">
        <f t="shared" ca="1" si="23"/>
        <v>1.3419028167343243</v>
      </c>
      <c r="AO131" s="36">
        <f t="shared" ca="1" si="24"/>
        <v>0.22365046945572073</v>
      </c>
      <c r="AQ131" s="58"/>
    </row>
    <row r="132" spans="1:43" x14ac:dyDescent="0.25">
      <c r="A132" s="54" t="s">
        <v>193</v>
      </c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60"/>
    </row>
    <row r="133" spans="1:43" x14ac:dyDescent="0.25">
      <c r="A133" s="53" t="s">
        <v>501</v>
      </c>
      <c r="B133" s="36">
        <f ca="1">'NE1_13.09.18'!I121</f>
        <v>0</v>
      </c>
      <c r="C133" s="36">
        <f ca="1">'NE1_13.09.18_pred'!I121</f>
        <v>0</v>
      </c>
      <c r="D133" s="36">
        <f ca="1">'NE2_14.09.18'!I121</f>
        <v>0</v>
      </c>
      <c r="E133" s="36">
        <f ca="1">'NE2_14.09.18_pred'!I121</f>
        <v>0</v>
      </c>
      <c r="F133" s="36">
        <f ca="1">'NE3_17.09.18'!I121</f>
        <v>0</v>
      </c>
      <c r="G133" s="36">
        <f ca="1">'NE3_17.09.18_pred'!I121</f>
        <v>0</v>
      </c>
      <c r="H133" s="36">
        <f ca="1">'NE4_18.09.18'!I121</f>
        <v>0</v>
      </c>
      <c r="I133" s="36">
        <f ca="1">'NE4_18.09.18_pred'!I121</f>
        <v>0</v>
      </c>
      <c r="J133" s="36">
        <f ca="1">'NE5_19.09.18'!I121</f>
        <v>0</v>
      </c>
      <c r="K133" s="36">
        <f ca="1">'NE5_19.09.18_pred'!I121</f>
        <v>0</v>
      </c>
      <c r="L133" s="36">
        <f ca="1">'NE6_20.09.18'!I121</f>
        <v>0</v>
      </c>
      <c r="M133" s="36">
        <f ca="1">'NE6_20.09.18_pred'!I121</f>
        <v>0</v>
      </c>
      <c r="N133" s="36">
        <f ca="1">'PE1_13.09.18'!I121</f>
        <v>0</v>
      </c>
      <c r="O133" s="36">
        <f ca="1">'PE1_13.09.18_pred'!I121</f>
        <v>0</v>
      </c>
      <c r="P133" s="36">
        <f ca="1">'PE2_14.09.18'!I121</f>
        <v>0</v>
      </c>
      <c r="Q133" s="36">
        <f ca="1">'PE2_14.09.18_pred'!I121</f>
        <v>0</v>
      </c>
      <c r="R133" s="36">
        <f ca="1">'PE3_17.09.18'!I121</f>
        <v>0</v>
      </c>
      <c r="S133" s="36">
        <f ca="1">'PE3_17.09.18_pred'!I121</f>
        <v>0</v>
      </c>
      <c r="T133" s="36">
        <f ca="1">'PE4_18.09.18'!I121</f>
        <v>0</v>
      </c>
      <c r="U133" s="36">
        <f ca="1">'PE4_18.09.18_pred'!I121</f>
        <v>0</v>
      </c>
      <c r="V133" s="36">
        <f ca="1">'PE5_19.09.18'!I121</f>
        <v>0</v>
      </c>
      <c r="W133" s="36">
        <f ca="1">'PE5_19.09.18_pred'!I121</f>
        <v>0</v>
      </c>
      <c r="X133" s="36">
        <f ca="1">'PE6_20.09.18'!I121</f>
        <v>0</v>
      </c>
      <c r="Y133" s="36">
        <f ca="1">'PE6_20.09.18_pred'!I121</f>
        <v>0</v>
      </c>
      <c r="Z133" s="36">
        <f ca="1">'TE1_13.09.18'!I121</f>
        <v>0</v>
      </c>
      <c r="AA133" s="36">
        <f ca="1">'TE1_13.09.18_pred'!I121</f>
        <v>0</v>
      </c>
      <c r="AB133" s="36">
        <f ca="1">'TE2_14.09.18'!I121</f>
        <v>0</v>
      </c>
      <c r="AC133" s="36">
        <f ca="1">'TE2_14.09.18_pred'!I121</f>
        <v>0</v>
      </c>
      <c r="AD133" s="36">
        <f ca="1">'TE3_17.09.18'!I121</f>
        <v>0</v>
      </c>
      <c r="AE133" s="36">
        <f ca="1">'TE3_17.09.18_pred'!I121</f>
        <v>0</v>
      </c>
      <c r="AF133" s="36">
        <f ca="1">'TE4_18.09.18'!I121</f>
        <v>0</v>
      </c>
      <c r="AG133" s="36">
        <f ca="1">'TE4_18.09.18_pred'!I121</f>
        <v>0</v>
      </c>
      <c r="AH133" s="36">
        <f ca="1">'TE5_19.09.18'!I121</f>
        <v>0</v>
      </c>
      <c r="AI133" s="36">
        <f ca="1">'TE5_19.09.18_pred'!I121</f>
        <v>0</v>
      </c>
      <c r="AJ133" s="36">
        <f ca="1">'TE6_20.09.18'!I121</f>
        <v>0</v>
      </c>
      <c r="AK133" s="36">
        <f ca="1">'TE6_20.09.18_pred'!I121</f>
        <v>0</v>
      </c>
      <c r="AM133" s="36">
        <f t="shared" ref="AM133:AM140" ca="1" si="25">AVERAGE(B133:AK133)</f>
        <v>0</v>
      </c>
      <c r="AN133" s="36">
        <f t="shared" ref="AN133:AN140" ca="1" si="26">STDEV(B133:AK133)</f>
        <v>0</v>
      </c>
      <c r="AO133" s="36">
        <f t="shared" ref="AO133:AO140" ca="1" si="27">AN133/SQRT(36)</f>
        <v>0</v>
      </c>
      <c r="AQ133" s="58"/>
    </row>
    <row r="134" spans="1:43" x14ac:dyDescent="0.25">
      <c r="A134" s="53" t="s">
        <v>502</v>
      </c>
      <c r="B134" s="36">
        <f ca="1">'NE1_13.09.18'!I122</f>
        <v>0</v>
      </c>
      <c r="C134" s="36">
        <f ca="1">'NE1_13.09.18_pred'!I122</f>
        <v>0</v>
      </c>
      <c r="D134" s="36">
        <f ca="1">'NE2_14.09.18'!I122</f>
        <v>0</v>
      </c>
      <c r="E134" s="36">
        <f ca="1">'NE2_14.09.18_pred'!I122</f>
        <v>0</v>
      </c>
      <c r="F134" s="36">
        <f ca="1">'NE3_17.09.18'!I122</f>
        <v>0</v>
      </c>
      <c r="G134" s="36">
        <f ca="1">'NE3_17.09.18_pred'!I122</f>
        <v>0</v>
      </c>
      <c r="H134" s="36">
        <f ca="1">'NE4_18.09.18'!I122</f>
        <v>0</v>
      </c>
      <c r="I134" s="36">
        <f ca="1">'NE4_18.09.18_pred'!I122</f>
        <v>0</v>
      </c>
      <c r="J134" s="36">
        <f ca="1">'NE5_19.09.18'!I122</f>
        <v>0</v>
      </c>
      <c r="K134" s="36">
        <f ca="1">'NE5_19.09.18_pred'!I122</f>
        <v>0</v>
      </c>
      <c r="L134" s="36">
        <f ca="1">'NE6_20.09.18'!I122</f>
        <v>0</v>
      </c>
      <c r="M134" s="36">
        <f ca="1">'NE6_20.09.18_pred'!I122</f>
        <v>0</v>
      </c>
      <c r="N134" s="36">
        <f ca="1">'PE1_13.09.18'!I122</f>
        <v>0</v>
      </c>
      <c r="O134" s="36">
        <f ca="1">'PE1_13.09.18_pred'!I122</f>
        <v>0</v>
      </c>
      <c r="P134" s="36">
        <f ca="1">'PE2_14.09.18'!I122</f>
        <v>0</v>
      </c>
      <c r="Q134" s="36">
        <f ca="1">'PE2_14.09.18_pred'!I122</f>
        <v>0</v>
      </c>
      <c r="R134" s="36">
        <f ca="1">'PE3_17.09.18'!I122</f>
        <v>0</v>
      </c>
      <c r="S134" s="36">
        <f ca="1">'PE3_17.09.18_pred'!I122</f>
        <v>0</v>
      </c>
      <c r="T134" s="36">
        <f ca="1">'PE4_18.09.18'!I122</f>
        <v>0</v>
      </c>
      <c r="U134" s="36">
        <f ca="1">'PE4_18.09.18_pred'!I122</f>
        <v>0</v>
      </c>
      <c r="V134" s="36">
        <f ca="1">'PE5_19.09.18'!I122</f>
        <v>0</v>
      </c>
      <c r="W134" s="36">
        <f ca="1">'PE5_19.09.18_pred'!I122</f>
        <v>0</v>
      </c>
      <c r="X134" s="36">
        <f ca="1">'PE6_20.09.18'!I122</f>
        <v>0</v>
      </c>
      <c r="Y134" s="36">
        <f ca="1">'PE6_20.09.18_pred'!I122</f>
        <v>0</v>
      </c>
      <c r="Z134" s="36">
        <f ca="1">'TE1_13.09.18'!I122</f>
        <v>0</v>
      </c>
      <c r="AA134" s="36">
        <f ca="1">'TE1_13.09.18_pred'!I122</f>
        <v>0</v>
      </c>
      <c r="AB134" s="36">
        <f ca="1">'TE2_14.09.18'!I122</f>
        <v>0</v>
      </c>
      <c r="AC134" s="36">
        <f ca="1">'TE2_14.09.18_pred'!I122</f>
        <v>0</v>
      </c>
      <c r="AD134" s="36">
        <f ca="1">'TE3_17.09.18'!I122</f>
        <v>0</v>
      </c>
      <c r="AE134" s="36">
        <f ca="1">'TE3_17.09.18_pred'!I122</f>
        <v>0</v>
      </c>
      <c r="AF134" s="36">
        <f ca="1">'TE4_18.09.18'!I122</f>
        <v>0</v>
      </c>
      <c r="AG134" s="36">
        <f ca="1">'TE4_18.09.18_pred'!I122</f>
        <v>0</v>
      </c>
      <c r="AH134" s="36">
        <f ca="1">'TE5_19.09.18'!I122</f>
        <v>0</v>
      </c>
      <c r="AI134" s="36">
        <f ca="1">'TE5_19.09.18_pred'!I122</f>
        <v>0</v>
      </c>
      <c r="AJ134" s="36">
        <f ca="1">'TE6_20.09.18'!I122</f>
        <v>0</v>
      </c>
      <c r="AK134" s="36">
        <f ca="1">'TE6_20.09.18_pred'!I122</f>
        <v>0</v>
      </c>
      <c r="AM134" s="36">
        <f t="shared" ca="1" si="25"/>
        <v>0</v>
      </c>
      <c r="AN134" s="36">
        <f t="shared" ca="1" si="26"/>
        <v>0</v>
      </c>
      <c r="AO134" s="36">
        <f t="shared" ca="1" si="27"/>
        <v>0</v>
      </c>
      <c r="AQ134" s="58"/>
    </row>
    <row r="135" spans="1:43" x14ac:dyDescent="0.25">
      <c r="A135" s="53" t="s">
        <v>503</v>
      </c>
      <c r="B135" s="36">
        <f ca="1">'NE1_13.09.18'!I123</f>
        <v>0</v>
      </c>
      <c r="C135" s="36">
        <f ca="1">'NE1_13.09.18_pred'!I123</f>
        <v>0</v>
      </c>
      <c r="D135" s="36">
        <f ca="1">'NE2_14.09.18'!I123</f>
        <v>0</v>
      </c>
      <c r="E135" s="36">
        <f ca="1">'NE2_14.09.18_pred'!I123</f>
        <v>0</v>
      </c>
      <c r="F135" s="36">
        <f ca="1">'NE3_17.09.18'!I123</f>
        <v>0</v>
      </c>
      <c r="G135" s="36">
        <f ca="1">'NE3_17.09.18_pred'!I123</f>
        <v>0</v>
      </c>
      <c r="H135" s="36">
        <f ca="1">'NE4_18.09.18'!I123</f>
        <v>0</v>
      </c>
      <c r="I135" s="36">
        <f ca="1">'NE4_18.09.18_pred'!I123</f>
        <v>0</v>
      </c>
      <c r="J135" s="36">
        <f ca="1">'NE5_19.09.18'!I123</f>
        <v>0</v>
      </c>
      <c r="K135" s="36">
        <f ca="1">'NE5_19.09.18_pred'!I123</f>
        <v>0</v>
      </c>
      <c r="L135" s="36">
        <f ca="1">'NE6_20.09.18'!I123</f>
        <v>0</v>
      </c>
      <c r="M135" s="36">
        <f ca="1">'NE6_20.09.18_pred'!I123</f>
        <v>0</v>
      </c>
      <c r="N135" s="36">
        <f ca="1">'PE1_13.09.18'!I123</f>
        <v>0</v>
      </c>
      <c r="O135" s="36">
        <f ca="1">'PE1_13.09.18_pred'!I123</f>
        <v>0</v>
      </c>
      <c r="P135" s="36">
        <f ca="1">'PE2_14.09.18'!I123</f>
        <v>0</v>
      </c>
      <c r="Q135" s="36">
        <f ca="1">'PE2_14.09.18_pred'!I123</f>
        <v>0</v>
      </c>
      <c r="R135" s="36">
        <f ca="1">'PE3_17.09.18'!I123</f>
        <v>0</v>
      </c>
      <c r="S135" s="36">
        <f ca="1">'PE3_17.09.18_pred'!I123</f>
        <v>0</v>
      </c>
      <c r="T135" s="36">
        <f ca="1">'PE4_18.09.18'!I123</f>
        <v>0</v>
      </c>
      <c r="U135" s="36">
        <f ca="1">'PE4_18.09.18_pred'!I123</f>
        <v>0</v>
      </c>
      <c r="V135" s="36">
        <f ca="1">'PE5_19.09.18'!I123</f>
        <v>0</v>
      </c>
      <c r="W135" s="36">
        <f ca="1">'PE5_19.09.18_pred'!I123</f>
        <v>0</v>
      </c>
      <c r="X135" s="36">
        <f ca="1">'PE6_20.09.18'!I123</f>
        <v>0</v>
      </c>
      <c r="Y135" s="36">
        <f ca="1">'PE6_20.09.18_pred'!I123</f>
        <v>0</v>
      </c>
      <c r="Z135" s="36">
        <f ca="1">'TE1_13.09.18'!I123</f>
        <v>0</v>
      </c>
      <c r="AA135" s="36">
        <f ca="1">'TE1_13.09.18_pred'!I123</f>
        <v>0</v>
      </c>
      <c r="AB135" s="36">
        <f ca="1">'TE2_14.09.18'!I123</f>
        <v>0</v>
      </c>
      <c r="AC135" s="36">
        <f ca="1">'TE2_14.09.18_pred'!I123</f>
        <v>0</v>
      </c>
      <c r="AD135" s="36">
        <f ca="1">'TE3_17.09.18'!I123</f>
        <v>0</v>
      </c>
      <c r="AE135" s="36">
        <f ca="1">'TE3_17.09.18_pred'!I123</f>
        <v>0</v>
      </c>
      <c r="AF135" s="36">
        <f ca="1">'TE4_18.09.18'!I123</f>
        <v>0</v>
      </c>
      <c r="AG135" s="36">
        <f ca="1">'TE4_18.09.18_pred'!I123</f>
        <v>0</v>
      </c>
      <c r="AH135" s="36">
        <f ca="1">'TE5_19.09.18'!I123</f>
        <v>0</v>
      </c>
      <c r="AI135" s="36">
        <f ca="1">'TE5_19.09.18_pred'!I123</f>
        <v>0</v>
      </c>
      <c r="AJ135" s="36">
        <f ca="1">'TE6_20.09.18'!I123</f>
        <v>0</v>
      </c>
      <c r="AK135" s="36">
        <f ca="1">'TE6_20.09.18_pred'!I123</f>
        <v>0</v>
      </c>
      <c r="AM135" s="36">
        <f t="shared" ca="1" si="25"/>
        <v>0</v>
      </c>
      <c r="AN135" s="36">
        <f t="shared" ca="1" si="26"/>
        <v>0</v>
      </c>
      <c r="AO135" s="36">
        <f t="shared" ca="1" si="27"/>
        <v>0</v>
      </c>
      <c r="AQ135" s="58"/>
    </row>
    <row r="136" spans="1:43" x14ac:dyDescent="0.25">
      <c r="A136" s="53" t="s">
        <v>504</v>
      </c>
      <c r="B136" s="36">
        <f ca="1">'NE1_13.09.18'!I124</f>
        <v>1.0101010101010102</v>
      </c>
      <c r="C136" s="36">
        <f ca="1">'NE1_13.09.18_pred'!I124</f>
        <v>2.0618556701030926</v>
      </c>
      <c r="D136" s="36">
        <f ca="1">'NE2_14.09.18'!I124</f>
        <v>2.0202020202020203</v>
      </c>
      <c r="E136" s="36">
        <f ca="1">'NE2_14.09.18_pred'!I124</f>
        <v>1.0204081632653061</v>
      </c>
      <c r="F136" s="36">
        <f ca="1">'NE3_17.09.18'!I124</f>
        <v>2.0202020202020203</v>
      </c>
      <c r="G136" s="36">
        <f ca="1">'NE3_17.09.18_pred'!I124</f>
        <v>1.0101010101010102</v>
      </c>
      <c r="H136" s="36">
        <f ca="1">'NE4_18.09.18'!I124</f>
        <v>1.0101010101010102</v>
      </c>
      <c r="I136" s="36">
        <f ca="1">'NE4_18.09.18_pred'!I124</f>
        <v>2.0202020202020203</v>
      </c>
      <c r="J136" s="36">
        <f ca="1">'NE5_19.09.18'!I124</f>
        <v>1.0101010101010102</v>
      </c>
      <c r="K136" s="36">
        <f ca="1">'NE5_19.09.18_pred'!I124</f>
        <v>2.0202020202020203</v>
      </c>
      <c r="L136" s="36">
        <f ca="1">'NE6_20.09.18'!I124</f>
        <v>2.0202020202020203</v>
      </c>
      <c r="M136" s="36">
        <f ca="1">'NE6_20.09.18_pred'!I124</f>
        <v>3.0303030303030303</v>
      </c>
      <c r="N136" s="36">
        <f ca="1">'PE1_13.09.18'!I124</f>
        <v>0</v>
      </c>
      <c r="O136" s="36">
        <f ca="1">'PE1_13.09.18_pred'!I124</f>
        <v>0</v>
      </c>
      <c r="P136" s="36">
        <f ca="1">'PE2_14.09.18'!I124</f>
        <v>1.0101010101010102</v>
      </c>
      <c r="Q136" s="36">
        <f ca="1">'PE2_14.09.18_pred'!I124</f>
        <v>1.0101010101010102</v>
      </c>
      <c r="R136" s="36">
        <f ca="1">'PE3_17.09.18'!I124</f>
        <v>0</v>
      </c>
      <c r="S136" s="36">
        <f ca="1">'PE3_17.09.18_pred'!I124</f>
        <v>0</v>
      </c>
      <c r="T136" s="36">
        <f ca="1">'PE4_18.09.18'!I124</f>
        <v>2.0202020202020203</v>
      </c>
      <c r="U136" s="36">
        <f ca="1">'PE4_18.09.18_pred'!I124</f>
        <v>1.0101010101010102</v>
      </c>
      <c r="V136" s="36">
        <f ca="1">'PE5_19.09.18'!I124</f>
        <v>1.0101010101010102</v>
      </c>
      <c r="W136" s="36">
        <f ca="1">'PE5_19.09.18_pred'!I124</f>
        <v>1.0101010101010102</v>
      </c>
      <c r="X136" s="36">
        <f ca="1">'PE6_20.09.18'!I124</f>
        <v>0</v>
      </c>
      <c r="Y136" s="36">
        <f ca="1">'PE6_20.09.18_pred'!I124</f>
        <v>0</v>
      </c>
      <c r="Z136" s="36">
        <f ca="1">'TE1_13.09.18'!I124</f>
        <v>0</v>
      </c>
      <c r="AA136" s="36">
        <f ca="1">'TE1_13.09.18_pred'!I124</f>
        <v>0</v>
      </c>
      <c r="AB136" s="36">
        <f ca="1">'TE2_14.09.18'!I124</f>
        <v>0</v>
      </c>
      <c r="AC136" s="36">
        <f ca="1">'TE2_14.09.18_pred'!I124</f>
        <v>0</v>
      </c>
      <c r="AD136" s="36">
        <f ca="1">'TE3_17.09.18'!I124</f>
        <v>0</v>
      </c>
      <c r="AE136" s="36">
        <f ca="1">'TE3_17.09.18_pred'!I124</f>
        <v>0</v>
      </c>
      <c r="AF136" s="36">
        <f ca="1">'TE4_18.09.18'!I124</f>
        <v>0</v>
      </c>
      <c r="AG136" s="36">
        <f ca="1">'TE4_18.09.18_pred'!I124</f>
        <v>0</v>
      </c>
      <c r="AH136" s="36">
        <f ca="1">'TE5_19.09.18'!I124</f>
        <v>0</v>
      </c>
      <c r="AI136" s="36">
        <f ca="1">'TE5_19.09.18_pred'!I124</f>
        <v>0</v>
      </c>
      <c r="AJ136" s="36">
        <f ca="1">'TE6_20.09.18'!I124</f>
        <v>0</v>
      </c>
      <c r="AK136" s="36">
        <f ca="1">'TE6_20.09.18_pred'!I124</f>
        <v>0</v>
      </c>
      <c r="AM136" s="36">
        <f t="shared" ca="1" si="25"/>
        <v>0.75901911321646243</v>
      </c>
      <c r="AN136" s="36">
        <f t="shared" ca="1" si="26"/>
        <v>0.88487757405494172</v>
      </c>
      <c r="AO136" s="36">
        <f t="shared" ca="1" si="27"/>
        <v>0.14747959567582361</v>
      </c>
      <c r="AQ136" s="58"/>
    </row>
    <row r="137" spans="1:43" x14ac:dyDescent="0.25">
      <c r="A137" s="53" t="s">
        <v>505</v>
      </c>
      <c r="B137" s="36">
        <f ca="1">'NE1_13.09.18'!I125</f>
        <v>0</v>
      </c>
      <c r="C137" s="36">
        <f ca="1">'NE1_13.09.18_pred'!I125</f>
        <v>0</v>
      </c>
      <c r="D137" s="36">
        <f ca="1">'NE2_14.09.18'!I125</f>
        <v>0</v>
      </c>
      <c r="E137" s="36">
        <f ca="1">'NE2_14.09.18_pred'!I125</f>
        <v>0</v>
      </c>
      <c r="F137" s="36">
        <f ca="1">'NE3_17.09.18'!I125</f>
        <v>0</v>
      </c>
      <c r="G137" s="36">
        <f ca="1">'NE3_17.09.18_pred'!I125</f>
        <v>0</v>
      </c>
      <c r="H137" s="36">
        <f ca="1">'NE4_18.09.18'!I125</f>
        <v>0</v>
      </c>
      <c r="I137" s="36">
        <f ca="1">'NE4_18.09.18_pred'!I125</f>
        <v>0</v>
      </c>
      <c r="J137" s="36">
        <f ca="1">'NE5_19.09.18'!I125</f>
        <v>0</v>
      </c>
      <c r="K137" s="36">
        <f ca="1">'NE5_19.09.18_pred'!I125</f>
        <v>0</v>
      </c>
      <c r="L137" s="36">
        <f ca="1">'NE6_20.09.18'!I125</f>
        <v>0</v>
      </c>
      <c r="M137" s="36">
        <f ca="1">'NE6_20.09.18_pred'!I125</f>
        <v>0</v>
      </c>
      <c r="N137" s="36">
        <f ca="1">'PE1_13.09.18'!I125</f>
        <v>0</v>
      </c>
      <c r="O137" s="36">
        <f ca="1">'PE1_13.09.18_pred'!I125</f>
        <v>0</v>
      </c>
      <c r="P137" s="36">
        <f ca="1">'PE2_14.09.18'!I125</f>
        <v>0</v>
      </c>
      <c r="Q137" s="36">
        <f ca="1">'PE2_14.09.18_pred'!I125</f>
        <v>0</v>
      </c>
      <c r="R137" s="36">
        <f ca="1">'PE3_17.09.18'!I125</f>
        <v>0</v>
      </c>
      <c r="S137" s="36">
        <f ca="1">'PE3_17.09.18_pred'!I125</f>
        <v>0</v>
      </c>
      <c r="T137" s="36">
        <f ca="1">'PE4_18.09.18'!I125</f>
        <v>0</v>
      </c>
      <c r="U137" s="36">
        <f ca="1">'PE4_18.09.18_pred'!I125</f>
        <v>0</v>
      </c>
      <c r="V137" s="36">
        <f ca="1">'PE5_19.09.18'!I125</f>
        <v>0</v>
      </c>
      <c r="W137" s="36">
        <f ca="1">'PE5_19.09.18_pred'!I125</f>
        <v>0</v>
      </c>
      <c r="X137" s="36">
        <f ca="1">'PE6_20.09.18'!I125</f>
        <v>0</v>
      </c>
      <c r="Y137" s="36">
        <f ca="1">'PE6_20.09.18_pred'!I125</f>
        <v>0</v>
      </c>
      <c r="Z137" s="36">
        <f ca="1">'TE1_13.09.18'!I125</f>
        <v>0</v>
      </c>
      <c r="AA137" s="36">
        <f ca="1">'TE1_13.09.18_pred'!I125</f>
        <v>0</v>
      </c>
      <c r="AB137" s="36">
        <f ca="1">'TE2_14.09.18'!I125</f>
        <v>0</v>
      </c>
      <c r="AC137" s="36">
        <f ca="1">'TE2_14.09.18_pred'!I125</f>
        <v>0</v>
      </c>
      <c r="AD137" s="36">
        <f ca="1">'TE3_17.09.18'!I125</f>
        <v>0</v>
      </c>
      <c r="AE137" s="36">
        <f ca="1">'TE3_17.09.18_pred'!I125</f>
        <v>0</v>
      </c>
      <c r="AF137" s="36">
        <f ca="1">'TE4_18.09.18'!I125</f>
        <v>0</v>
      </c>
      <c r="AG137" s="36">
        <f ca="1">'TE4_18.09.18_pred'!I125</f>
        <v>0</v>
      </c>
      <c r="AH137" s="36">
        <f ca="1">'TE5_19.09.18'!I125</f>
        <v>0</v>
      </c>
      <c r="AI137" s="36">
        <f ca="1">'TE5_19.09.18_pred'!I125</f>
        <v>0</v>
      </c>
      <c r="AJ137" s="36">
        <f ca="1">'TE6_20.09.18'!I125</f>
        <v>0</v>
      </c>
      <c r="AK137" s="36">
        <f ca="1">'TE6_20.09.18_pred'!I125</f>
        <v>0</v>
      </c>
      <c r="AM137" s="36">
        <f t="shared" ca="1" si="25"/>
        <v>0</v>
      </c>
      <c r="AN137" s="36">
        <f t="shared" ca="1" si="26"/>
        <v>0</v>
      </c>
      <c r="AO137" s="36">
        <f t="shared" ca="1" si="27"/>
        <v>0</v>
      </c>
      <c r="AQ137" s="58"/>
    </row>
    <row r="138" spans="1:43" x14ac:dyDescent="0.25">
      <c r="A138" s="53" t="s">
        <v>506</v>
      </c>
      <c r="B138" s="36">
        <f ca="1">'NE1_13.09.18'!I126</f>
        <v>6.0606060606060606</v>
      </c>
      <c r="C138" s="36">
        <f ca="1">'NE1_13.09.18_pred'!I126</f>
        <v>1.0309278350515463</v>
      </c>
      <c r="D138" s="36">
        <f ca="1">'NE2_14.09.18'!I126</f>
        <v>1.0101010101010102</v>
      </c>
      <c r="E138" s="36">
        <f ca="1">'NE2_14.09.18_pred'!I126</f>
        <v>1.0204081632653061</v>
      </c>
      <c r="F138" s="36">
        <f ca="1">'NE3_17.09.18'!I126</f>
        <v>1.0101010101010102</v>
      </c>
      <c r="G138" s="36">
        <f ca="1">'NE3_17.09.18_pred'!I126</f>
        <v>1.0101010101010102</v>
      </c>
      <c r="H138" s="36">
        <f ca="1">'NE4_18.09.18'!I126</f>
        <v>2.0202020202020203</v>
      </c>
      <c r="I138" s="36">
        <f ca="1">'NE4_18.09.18_pred'!I126</f>
        <v>1.0101010101010102</v>
      </c>
      <c r="J138" s="36">
        <f ca="1">'NE5_19.09.18'!I126</f>
        <v>16.161616161616163</v>
      </c>
      <c r="K138" s="36">
        <f ca="1">'NE5_19.09.18_pred'!I126</f>
        <v>9.0909090909090917</v>
      </c>
      <c r="L138" s="36">
        <f ca="1">'NE6_20.09.18'!I126</f>
        <v>0</v>
      </c>
      <c r="M138" s="36">
        <f ca="1">'NE6_20.09.18_pred'!I126</f>
        <v>0</v>
      </c>
      <c r="N138" s="36">
        <f ca="1">'PE1_13.09.18'!I126</f>
        <v>0</v>
      </c>
      <c r="O138" s="36">
        <f ca="1">'PE1_13.09.18_pred'!I126</f>
        <v>1.0101010101010102</v>
      </c>
      <c r="P138" s="36">
        <f ca="1">'PE2_14.09.18'!I126</f>
        <v>1.0101010101010102</v>
      </c>
      <c r="Q138" s="36">
        <f ca="1">'PE2_14.09.18_pred'!I126</f>
        <v>1.0101010101010102</v>
      </c>
      <c r="R138" s="36">
        <f ca="1">'PE3_17.09.18'!I126</f>
        <v>0</v>
      </c>
      <c r="S138" s="36">
        <f ca="1">'PE3_17.09.18_pred'!I126</f>
        <v>0</v>
      </c>
      <c r="T138" s="36">
        <f ca="1">'PE4_18.09.18'!I126</f>
        <v>2.0202020202020203</v>
      </c>
      <c r="U138" s="36">
        <f ca="1">'PE4_18.09.18_pred'!I126</f>
        <v>1.0101010101010102</v>
      </c>
      <c r="V138" s="36">
        <f ca="1">'PE5_19.09.18'!I126</f>
        <v>0</v>
      </c>
      <c r="W138" s="36">
        <f ca="1">'PE5_19.09.18_pred'!I126</f>
        <v>0</v>
      </c>
      <c r="X138" s="36">
        <f ca="1">'PE6_20.09.18'!I126</f>
        <v>0</v>
      </c>
      <c r="Y138" s="36">
        <f ca="1">'PE6_20.09.18_pred'!I126</f>
        <v>0</v>
      </c>
      <c r="Z138" s="36">
        <f ca="1">'TE1_13.09.18'!I126</f>
        <v>0</v>
      </c>
      <c r="AA138" s="36">
        <f ca="1">'TE1_13.09.18_pred'!I126</f>
        <v>0</v>
      </c>
      <c r="AB138" s="36">
        <f ca="1">'TE2_14.09.18'!I126</f>
        <v>1.0101010101010102</v>
      </c>
      <c r="AC138" s="36">
        <f ca="1">'TE2_14.09.18_pred'!I126</f>
        <v>1.0101010101010102</v>
      </c>
      <c r="AD138" s="36">
        <f ca="1">'TE3_17.09.18'!I126</f>
        <v>1.0101010101010102</v>
      </c>
      <c r="AE138" s="36">
        <f ca="1">'TE3_17.09.18_pred'!I126</f>
        <v>0</v>
      </c>
      <c r="AF138" s="36">
        <f ca="1">'TE4_18.09.18'!I126</f>
        <v>0</v>
      </c>
      <c r="AG138" s="36">
        <f ca="1">'TE4_18.09.18_pred'!I126</f>
        <v>0</v>
      </c>
      <c r="AH138" s="36">
        <f ca="1">'TE5_19.09.18'!I126</f>
        <v>1.0101010101010102</v>
      </c>
      <c r="AI138" s="36">
        <f ca="1">'TE5_19.09.18_pred'!I126</f>
        <v>0</v>
      </c>
      <c r="AJ138" s="36">
        <f ca="1">'TE6_20.09.18'!I126</f>
        <v>0</v>
      </c>
      <c r="AK138" s="36">
        <f ca="1">'TE6_20.09.18_pred'!I126</f>
        <v>0</v>
      </c>
      <c r="AM138" s="36">
        <f t="shared" ca="1" si="25"/>
        <v>1.3757245409184538</v>
      </c>
      <c r="AN138" s="36">
        <f t="shared" ca="1" si="26"/>
        <v>3.0935383738175242</v>
      </c>
      <c r="AO138" s="36">
        <f t="shared" ca="1" si="27"/>
        <v>0.51558972896958732</v>
      </c>
      <c r="AQ138" s="58"/>
    </row>
    <row r="139" spans="1:43" x14ac:dyDescent="0.25">
      <c r="A139" s="53" t="s">
        <v>507</v>
      </c>
      <c r="B139" s="36">
        <f ca="1">'NE1_13.09.18'!I127</f>
        <v>0</v>
      </c>
      <c r="C139" s="36">
        <f ca="1">'NE1_13.09.18_pred'!I127</f>
        <v>0</v>
      </c>
      <c r="D139" s="36">
        <f ca="1">'NE2_14.09.18'!I127</f>
        <v>0</v>
      </c>
      <c r="E139" s="36">
        <f ca="1">'NE2_14.09.18_pred'!I127</f>
        <v>0</v>
      </c>
      <c r="F139" s="36">
        <f ca="1">'NE3_17.09.18'!I127</f>
        <v>0</v>
      </c>
      <c r="G139" s="36">
        <f ca="1">'NE3_17.09.18_pred'!I127</f>
        <v>0</v>
      </c>
      <c r="H139" s="36">
        <f ca="1">'NE4_18.09.18'!I127</f>
        <v>0</v>
      </c>
      <c r="I139" s="36">
        <f ca="1">'NE4_18.09.18_pred'!I127</f>
        <v>0</v>
      </c>
      <c r="J139" s="36">
        <f ca="1">'NE5_19.09.18'!I127</f>
        <v>0</v>
      </c>
      <c r="K139" s="36">
        <f ca="1">'NE5_19.09.18_pred'!I127</f>
        <v>0</v>
      </c>
      <c r="L139" s="36">
        <f ca="1">'NE6_20.09.18'!I127</f>
        <v>0</v>
      </c>
      <c r="M139" s="36">
        <f ca="1">'NE6_20.09.18_pred'!I127</f>
        <v>0</v>
      </c>
      <c r="N139" s="36">
        <f ca="1">'PE1_13.09.18'!I127</f>
        <v>0</v>
      </c>
      <c r="O139" s="36">
        <f ca="1">'PE1_13.09.18_pred'!I127</f>
        <v>0</v>
      </c>
      <c r="P139" s="36">
        <f ca="1">'PE2_14.09.18'!I127</f>
        <v>0</v>
      </c>
      <c r="Q139" s="36">
        <f ca="1">'PE2_14.09.18_pred'!I127</f>
        <v>0</v>
      </c>
      <c r="R139" s="36">
        <f ca="1">'PE3_17.09.18'!I127</f>
        <v>0</v>
      </c>
      <c r="S139" s="36">
        <f ca="1">'PE3_17.09.18_pred'!I127</f>
        <v>0</v>
      </c>
      <c r="T139" s="36">
        <f ca="1">'PE4_18.09.18'!I127</f>
        <v>0</v>
      </c>
      <c r="U139" s="36">
        <f ca="1">'PE4_18.09.18_pred'!I127</f>
        <v>0</v>
      </c>
      <c r="V139" s="36">
        <f ca="1">'PE5_19.09.18'!I127</f>
        <v>0</v>
      </c>
      <c r="W139" s="36">
        <f ca="1">'PE5_19.09.18_pred'!I127</f>
        <v>0</v>
      </c>
      <c r="X139" s="36">
        <f ca="1">'PE6_20.09.18'!I127</f>
        <v>0</v>
      </c>
      <c r="Y139" s="36">
        <f ca="1">'PE6_20.09.18_pred'!I127</f>
        <v>0</v>
      </c>
      <c r="Z139" s="36">
        <f ca="1">'TE1_13.09.18'!I127</f>
        <v>0</v>
      </c>
      <c r="AA139" s="36">
        <f ca="1">'TE1_13.09.18_pred'!I127</f>
        <v>0</v>
      </c>
      <c r="AB139" s="36">
        <f ca="1">'TE2_14.09.18'!I127</f>
        <v>0</v>
      </c>
      <c r="AC139" s="36">
        <f ca="1">'TE2_14.09.18_pred'!I127</f>
        <v>0</v>
      </c>
      <c r="AD139" s="36">
        <f ca="1">'TE3_17.09.18'!I127</f>
        <v>0</v>
      </c>
      <c r="AE139" s="36">
        <f ca="1">'TE3_17.09.18_pred'!I127</f>
        <v>0</v>
      </c>
      <c r="AF139" s="36">
        <f ca="1">'TE4_18.09.18'!I127</f>
        <v>0</v>
      </c>
      <c r="AG139" s="36">
        <f ca="1">'TE4_18.09.18_pred'!I127</f>
        <v>0</v>
      </c>
      <c r="AH139" s="36">
        <f ca="1">'TE5_19.09.18'!I127</f>
        <v>0</v>
      </c>
      <c r="AI139" s="36">
        <f ca="1">'TE5_19.09.18_pred'!I127</f>
        <v>0</v>
      </c>
      <c r="AJ139" s="36">
        <f ca="1">'TE6_20.09.18'!I127</f>
        <v>0</v>
      </c>
      <c r="AK139" s="36">
        <f ca="1">'TE6_20.09.18_pred'!I127</f>
        <v>0</v>
      </c>
      <c r="AM139" s="36">
        <f t="shared" ca="1" si="25"/>
        <v>0</v>
      </c>
      <c r="AN139" s="36">
        <f t="shared" ca="1" si="26"/>
        <v>0</v>
      </c>
      <c r="AO139" s="36">
        <f t="shared" ca="1" si="27"/>
        <v>0</v>
      </c>
      <c r="AQ139" s="58"/>
    </row>
    <row r="140" spans="1:43" x14ac:dyDescent="0.25">
      <c r="A140" s="53" t="s">
        <v>508</v>
      </c>
      <c r="B140" s="36">
        <f ca="1">'NE1_13.09.18'!I128</f>
        <v>0</v>
      </c>
      <c r="C140" s="36">
        <f ca="1">'NE1_13.09.18_pred'!I128</f>
        <v>0</v>
      </c>
      <c r="D140" s="36">
        <f ca="1">'NE2_14.09.18'!I128</f>
        <v>0</v>
      </c>
      <c r="E140" s="36">
        <f ca="1">'NE2_14.09.18_pred'!I128</f>
        <v>0</v>
      </c>
      <c r="F140" s="36">
        <f ca="1">'NE3_17.09.18'!I128</f>
        <v>0</v>
      </c>
      <c r="G140" s="36">
        <f ca="1">'NE3_17.09.18_pred'!I128</f>
        <v>0</v>
      </c>
      <c r="H140" s="36">
        <f ca="1">'NE4_18.09.18'!I128</f>
        <v>1.0101010101010102</v>
      </c>
      <c r="I140" s="36">
        <f ca="1">'NE4_18.09.18_pred'!I128</f>
        <v>1.0101010101010102</v>
      </c>
      <c r="J140" s="36">
        <f ca="1">'NE5_19.09.18'!I128</f>
        <v>0</v>
      </c>
      <c r="K140" s="36">
        <f ca="1">'NE5_19.09.18_pred'!I128</f>
        <v>0</v>
      </c>
      <c r="L140" s="36">
        <f ca="1">'NE6_20.09.18'!I128</f>
        <v>0</v>
      </c>
      <c r="M140" s="36">
        <f ca="1">'NE6_20.09.18_pred'!I128</f>
        <v>0</v>
      </c>
      <c r="N140" s="36">
        <f ca="1">'PE1_13.09.18'!I128</f>
        <v>0</v>
      </c>
      <c r="O140" s="36">
        <f ca="1">'PE1_13.09.18_pred'!I128</f>
        <v>0</v>
      </c>
      <c r="P140" s="36">
        <f ca="1">'PE2_14.09.18'!I128</f>
        <v>0</v>
      </c>
      <c r="Q140" s="36">
        <f ca="1">'PE2_14.09.18_pred'!I128</f>
        <v>0</v>
      </c>
      <c r="R140" s="36">
        <f ca="1">'PE3_17.09.18'!I128</f>
        <v>0</v>
      </c>
      <c r="S140" s="36">
        <f ca="1">'PE3_17.09.18_pred'!I128</f>
        <v>0</v>
      </c>
      <c r="T140" s="36">
        <f ca="1">'PE4_18.09.18'!I128</f>
        <v>0</v>
      </c>
      <c r="U140" s="36">
        <f ca="1">'PE4_18.09.18_pred'!I128</f>
        <v>0</v>
      </c>
      <c r="V140" s="36">
        <f ca="1">'PE5_19.09.18'!I128</f>
        <v>0</v>
      </c>
      <c r="W140" s="36">
        <f ca="1">'PE5_19.09.18_pred'!I128</f>
        <v>0</v>
      </c>
      <c r="X140" s="36">
        <f ca="1">'PE6_20.09.18'!I128</f>
        <v>0</v>
      </c>
      <c r="Y140" s="36">
        <f ca="1">'PE6_20.09.18_pred'!I128</f>
        <v>0</v>
      </c>
      <c r="Z140" s="36">
        <f ca="1">'TE1_13.09.18'!I128</f>
        <v>0</v>
      </c>
      <c r="AA140" s="36">
        <f ca="1">'TE1_13.09.18_pred'!I128</f>
        <v>0</v>
      </c>
      <c r="AB140" s="36">
        <f ca="1">'TE2_14.09.18'!I128</f>
        <v>0</v>
      </c>
      <c r="AC140" s="36">
        <f ca="1">'TE2_14.09.18_pred'!I128</f>
        <v>0</v>
      </c>
      <c r="AD140" s="36">
        <f ca="1">'TE3_17.09.18'!I128</f>
        <v>0</v>
      </c>
      <c r="AE140" s="36">
        <f ca="1">'TE3_17.09.18_pred'!I128</f>
        <v>0</v>
      </c>
      <c r="AF140" s="36">
        <f ca="1">'TE4_18.09.18'!I128</f>
        <v>0</v>
      </c>
      <c r="AG140" s="36">
        <f ca="1">'TE4_18.09.18_pred'!I128</f>
        <v>0</v>
      </c>
      <c r="AH140" s="36">
        <f ca="1">'TE5_19.09.18'!I128</f>
        <v>0</v>
      </c>
      <c r="AI140" s="36">
        <f ca="1">'TE5_19.09.18_pred'!I128</f>
        <v>0</v>
      </c>
      <c r="AJ140" s="36">
        <f ca="1">'TE6_20.09.18'!I128</f>
        <v>0</v>
      </c>
      <c r="AK140" s="36">
        <f ca="1">'TE6_20.09.18_pred'!I128</f>
        <v>0</v>
      </c>
      <c r="AM140" s="36">
        <f t="shared" ca="1" si="25"/>
        <v>5.6116722783389451E-2</v>
      </c>
      <c r="AN140" s="36">
        <f t="shared" ca="1" si="26"/>
        <v>0.23465725671285173</v>
      </c>
      <c r="AO140" s="36">
        <f t="shared" ca="1" si="27"/>
        <v>3.9109542785475286E-2</v>
      </c>
      <c r="AQ140" s="58"/>
    </row>
    <row r="141" spans="1:43" x14ac:dyDescent="0.25">
      <c r="A141" s="54" t="s">
        <v>194</v>
      </c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60"/>
    </row>
    <row r="142" spans="1:43" x14ac:dyDescent="0.25">
      <c r="A142" s="53" t="s">
        <v>509</v>
      </c>
      <c r="B142" s="36">
        <f ca="1">'NE1_13.09.18'!I130</f>
        <v>0</v>
      </c>
      <c r="C142" s="36">
        <f ca="1">'NE1_13.09.18_pred'!I130</f>
        <v>0</v>
      </c>
      <c r="D142" s="36">
        <f ca="1">'NE2_14.09.18'!I130</f>
        <v>0</v>
      </c>
      <c r="E142" s="36">
        <f ca="1">'NE2_14.09.18_pred'!I130</f>
        <v>0</v>
      </c>
      <c r="F142" s="36">
        <f ca="1">'NE3_17.09.18'!I130</f>
        <v>0</v>
      </c>
      <c r="G142" s="36">
        <f ca="1">'NE3_17.09.18_pred'!I130</f>
        <v>0</v>
      </c>
      <c r="H142" s="36">
        <f ca="1">'NE4_18.09.18'!I130</f>
        <v>0</v>
      </c>
      <c r="I142" s="36">
        <f ca="1">'NE4_18.09.18_pred'!I130</f>
        <v>0</v>
      </c>
      <c r="J142" s="36">
        <f ca="1">'NE5_19.09.18'!I130</f>
        <v>0</v>
      </c>
      <c r="K142" s="36">
        <f ca="1">'NE5_19.09.18_pred'!I130</f>
        <v>0</v>
      </c>
      <c r="L142" s="36">
        <f ca="1">'NE6_20.09.18'!I130</f>
        <v>0</v>
      </c>
      <c r="M142" s="36">
        <f ca="1">'NE6_20.09.18_pred'!I130</f>
        <v>0</v>
      </c>
      <c r="N142" s="36">
        <f ca="1">'PE1_13.09.18'!I130</f>
        <v>0</v>
      </c>
      <c r="O142" s="36">
        <f ca="1">'PE1_13.09.18_pred'!I130</f>
        <v>0</v>
      </c>
      <c r="P142" s="36">
        <f ca="1">'PE2_14.09.18'!I130</f>
        <v>0</v>
      </c>
      <c r="Q142" s="36">
        <f ca="1">'PE2_14.09.18_pred'!I130</f>
        <v>0</v>
      </c>
      <c r="R142" s="36">
        <f ca="1">'PE3_17.09.18'!I130</f>
        <v>0</v>
      </c>
      <c r="S142" s="36">
        <f ca="1">'PE3_17.09.18_pred'!I130</f>
        <v>0</v>
      </c>
      <c r="T142" s="36">
        <f ca="1">'PE4_18.09.18'!I130</f>
        <v>0</v>
      </c>
      <c r="U142" s="36">
        <f ca="1">'PE4_18.09.18_pred'!I130</f>
        <v>0</v>
      </c>
      <c r="V142" s="36">
        <f ca="1">'PE5_19.09.18'!I130</f>
        <v>0</v>
      </c>
      <c r="W142" s="36">
        <f ca="1">'PE5_19.09.18_pred'!I130</f>
        <v>0</v>
      </c>
      <c r="X142" s="36">
        <f ca="1">'PE6_20.09.18'!I130</f>
        <v>0</v>
      </c>
      <c r="Y142" s="36">
        <f ca="1">'PE6_20.09.18_pred'!I130</f>
        <v>0</v>
      </c>
      <c r="Z142" s="36">
        <f ca="1">'TE1_13.09.18'!I130</f>
        <v>0</v>
      </c>
      <c r="AA142" s="36">
        <f ca="1">'TE1_13.09.18_pred'!I130</f>
        <v>0</v>
      </c>
      <c r="AB142" s="36">
        <f ca="1">'TE2_14.09.18'!I130</f>
        <v>0</v>
      </c>
      <c r="AC142" s="36">
        <f ca="1">'TE2_14.09.18_pred'!I130</f>
        <v>0</v>
      </c>
      <c r="AD142" s="36">
        <f ca="1">'TE3_17.09.18'!I130</f>
        <v>0</v>
      </c>
      <c r="AE142" s="36">
        <f ca="1">'TE3_17.09.18_pred'!I130</f>
        <v>0</v>
      </c>
      <c r="AF142" s="36">
        <f ca="1">'TE4_18.09.18'!I130</f>
        <v>0</v>
      </c>
      <c r="AG142" s="36">
        <f ca="1">'TE4_18.09.18_pred'!I130</f>
        <v>0</v>
      </c>
      <c r="AH142" s="36">
        <f ca="1">'TE5_19.09.18'!I130</f>
        <v>0</v>
      </c>
      <c r="AI142" s="36">
        <f ca="1">'TE5_19.09.18_pred'!I130</f>
        <v>0</v>
      </c>
      <c r="AJ142" s="36">
        <f ca="1">'TE6_20.09.18'!I130</f>
        <v>0</v>
      </c>
      <c r="AK142" s="36">
        <f ca="1">'TE6_20.09.18_pred'!I130</f>
        <v>0</v>
      </c>
      <c r="AM142" s="36">
        <f ca="1">AVERAGE(B142:AK142)</f>
        <v>0</v>
      </c>
      <c r="AN142" s="36">
        <f ca="1">STDEV(B142:AK142)</f>
        <v>0</v>
      </c>
      <c r="AO142" s="36">
        <f ca="1">AN142/SQRT(36)</f>
        <v>0</v>
      </c>
      <c r="AQ142" s="58"/>
    </row>
    <row r="143" spans="1:43" x14ac:dyDescent="0.25">
      <c r="A143" s="54" t="s">
        <v>195</v>
      </c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60"/>
    </row>
    <row r="144" spans="1:43" x14ac:dyDescent="0.25">
      <c r="A144" s="53" t="s">
        <v>510</v>
      </c>
      <c r="B144" s="36">
        <f ca="1">'NE1_13.09.18'!I132</f>
        <v>0</v>
      </c>
      <c r="C144" s="36">
        <f ca="1">'NE1_13.09.18_pred'!I132</f>
        <v>0</v>
      </c>
      <c r="D144" s="36">
        <f ca="1">'NE2_14.09.18'!I132</f>
        <v>0</v>
      </c>
      <c r="E144" s="36">
        <f ca="1">'NE2_14.09.18_pred'!I132</f>
        <v>0</v>
      </c>
      <c r="F144" s="36">
        <f ca="1">'NE3_17.09.18'!I132</f>
        <v>0</v>
      </c>
      <c r="G144" s="36">
        <f ca="1">'NE3_17.09.18_pred'!I132</f>
        <v>0</v>
      </c>
      <c r="H144" s="36">
        <f ca="1">'NE4_18.09.18'!I132</f>
        <v>0</v>
      </c>
      <c r="I144" s="36">
        <f ca="1">'NE4_18.09.18_pred'!I132</f>
        <v>0</v>
      </c>
      <c r="J144" s="36">
        <f ca="1">'NE5_19.09.18'!I132</f>
        <v>0</v>
      </c>
      <c r="K144" s="36">
        <f ca="1">'NE5_19.09.18_pred'!I132</f>
        <v>0</v>
      </c>
      <c r="L144" s="36">
        <f ca="1">'NE6_20.09.18'!I132</f>
        <v>0</v>
      </c>
      <c r="M144" s="36">
        <f ca="1">'NE6_20.09.18_pred'!I132</f>
        <v>0</v>
      </c>
      <c r="N144" s="36">
        <f ca="1">'PE1_13.09.18'!I132</f>
        <v>0</v>
      </c>
      <c r="O144" s="36">
        <f ca="1">'PE1_13.09.18_pred'!I132</f>
        <v>0</v>
      </c>
      <c r="P144" s="36">
        <f ca="1">'PE2_14.09.18'!I132</f>
        <v>0</v>
      </c>
      <c r="Q144" s="36">
        <f ca="1">'PE2_14.09.18_pred'!I132</f>
        <v>0</v>
      </c>
      <c r="R144" s="36">
        <f ca="1">'PE3_17.09.18'!I132</f>
        <v>0</v>
      </c>
      <c r="S144" s="36">
        <f ca="1">'PE3_17.09.18_pred'!I132</f>
        <v>0</v>
      </c>
      <c r="T144" s="36">
        <f ca="1">'PE4_18.09.18'!I132</f>
        <v>0</v>
      </c>
      <c r="U144" s="36">
        <f ca="1">'PE4_18.09.18_pred'!I132</f>
        <v>0</v>
      </c>
      <c r="V144" s="36">
        <f ca="1">'PE5_19.09.18'!I132</f>
        <v>1.0101010101010102</v>
      </c>
      <c r="W144" s="36">
        <f ca="1">'PE5_19.09.18_pred'!I132</f>
        <v>0</v>
      </c>
      <c r="X144" s="36">
        <f ca="1">'PE6_20.09.18'!I132</f>
        <v>0</v>
      </c>
      <c r="Y144" s="36">
        <f ca="1">'PE6_20.09.18_pred'!I132</f>
        <v>0</v>
      </c>
      <c r="Z144" s="36">
        <f ca="1">'TE1_13.09.18'!I132</f>
        <v>0</v>
      </c>
      <c r="AA144" s="36">
        <f ca="1">'TE1_13.09.18_pred'!I132</f>
        <v>0</v>
      </c>
      <c r="AB144" s="36">
        <f ca="1">'TE2_14.09.18'!I132</f>
        <v>0</v>
      </c>
      <c r="AC144" s="36">
        <f ca="1">'TE2_14.09.18_pred'!I132</f>
        <v>0</v>
      </c>
      <c r="AD144" s="36">
        <f ca="1">'TE3_17.09.18'!I132</f>
        <v>0</v>
      </c>
      <c r="AE144" s="36">
        <f ca="1">'TE3_17.09.18_pred'!I132</f>
        <v>0</v>
      </c>
      <c r="AF144" s="36">
        <f ca="1">'TE4_18.09.18'!I132</f>
        <v>0</v>
      </c>
      <c r="AG144" s="36">
        <f ca="1">'TE4_18.09.18_pred'!I132</f>
        <v>0</v>
      </c>
      <c r="AH144" s="36">
        <f ca="1">'TE5_19.09.18'!I132</f>
        <v>0</v>
      </c>
      <c r="AI144" s="36">
        <f ca="1">'TE5_19.09.18_pred'!I132</f>
        <v>0</v>
      </c>
      <c r="AJ144" s="36">
        <f ca="1">'TE6_20.09.18'!I132</f>
        <v>0</v>
      </c>
      <c r="AK144" s="36">
        <f ca="1">'TE6_20.09.18_pred'!I132</f>
        <v>0</v>
      </c>
      <c r="AM144" s="36">
        <f ca="1">AVERAGE(B144:AK144)</f>
        <v>2.8058361391694726E-2</v>
      </c>
      <c r="AN144" s="36">
        <f ca="1">STDEV(B144:AK144)</f>
        <v>0.16835016835016836</v>
      </c>
      <c r="AO144" s="36">
        <f ca="1">AN144/SQRT(36)</f>
        <v>2.8058361391694726E-2</v>
      </c>
      <c r="AQ144" s="58"/>
    </row>
    <row r="145" spans="1:43" x14ac:dyDescent="0.25">
      <c r="A145" s="54" t="s">
        <v>196</v>
      </c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60"/>
    </row>
    <row r="146" spans="1:43" x14ac:dyDescent="0.25">
      <c r="A146" s="53" t="s">
        <v>511</v>
      </c>
      <c r="B146" s="36">
        <f ca="1">'NE1_13.09.18'!I134</f>
        <v>1.0101010101010102</v>
      </c>
      <c r="C146" s="36">
        <f ca="1">'NE1_13.09.18_pred'!I134</f>
        <v>2.0618556701030926</v>
      </c>
      <c r="D146" s="36">
        <f ca="1">'NE2_14.09.18'!I134</f>
        <v>3.0303030303030303</v>
      </c>
      <c r="E146" s="36">
        <f ca="1">'NE2_14.09.18_pred'!I134</f>
        <v>1.0204081632653061</v>
      </c>
      <c r="F146" s="36">
        <f ca="1">'NE3_17.09.18'!I134</f>
        <v>4.0404040404040407</v>
      </c>
      <c r="G146" s="36">
        <f ca="1">'NE3_17.09.18_pred'!I134</f>
        <v>7.0707070707070701</v>
      </c>
      <c r="H146" s="36">
        <f ca="1">'NE4_18.09.18'!I134</f>
        <v>5.0505050505050502</v>
      </c>
      <c r="I146" s="36">
        <f ca="1">'NE4_18.09.18_pred'!I134</f>
        <v>2.0202020202020203</v>
      </c>
      <c r="J146" s="36">
        <f ca="1">'NE5_19.09.18'!I134</f>
        <v>2.0202020202020203</v>
      </c>
      <c r="K146" s="36">
        <f ca="1">'NE5_19.09.18_pred'!I134</f>
        <v>3.0303030303030303</v>
      </c>
      <c r="L146" s="36">
        <f ca="1">'NE6_20.09.18'!I134</f>
        <v>1.0101010101010102</v>
      </c>
      <c r="M146" s="36">
        <f ca="1">'NE6_20.09.18_pred'!I134</f>
        <v>1.0101010101010102</v>
      </c>
      <c r="N146" s="36">
        <f ca="1">'PE1_13.09.18'!I134</f>
        <v>1.0101010101010102</v>
      </c>
      <c r="O146" s="36">
        <f ca="1">'PE1_13.09.18_pred'!I134</f>
        <v>0</v>
      </c>
      <c r="P146" s="36">
        <f ca="1">'PE2_14.09.18'!I134</f>
        <v>2.0202020202020203</v>
      </c>
      <c r="Q146" s="36">
        <f ca="1">'PE2_14.09.18_pred'!I134</f>
        <v>5.0505050505050502</v>
      </c>
      <c r="R146" s="36">
        <f ca="1">'PE3_17.09.18'!I134</f>
        <v>0</v>
      </c>
      <c r="S146" s="36">
        <f ca="1">'PE3_17.09.18_pred'!I134</f>
        <v>10.204081632653061</v>
      </c>
      <c r="T146" s="36">
        <f ca="1">'PE4_18.09.18'!I134</f>
        <v>5.0505050505050502</v>
      </c>
      <c r="U146" s="36">
        <f ca="1">'PE4_18.09.18_pred'!I134</f>
        <v>15.151515151515152</v>
      </c>
      <c r="V146" s="36">
        <f ca="1">'PE5_19.09.18'!I134</f>
        <v>2.0202020202020203</v>
      </c>
      <c r="W146" s="36">
        <f ca="1">'PE5_19.09.18_pred'!I134</f>
        <v>14.14141414141414</v>
      </c>
      <c r="X146" s="36">
        <f ca="1">'PE6_20.09.18'!I134</f>
        <v>7.0707070707070701</v>
      </c>
      <c r="Y146" s="36">
        <f ca="1">'PE6_20.09.18_pred'!I134</f>
        <v>21.428571428571427</v>
      </c>
      <c r="Z146" s="36">
        <f ca="1">'TE1_13.09.18'!I134</f>
        <v>9.0909090909090917</v>
      </c>
      <c r="AA146" s="36">
        <f ca="1">'TE1_13.09.18_pred'!I134</f>
        <v>13.131313131313133</v>
      </c>
      <c r="AB146" s="36">
        <f ca="1">'TE2_14.09.18'!I134</f>
        <v>20.202020202020201</v>
      </c>
      <c r="AC146" s="36">
        <f ca="1">'TE2_14.09.18_pred'!I134</f>
        <v>13.131313131313133</v>
      </c>
      <c r="AD146" s="36">
        <f ca="1">'TE3_17.09.18'!I134</f>
        <v>3.0303030303030303</v>
      </c>
      <c r="AE146" s="36">
        <f ca="1">'TE3_17.09.18_pred'!I134</f>
        <v>18.181818181818183</v>
      </c>
      <c r="AF146" s="36">
        <f ca="1">'TE4_18.09.18'!I134</f>
        <v>21.212121212121211</v>
      </c>
      <c r="AG146" s="36">
        <f ca="1">'TE4_18.09.18_pred'!I134</f>
        <v>24.242424242424242</v>
      </c>
      <c r="AH146" s="36">
        <f ca="1">'TE5_19.09.18'!I134</f>
        <v>26.262626262626267</v>
      </c>
      <c r="AI146" s="36">
        <f ca="1">'TE5_19.09.18_pred'!I134</f>
        <v>45.454545454545453</v>
      </c>
      <c r="AJ146" s="36">
        <f ca="1">'TE6_20.09.18'!I134</f>
        <v>17.171717171717169</v>
      </c>
      <c r="AK146" s="36">
        <f ca="1">'TE6_20.09.18_pred'!I134</f>
        <v>28.28282828282828</v>
      </c>
      <c r="AM146" s="36">
        <f ca="1">AVERAGE(B146:AK146)</f>
        <v>9.8588038082392515</v>
      </c>
      <c r="AN146" s="36">
        <f ca="1">STDEV(B146:AK146)</f>
        <v>10.412035595616944</v>
      </c>
      <c r="AO146" s="36">
        <f ca="1">AN146/SQRT(36)</f>
        <v>1.7353392659361573</v>
      </c>
      <c r="AQ146" s="58"/>
    </row>
    <row r="147" spans="1:43" x14ac:dyDescent="0.25">
      <c r="A147" s="54" t="s">
        <v>197</v>
      </c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60"/>
    </row>
    <row r="148" spans="1:43" x14ac:dyDescent="0.25">
      <c r="A148" s="53" t="s">
        <v>512</v>
      </c>
      <c r="B148" s="36">
        <f ca="1">'NE1_13.09.18'!I136</f>
        <v>2.0202020202020203</v>
      </c>
      <c r="C148" s="36">
        <f ca="1">'NE1_13.09.18_pred'!I136</f>
        <v>2.0618556701030926</v>
      </c>
      <c r="D148" s="36">
        <f ca="1">'NE2_14.09.18'!I136</f>
        <v>3.0303030303030303</v>
      </c>
      <c r="E148" s="36">
        <f ca="1">'NE2_14.09.18_pred'!I136</f>
        <v>8.1632653061224492</v>
      </c>
      <c r="F148" s="36">
        <f ca="1">'NE3_17.09.18'!I136</f>
        <v>18.181818181818183</v>
      </c>
      <c r="G148" s="36">
        <f ca="1">'NE3_17.09.18_pred'!I136</f>
        <v>7.0707070707070701</v>
      </c>
      <c r="H148" s="36">
        <f ca="1">'NE4_18.09.18'!I136</f>
        <v>7.0707070707070701</v>
      </c>
      <c r="I148" s="36">
        <f ca="1">'NE4_18.09.18_pred'!I136</f>
        <v>14.14141414141414</v>
      </c>
      <c r="J148" s="36">
        <f ca="1">'NE5_19.09.18'!I136</f>
        <v>11.111111111111111</v>
      </c>
      <c r="K148" s="36">
        <f ca="1">'NE5_19.09.18_pred'!I136</f>
        <v>22.222222222222221</v>
      </c>
      <c r="L148" s="36">
        <f ca="1">'NE6_20.09.18'!I136</f>
        <v>4.0404040404040407</v>
      </c>
      <c r="M148" s="36">
        <f ca="1">'NE6_20.09.18_pred'!I136</f>
        <v>4.0404040404040407</v>
      </c>
      <c r="N148" s="36">
        <f ca="1">'PE1_13.09.18'!I136</f>
        <v>0</v>
      </c>
      <c r="O148" s="36">
        <f ca="1">'PE1_13.09.18_pred'!I136</f>
        <v>1.0101010101010102</v>
      </c>
      <c r="P148" s="36">
        <f ca="1">'PE2_14.09.18'!I136</f>
        <v>9.0909090909090917</v>
      </c>
      <c r="Q148" s="36">
        <f ca="1">'PE2_14.09.18_pred'!I136</f>
        <v>8.0808080808080813</v>
      </c>
      <c r="R148" s="36">
        <f ca="1">'PE3_17.09.18'!I136</f>
        <v>6.0606060606060606</v>
      </c>
      <c r="S148" s="36">
        <f ca="1">'PE3_17.09.18_pred'!I136</f>
        <v>7.1428571428571423</v>
      </c>
      <c r="T148" s="36">
        <f ca="1">'PE4_18.09.18'!I136</f>
        <v>4.0404040404040407</v>
      </c>
      <c r="U148" s="36">
        <f ca="1">'PE4_18.09.18_pred'!I136</f>
        <v>8.0808080808080813</v>
      </c>
      <c r="V148" s="36">
        <f ca="1">'PE5_19.09.18'!I136</f>
        <v>0</v>
      </c>
      <c r="W148" s="36">
        <f ca="1">'PE5_19.09.18_pred'!I136</f>
        <v>4.0404040404040407</v>
      </c>
      <c r="X148" s="36">
        <f ca="1">'PE6_20.09.18'!I136</f>
        <v>0</v>
      </c>
      <c r="Y148" s="36">
        <f ca="1">'PE6_20.09.18_pred'!I136</f>
        <v>0</v>
      </c>
      <c r="Z148" s="36">
        <f ca="1">'TE1_13.09.18'!I136</f>
        <v>1.0101010101010102</v>
      </c>
      <c r="AA148" s="36">
        <f ca="1">'TE1_13.09.18_pred'!I136</f>
        <v>0</v>
      </c>
      <c r="AB148" s="36">
        <f ca="1">'TE2_14.09.18'!I136</f>
        <v>6.0606060606060606</v>
      </c>
      <c r="AC148" s="36">
        <f ca="1">'TE2_14.09.18_pred'!I136</f>
        <v>1.0101010101010102</v>
      </c>
      <c r="AD148" s="36">
        <f ca="1">'TE3_17.09.18'!I136</f>
        <v>2.0202020202020203</v>
      </c>
      <c r="AE148" s="36">
        <f ca="1">'TE3_17.09.18_pred'!I136</f>
        <v>0</v>
      </c>
      <c r="AF148" s="36">
        <f ca="1">'TE4_18.09.18'!I136</f>
        <v>2.0202020202020203</v>
      </c>
      <c r="AG148" s="36">
        <f ca="1">'TE4_18.09.18_pred'!I136</f>
        <v>0</v>
      </c>
      <c r="AH148" s="36">
        <f ca="1">'TE5_19.09.18'!I136</f>
        <v>0</v>
      </c>
      <c r="AI148" s="36">
        <f ca="1">'TE5_19.09.18_pred'!I136</f>
        <v>0</v>
      </c>
      <c r="AJ148" s="36">
        <f ca="1">'TE6_20.09.18'!I136</f>
        <v>1.0101010101010102</v>
      </c>
      <c r="AK148" s="36">
        <f ca="1">'TE6_20.09.18_pred'!I136</f>
        <v>1.0101010101010102</v>
      </c>
      <c r="AM148" s="36">
        <f ca="1">AVERAGE(B148:AK148)</f>
        <v>4.5789645998286161</v>
      </c>
      <c r="AN148" s="36">
        <f ca="1">STDEV(B148:AK148)</f>
        <v>5.327733930132613</v>
      </c>
      <c r="AO148" s="36">
        <f ca="1">AN148/SQRT(36)</f>
        <v>0.88795565502210216</v>
      </c>
      <c r="AQ148" s="58"/>
    </row>
    <row r="149" spans="1:43" x14ac:dyDescent="0.25">
      <c r="A149" s="53" t="s">
        <v>144</v>
      </c>
      <c r="B149" s="36">
        <f ca="1">'NE1_13.09.18'!I137</f>
        <v>0</v>
      </c>
      <c r="C149" s="36">
        <f ca="1">'NE1_13.09.18_pred'!I137</f>
        <v>0</v>
      </c>
      <c r="D149" s="36">
        <f ca="1">'NE2_14.09.18'!I137</f>
        <v>0</v>
      </c>
      <c r="E149" s="36">
        <f ca="1">'NE2_14.09.18_pred'!I137</f>
        <v>0</v>
      </c>
      <c r="F149" s="36">
        <f ca="1">'NE3_17.09.18'!I137</f>
        <v>0</v>
      </c>
      <c r="G149" s="36">
        <f ca="1">'NE3_17.09.18_pred'!I137</f>
        <v>0</v>
      </c>
      <c r="H149" s="36">
        <f ca="1">'NE4_18.09.18'!I137</f>
        <v>0</v>
      </c>
      <c r="I149" s="36">
        <f ca="1">'NE4_18.09.18_pred'!I137</f>
        <v>0</v>
      </c>
      <c r="J149" s="36">
        <f ca="1">'NE5_19.09.18'!I137</f>
        <v>0</v>
      </c>
      <c r="K149" s="36">
        <f ca="1">'NE5_19.09.18_pred'!I137</f>
        <v>0</v>
      </c>
      <c r="L149" s="36">
        <f ca="1">'NE6_20.09.18'!I137</f>
        <v>0</v>
      </c>
      <c r="M149" s="36">
        <f ca="1">'NE6_20.09.18_pred'!I137</f>
        <v>0</v>
      </c>
      <c r="N149" s="36">
        <f ca="1">'PE1_13.09.18'!I137</f>
        <v>0</v>
      </c>
      <c r="O149" s="36">
        <f ca="1">'PE1_13.09.18_pred'!I137</f>
        <v>0</v>
      </c>
      <c r="P149" s="36">
        <f ca="1">'PE2_14.09.18'!I137</f>
        <v>0</v>
      </c>
      <c r="Q149" s="36">
        <f ca="1">'PE2_14.09.18_pred'!I137</f>
        <v>0</v>
      </c>
      <c r="R149" s="36">
        <f ca="1">'PE3_17.09.18'!I137</f>
        <v>0</v>
      </c>
      <c r="S149" s="36">
        <f ca="1">'PE3_17.09.18_pred'!I137</f>
        <v>0</v>
      </c>
      <c r="T149" s="36">
        <f ca="1">'PE4_18.09.18'!I137</f>
        <v>0</v>
      </c>
      <c r="U149" s="36">
        <f ca="1">'PE4_18.09.18_pred'!I137</f>
        <v>0</v>
      </c>
      <c r="V149" s="36">
        <f ca="1">'PE5_19.09.18'!I137</f>
        <v>0</v>
      </c>
      <c r="W149" s="36">
        <f ca="1">'PE5_19.09.18_pred'!I137</f>
        <v>0</v>
      </c>
      <c r="X149" s="36">
        <f ca="1">'PE6_20.09.18'!I137</f>
        <v>0</v>
      </c>
      <c r="Y149" s="36">
        <f ca="1">'PE6_20.09.18_pred'!I137</f>
        <v>1.0204081632653061</v>
      </c>
      <c r="Z149" s="36">
        <f ca="1">'TE1_13.09.18'!I137</f>
        <v>0</v>
      </c>
      <c r="AA149" s="36">
        <f ca="1">'TE1_13.09.18_pred'!I137</f>
        <v>0</v>
      </c>
      <c r="AB149" s="36">
        <f ca="1">'TE2_14.09.18'!I137</f>
        <v>0</v>
      </c>
      <c r="AC149" s="36">
        <f ca="1">'TE2_14.09.18_pred'!I137</f>
        <v>0</v>
      </c>
      <c r="AD149" s="36">
        <f ca="1">'TE3_17.09.18'!I137</f>
        <v>0</v>
      </c>
      <c r="AE149" s="36">
        <f ca="1">'TE3_17.09.18_pred'!I137</f>
        <v>0</v>
      </c>
      <c r="AF149" s="36">
        <f ca="1">'TE4_18.09.18'!I137</f>
        <v>0</v>
      </c>
      <c r="AG149" s="36">
        <f ca="1">'TE4_18.09.18_pred'!I137</f>
        <v>0</v>
      </c>
      <c r="AH149" s="36">
        <f ca="1">'TE5_19.09.18'!I137</f>
        <v>0</v>
      </c>
      <c r="AI149" s="36">
        <f ca="1">'TE5_19.09.18_pred'!I137</f>
        <v>0</v>
      </c>
      <c r="AJ149" s="36">
        <f ca="1">'TE6_20.09.18'!I137</f>
        <v>0</v>
      </c>
      <c r="AK149" s="36">
        <f ca="1">'TE6_20.09.18_pred'!I137</f>
        <v>0</v>
      </c>
      <c r="AM149" s="36">
        <f ca="1">AVERAGE(B149:AK149)</f>
        <v>2.834467120181406E-2</v>
      </c>
      <c r="AN149" s="36">
        <f ca="1">STDEV(B149:AK149)</f>
        <v>0.17006802721088435</v>
      </c>
      <c r="AO149" s="36">
        <f ca="1">AN149/SQRT(36)</f>
        <v>2.8344671201814057E-2</v>
      </c>
      <c r="AQ149" s="58"/>
    </row>
    <row r="150" spans="1:43" x14ac:dyDescent="0.25">
      <c r="A150" s="54" t="s">
        <v>198</v>
      </c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60"/>
    </row>
    <row r="151" spans="1:43" x14ac:dyDescent="0.25">
      <c r="A151" s="53" t="s">
        <v>146</v>
      </c>
      <c r="B151" s="36">
        <f ca="1">'NE1_13.09.18'!I139</f>
        <v>0</v>
      </c>
      <c r="C151" s="36">
        <f ca="1">'NE1_13.09.18_pred'!I139</f>
        <v>2.0202020202020203</v>
      </c>
      <c r="D151" s="36">
        <f ca="1">'NE2_14.09.18'!I139</f>
        <v>0</v>
      </c>
      <c r="E151" s="36">
        <f ca="1">'NE2_14.09.18_pred'!I139</f>
        <v>1.0101010101010102</v>
      </c>
      <c r="F151" s="36">
        <f ca="1">'NE3_17.09.18'!I139</f>
        <v>0</v>
      </c>
      <c r="G151" s="36">
        <f ca="1">'NE3_17.09.18_pred'!I139</f>
        <v>0</v>
      </c>
      <c r="H151" s="36">
        <f ca="1">'NE4_18.09.18'!I139</f>
        <v>0</v>
      </c>
      <c r="I151" s="36">
        <f ca="1">'NE4_18.09.18_pred'!I139</f>
        <v>0</v>
      </c>
      <c r="J151" s="36">
        <f ca="1">'NE5_19.09.18'!I139</f>
        <v>0</v>
      </c>
      <c r="K151" s="36">
        <f ca="1">'NE5_19.09.18_pred'!I139</f>
        <v>0</v>
      </c>
      <c r="L151" s="36">
        <f ca="1">'NE6_20.09.18'!I139</f>
        <v>0</v>
      </c>
      <c r="M151" s="36">
        <f ca="1">'NE6_20.09.18_pred'!I139</f>
        <v>0</v>
      </c>
      <c r="N151" s="36">
        <f ca="1">'PE1_13.09.18'!I139</f>
        <v>0</v>
      </c>
      <c r="O151" s="36">
        <f ca="1">'PE1_13.09.18_pred'!I139</f>
        <v>0</v>
      </c>
      <c r="P151" s="36">
        <f ca="1">'PE2_14.09.18'!I139</f>
        <v>0</v>
      </c>
      <c r="Q151" s="36">
        <f ca="1">'PE2_14.09.18_pred'!I139</f>
        <v>0</v>
      </c>
      <c r="R151" s="36">
        <f ca="1">'PE3_17.09.18'!I139</f>
        <v>0</v>
      </c>
      <c r="S151" s="36">
        <f ca="1">'PE3_17.09.18_pred'!I139</f>
        <v>1.0101010101010102</v>
      </c>
      <c r="T151" s="36">
        <f ca="1">'PE4_18.09.18'!I139</f>
        <v>0</v>
      </c>
      <c r="U151" s="36">
        <f ca="1">'PE4_18.09.18_pred'!I139</f>
        <v>0</v>
      </c>
      <c r="V151" s="36">
        <f ca="1">'PE5_19.09.18'!I139</f>
        <v>0</v>
      </c>
      <c r="W151" s="36">
        <f ca="1">'PE5_19.09.18_pred'!I139</f>
        <v>0</v>
      </c>
      <c r="X151" s="36">
        <f ca="1">'PE6_20.09.18'!I139</f>
        <v>0</v>
      </c>
      <c r="Y151" s="36">
        <f ca="1">'PE6_20.09.18_pred'!I139</f>
        <v>1.0101010101010102</v>
      </c>
      <c r="Z151" s="36">
        <f ca="1">'TE1_13.09.18'!I139</f>
        <v>0</v>
      </c>
      <c r="AA151" s="36">
        <f ca="1">'TE1_13.09.18_pred'!I139</f>
        <v>0</v>
      </c>
      <c r="AB151" s="36">
        <f ca="1">'TE2_14.09.18'!I139</f>
        <v>0</v>
      </c>
      <c r="AC151" s="36">
        <f ca="1">'TE2_14.09.18_pred'!I139</f>
        <v>0</v>
      </c>
      <c r="AD151" s="36">
        <f ca="1">'TE3_17.09.18'!I139</f>
        <v>0</v>
      </c>
      <c r="AE151" s="36">
        <f ca="1">'TE3_17.09.18_pred'!I139</f>
        <v>0</v>
      </c>
      <c r="AF151" s="36">
        <f ca="1">'TE4_18.09.18'!I139</f>
        <v>0</v>
      </c>
      <c r="AG151" s="36">
        <f ca="1">'TE4_18.09.18_pred'!I139</f>
        <v>0</v>
      </c>
      <c r="AH151" s="36">
        <f ca="1">'TE5_19.09.18'!I139</f>
        <v>0</v>
      </c>
      <c r="AI151" s="36">
        <f ca="1">'TE5_19.09.18_pred'!I139</f>
        <v>0</v>
      </c>
      <c r="AJ151" s="36">
        <f ca="1">'TE6_20.09.18'!I139</f>
        <v>0</v>
      </c>
      <c r="AK151" s="36">
        <f ca="1">'TE6_20.09.18_pred'!I139</f>
        <v>0</v>
      </c>
      <c r="AM151" s="36">
        <f ca="1">AVERAGE(B151:AK151)</f>
        <v>0.14029180695847365</v>
      </c>
      <c r="AN151" s="36">
        <f ca="1">STDEV(B151:AK151)</f>
        <v>0.42873847755150279</v>
      </c>
      <c r="AO151" s="36">
        <f ca="1">AN151/SQRT(36)</f>
        <v>7.145641292525047E-2</v>
      </c>
      <c r="AQ151" s="58"/>
    </row>
    <row r="152" spans="1:43" x14ac:dyDescent="0.25">
      <c r="A152" s="53" t="s">
        <v>147</v>
      </c>
      <c r="B152" s="36">
        <f ca="1">'NE1_13.09.18'!I140</f>
        <v>0</v>
      </c>
      <c r="C152" s="36">
        <f ca="1">'NE1_13.09.18_pred'!I140</f>
        <v>0</v>
      </c>
      <c r="D152" s="36">
        <f ca="1">'NE2_14.09.18'!I140</f>
        <v>0</v>
      </c>
      <c r="E152" s="36">
        <f ca="1">'NE2_14.09.18_pred'!I140</f>
        <v>0</v>
      </c>
      <c r="F152" s="36">
        <f ca="1">'NE3_17.09.18'!I140</f>
        <v>0</v>
      </c>
      <c r="G152" s="36">
        <f ca="1">'NE3_17.09.18_pred'!I140</f>
        <v>0</v>
      </c>
      <c r="H152" s="36">
        <f ca="1">'NE4_18.09.18'!I140</f>
        <v>0</v>
      </c>
      <c r="I152" s="36">
        <f ca="1">'NE4_18.09.18_pred'!I140</f>
        <v>0</v>
      </c>
      <c r="J152" s="36">
        <f ca="1">'NE5_19.09.18'!I140</f>
        <v>0</v>
      </c>
      <c r="K152" s="36">
        <f ca="1">'NE5_19.09.18_pred'!I140</f>
        <v>0</v>
      </c>
      <c r="L152" s="36">
        <f ca="1">'NE6_20.09.18'!I140</f>
        <v>0</v>
      </c>
      <c r="M152" s="36">
        <f ca="1">'NE6_20.09.18_pred'!I140</f>
        <v>0</v>
      </c>
      <c r="N152" s="36">
        <f ca="1">'PE1_13.09.18'!I140</f>
        <v>0</v>
      </c>
      <c r="O152" s="36">
        <f ca="1">'PE1_13.09.18_pred'!I140</f>
        <v>0</v>
      </c>
      <c r="P152" s="36">
        <f ca="1">'PE2_14.09.18'!I140</f>
        <v>0</v>
      </c>
      <c r="Q152" s="36">
        <f ca="1">'PE2_14.09.18_pred'!I140</f>
        <v>0</v>
      </c>
      <c r="R152" s="36">
        <f ca="1">'PE3_17.09.18'!I140</f>
        <v>0</v>
      </c>
      <c r="S152" s="36">
        <f ca="1">'PE3_17.09.18_pred'!I140</f>
        <v>0</v>
      </c>
      <c r="T152" s="36">
        <f ca="1">'PE4_18.09.18'!I140</f>
        <v>0</v>
      </c>
      <c r="U152" s="36">
        <f ca="1">'PE4_18.09.18_pred'!I140</f>
        <v>0</v>
      </c>
      <c r="V152" s="36">
        <f ca="1">'PE5_19.09.18'!I140</f>
        <v>0</v>
      </c>
      <c r="W152" s="36">
        <f ca="1">'PE5_19.09.18_pred'!I140</f>
        <v>0</v>
      </c>
      <c r="X152" s="36">
        <f ca="1">'PE6_20.09.18'!I140</f>
        <v>0</v>
      </c>
      <c r="Y152" s="36">
        <f ca="1">'PE6_20.09.18_pred'!I140</f>
        <v>0</v>
      </c>
      <c r="Z152" s="36">
        <f ca="1">'TE1_13.09.18'!I140</f>
        <v>0</v>
      </c>
      <c r="AA152" s="36">
        <f ca="1">'TE1_13.09.18_pred'!I140</f>
        <v>0</v>
      </c>
      <c r="AB152" s="36">
        <f ca="1">'TE2_14.09.18'!I140</f>
        <v>0</v>
      </c>
      <c r="AC152" s="36">
        <f ca="1">'TE2_14.09.18_pred'!I140</f>
        <v>0</v>
      </c>
      <c r="AD152" s="36">
        <f ca="1">'TE3_17.09.18'!I140</f>
        <v>0</v>
      </c>
      <c r="AE152" s="36">
        <f ca="1">'TE3_17.09.18_pred'!I140</f>
        <v>0</v>
      </c>
      <c r="AF152" s="36">
        <f ca="1">'TE4_18.09.18'!I140</f>
        <v>0</v>
      </c>
      <c r="AG152" s="36">
        <f ca="1">'TE4_18.09.18_pred'!I140</f>
        <v>0</v>
      </c>
      <c r="AH152" s="36">
        <f ca="1">'TE5_19.09.18'!I140</f>
        <v>0</v>
      </c>
      <c r="AI152" s="36">
        <f ca="1">'TE5_19.09.18_pred'!I140</f>
        <v>0</v>
      </c>
      <c r="AJ152" s="36">
        <f ca="1">'TE6_20.09.18'!I140</f>
        <v>0</v>
      </c>
      <c r="AK152" s="36">
        <f ca="1">'TE6_20.09.18_pred'!I140</f>
        <v>0</v>
      </c>
      <c r="AM152" s="36">
        <f ca="1">AVERAGE(B152:AK152)</f>
        <v>0</v>
      </c>
      <c r="AN152" s="36">
        <f ca="1">STDEV(B152:AK152)</f>
        <v>0</v>
      </c>
      <c r="AO152" s="36">
        <f ca="1">AN152/SQRT(36)</f>
        <v>0</v>
      </c>
      <c r="AQ152" s="58"/>
    </row>
    <row r="153" spans="1:43" x14ac:dyDescent="0.25">
      <c r="A153" s="53" t="s">
        <v>148</v>
      </c>
      <c r="B153" s="36">
        <f ca="1">'NE1_13.09.18'!I141</f>
        <v>0</v>
      </c>
      <c r="C153" s="36">
        <f ca="1">'NE1_13.09.18_pred'!I141</f>
        <v>0</v>
      </c>
      <c r="D153" s="36">
        <f ca="1">'NE2_14.09.18'!I141</f>
        <v>0</v>
      </c>
      <c r="E153" s="36">
        <f ca="1">'NE2_14.09.18_pred'!I141</f>
        <v>0</v>
      </c>
      <c r="F153" s="36">
        <f ca="1">'NE3_17.09.18'!I141</f>
        <v>0</v>
      </c>
      <c r="G153" s="36">
        <f ca="1">'NE3_17.09.18_pred'!I141</f>
        <v>0</v>
      </c>
      <c r="H153" s="36">
        <f ca="1">'NE4_18.09.18'!I141</f>
        <v>0</v>
      </c>
      <c r="I153" s="36">
        <f ca="1">'NE4_18.09.18_pred'!I141</f>
        <v>0</v>
      </c>
      <c r="J153" s="36">
        <f ca="1">'NE5_19.09.18'!I141</f>
        <v>0</v>
      </c>
      <c r="K153" s="36">
        <f ca="1">'NE5_19.09.18_pred'!I141</f>
        <v>0</v>
      </c>
      <c r="L153" s="36">
        <f ca="1">'NE6_20.09.18'!I141</f>
        <v>0</v>
      </c>
      <c r="M153" s="36">
        <f ca="1">'NE6_20.09.18_pred'!I141</f>
        <v>0</v>
      </c>
      <c r="N153" s="36">
        <f ca="1">'PE1_13.09.18'!I141</f>
        <v>0</v>
      </c>
      <c r="O153" s="36">
        <f ca="1">'PE1_13.09.18_pred'!I141</f>
        <v>0</v>
      </c>
      <c r="P153" s="36">
        <f ca="1">'PE2_14.09.18'!I141</f>
        <v>0</v>
      </c>
      <c r="Q153" s="36">
        <f ca="1">'PE2_14.09.18_pred'!I141</f>
        <v>0</v>
      </c>
      <c r="R153" s="36">
        <f ca="1">'PE3_17.09.18'!I141</f>
        <v>0</v>
      </c>
      <c r="S153" s="36">
        <f ca="1">'PE3_17.09.18_pred'!I141</f>
        <v>0</v>
      </c>
      <c r="T153" s="36">
        <f ca="1">'PE4_18.09.18'!I141</f>
        <v>0</v>
      </c>
      <c r="U153" s="36">
        <f ca="1">'PE4_18.09.18_pred'!I141</f>
        <v>0</v>
      </c>
      <c r="V153" s="36">
        <f ca="1">'PE5_19.09.18'!I141</f>
        <v>0</v>
      </c>
      <c r="W153" s="36">
        <f ca="1">'PE5_19.09.18_pred'!I141</f>
        <v>0</v>
      </c>
      <c r="X153" s="36">
        <f ca="1">'PE6_20.09.18'!I141</f>
        <v>0</v>
      </c>
      <c r="Y153" s="36">
        <f ca="1">'PE6_20.09.18_pred'!I141</f>
        <v>0</v>
      </c>
      <c r="Z153" s="36">
        <f ca="1">'TE1_13.09.18'!I141</f>
        <v>0</v>
      </c>
      <c r="AA153" s="36">
        <f ca="1">'TE1_13.09.18_pred'!I141</f>
        <v>0</v>
      </c>
      <c r="AB153" s="36">
        <f ca="1">'TE2_14.09.18'!I141</f>
        <v>0</v>
      </c>
      <c r="AC153" s="36">
        <f ca="1">'TE2_14.09.18_pred'!I141</f>
        <v>0</v>
      </c>
      <c r="AD153" s="36">
        <f ca="1">'TE3_17.09.18'!I141</f>
        <v>0</v>
      </c>
      <c r="AE153" s="36">
        <f ca="1">'TE3_17.09.18_pred'!I141</f>
        <v>0</v>
      </c>
      <c r="AF153" s="36">
        <f ca="1">'TE4_18.09.18'!I141</f>
        <v>0</v>
      </c>
      <c r="AG153" s="36">
        <f ca="1">'TE4_18.09.18_pred'!I141</f>
        <v>0</v>
      </c>
      <c r="AH153" s="36">
        <f ca="1">'TE5_19.09.18'!I141</f>
        <v>0</v>
      </c>
      <c r="AI153" s="36">
        <f ca="1">'TE5_19.09.18_pred'!I141</f>
        <v>0</v>
      </c>
      <c r="AJ153" s="36">
        <f ca="1">'TE6_20.09.18'!I141</f>
        <v>0</v>
      </c>
      <c r="AK153" s="36">
        <f ca="1">'TE6_20.09.18_pred'!I141</f>
        <v>0</v>
      </c>
      <c r="AM153" s="36">
        <f ca="1">AVERAGE(B153:AK153)</f>
        <v>0</v>
      </c>
      <c r="AN153" s="36">
        <f ca="1">STDEV(B153:AK153)</f>
        <v>0</v>
      </c>
      <c r="AO153" s="36">
        <f ca="1">AN153/SQRT(36)</f>
        <v>0</v>
      </c>
      <c r="AQ153" s="58"/>
    </row>
    <row r="154" spans="1:43" x14ac:dyDescent="0.25">
      <c r="A154" s="53"/>
      <c r="AQ154" s="58"/>
    </row>
    <row r="155" spans="1:43" x14ac:dyDescent="0.25">
      <c r="A155" s="50" t="s">
        <v>200</v>
      </c>
      <c r="AM155" s="33" t="s">
        <v>400</v>
      </c>
      <c r="AN155" s="33" t="s">
        <v>401</v>
      </c>
      <c r="AO155" s="33" t="s">
        <v>402</v>
      </c>
      <c r="AQ155" s="58"/>
    </row>
    <row r="156" spans="1:43" x14ac:dyDescent="0.25">
      <c r="A156" s="52" t="s">
        <v>201</v>
      </c>
      <c r="B156" s="38">
        <f ca="1">'NE1_13.09.18'!C33</f>
        <v>0</v>
      </c>
      <c r="C156" s="38">
        <f ca="1">'NE1_13.09.18_pred'!C33</f>
        <v>0</v>
      </c>
      <c r="D156" s="38">
        <f ca="1">'NE2_14.09.18'!C33</f>
        <v>0</v>
      </c>
      <c r="E156" s="38">
        <f ca="1">'NE2_14.09.18_pred'!C33</f>
        <v>0</v>
      </c>
      <c r="F156" s="38">
        <f ca="1">'NE3_17.09.18'!C33</f>
        <v>0</v>
      </c>
      <c r="G156" s="38">
        <f ca="1">'NE3_17.09.18_pred'!C33</f>
        <v>0</v>
      </c>
      <c r="H156" s="38">
        <f ca="1">'NE4_18.09.18'!C33</f>
        <v>0</v>
      </c>
      <c r="I156" s="38">
        <f ca="1">'NE4_18.09.18_pred'!C33</f>
        <v>0</v>
      </c>
      <c r="J156" s="38">
        <f ca="1">'NE5_19.09.18'!C33</f>
        <v>0</v>
      </c>
      <c r="K156" s="38">
        <f ca="1">'NE5_19.09.18_pred'!C33</f>
        <v>0</v>
      </c>
      <c r="L156" s="38">
        <f ca="1">'NE6_20.09.18'!C33</f>
        <v>0</v>
      </c>
      <c r="M156" s="38">
        <f ca="1">'NE6_20.09.18_pred'!C33</f>
        <v>0</v>
      </c>
      <c r="N156" s="38">
        <f ca="1">'PE1_13.09.18'!C33</f>
        <v>0</v>
      </c>
      <c r="O156" s="38">
        <f ca="1">'PE1_13.09.18_pred'!C33</f>
        <v>0</v>
      </c>
      <c r="P156" s="38">
        <f ca="1">'PE2_14.09.18'!C33</f>
        <v>0</v>
      </c>
      <c r="Q156" s="38">
        <f ca="1">'PE2_14.09.18_pred'!C33</f>
        <v>0</v>
      </c>
      <c r="R156" s="38">
        <f ca="1">'PE3_17.09.18'!C33</f>
        <v>0</v>
      </c>
      <c r="S156" s="38">
        <f ca="1">'PE3_17.09.18_pred'!C33</f>
        <v>0</v>
      </c>
      <c r="T156" s="38">
        <f ca="1">'PE4_18.09.18'!C33</f>
        <v>0</v>
      </c>
      <c r="U156" s="38">
        <f ca="1">'PE4_18.09.18_pred'!C33</f>
        <v>0</v>
      </c>
      <c r="V156" s="38">
        <f ca="1">'PE5_19.09.18'!C33</f>
        <v>0</v>
      </c>
      <c r="W156" s="38">
        <f ca="1">'PE5_19.09.18_pred'!C33</f>
        <v>0</v>
      </c>
      <c r="X156" s="38">
        <f ca="1">'PE6_20.09.18'!C33</f>
        <v>0</v>
      </c>
      <c r="Y156" s="38">
        <f ca="1">'PE6_20.09.18_pred'!C33</f>
        <v>0</v>
      </c>
      <c r="Z156" s="38">
        <f ca="1">'TE1_13.09.18'!C33</f>
        <v>0</v>
      </c>
      <c r="AA156" s="38">
        <f ca="1">'TE1_13.09.18_pred'!C33</f>
        <v>0</v>
      </c>
      <c r="AB156" s="38">
        <f ca="1">'TE2_14.09.18'!C33</f>
        <v>0</v>
      </c>
      <c r="AC156" s="38">
        <f ca="1">'TE2_14.09.18_pred'!C33</f>
        <v>0</v>
      </c>
      <c r="AD156" s="38">
        <f ca="1">'TE3_17.09.18'!C33</f>
        <v>0</v>
      </c>
      <c r="AE156" s="38">
        <f ca="1">'TE3_17.09.18_pred'!C33</f>
        <v>0</v>
      </c>
      <c r="AF156" s="38">
        <f ca="1">'TE4_18.09.18'!C33</f>
        <v>0</v>
      </c>
      <c r="AG156" s="38">
        <f ca="1">'TE4_18.09.18_pred'!C33</f>
        <v>0</v>
      </c>
      <c r="AH156" s="38">
        <f ca="1">'TE5_19.09.18'!C33</f>
        <v>0</v>
      </c>
      <c r="AI156" s="38">
        <f ca="1">'TE5_19.09.18_pred'!C33</f>
        <v>0</v>
      </c>
      <c r="AJ156" s="38">
        <f ca="1">'TE6_20.09.18'!C33</f>
        <v>0</v>
      </c>
      <c r="AK156" s="38">
        <f ca="1">'TE6_20.09.18_pred'!C33</f>
        <v>0</v>
      </c>
      <c r="AL156" s="37"/>
      <c r="AM156" s="38">
        <f t="shared" ref="AM156:AM162" ca="1" si="28">AVERAGE(B156:AK156)</f>
        <v>0</v>
      </c>
      <c r="AN156" s="38">
        <f t="shared" ref="AN156:AN162" ca="1" si="29">STDEV(B156:AK156)</f>
        <v>0</v>
      </c>
      <c r="AO156" s="38">
        <f t="shared" ref="AO156:AO162" ca="1" si="30">AN156/SQRT(36)</f>
        <v>0</v>
      </c>
      <c r="AP156" s="37"/>
      <c r="AQ156" s="60"/>
    </row>
    <row r="157" spans="1:43" x14ac:dyDescent="0.25">
      <c r="A157" s="53" t="s">
        <v>202</v>
      </c>
      <c r="B157" s="36">
        <f ca="1">'NE1_13.09.18'!C34</f>
        <v>0</v>
      </c>
      <c r="C157" s="36">
        <f ca="1">'NE1_13.09.18_pred'!C34</f>
        <v>0</v>
      </c>
      <c r="D157" s="36">
        <f ca="1">'NE2_14.09.18'!C34</f>
        <v>0</v>
      </c>
      <c r="E157" s="36">
        <f ca="1">'NE2_14.09.18_pred'!C34</f>
        <v>0</v>
      </c>
      <c r="F157" s="36">
        <f ca="1">'NE3_17.09.18'!C34</f>
        <v>0</v>
      </c>
      <c r="G157" s="36">
        <f ca="1">'NE3_17.09.18_pred'!C34</f>
        <v>0</v>
      </c>
      <c r="H157" s="36">
        <f ca="1">'NE4_18.09.18'!C34</f>
        <v>0</v>
      </c>
      <c r="I157" s="36">
        <f ca="1">'NE4_18.09.18_pred'!C34</f>
        <v>0</v>
      </c>
      <c r="J157" s="36">
        <f ca="1">'NE5_19.09.18'!C34</f>
        <v>0</v>
      </c>
      <c r="K157" s="36">
        <f ca="1">'NE5_19.09.18_pred'!C34</f>
        <v>0</v>
      </c>
      <c r="L157" s="36">
        <f ca="1">'NE6_20.09.18'!C34</f>
        <v>0</v>
      </c>
      <c r="M157" s="36">
        <f ca="1">'NE6_20.09.18_pred'!C34</f>
        <v>0</v>
      </c>
      <c r="N157" s="36">
        <f ca="1">'PE1_13.09.18'!C34</f>
        <v>0</v>
      </c>
      <c r="O157" s="36">
        <f ca="1">'PE1_13.09.18_pred'!C34</f>
        <v>0</v>
      </c>
      <c r="P157" s="36">
        <f ca="1">'PE2_14.09.18'!C34</f>
        <v>0</v>
      </c>
      <c r="Q157" s="36">
        <f ca="1">'PE2_14.09.18_pred'!C34</f>
        <v>0</v>
      </c>
      <c r="R157" s="36">
        <f ca="1">'PE3_17.09.18'!C34</f>
        <v>0</v>
      </c>
      <c r="S157" s="36">
        <f ca="1">'PE3_17.09.18_pred'!C34</f>
        <v>0</v>
      </c>
      <c r="T157" s="36">
        <f ca="1">'PE4_18.09.18'!C34</f>
        <v>0</v>
      </c>
      <c r="U157" s="36">
        <f ca="1">'PE4_18.09.18_pred'!C34</f>
        <v>0</v>
      </c>
      <c r="V157" s="36">
        <f ca="1">'PE5_19.09.18'!C34</f>
        <v>0</v>
      </c>
      <c r="W157" s="36">
        <f ca="1">'PE5_19.09.18_pred'!C34</f>
        <v>0</v>
      </c>
      <c r="X157" s="36">
        <f ca="1">'PE6_20.09.18'!C34</f>
        <v>0</v>
      </c>
      <c r="Y157" s="36">
        <f ca="1">'PE6_20.09.18_pred'!C34</f>
        <v>0</v>
      </c>
      <c r="Z157" s="36">
        <f ca="1">'TE1_13.09.18'!C34</f>
        <v>0</v>
      </c>
      <c r="AA157" s="36">
        <f ca="1">'TE1_13.09.18_pred'!C34</f>
        <v>0</v>
      </c>
      <c r="AB157" s="36">
        <f ca="1">'TE2_14.09.18'!C34</f>
        <v>0</v>
      </c>
      <c r="AC157" s="36">
        <f ca="1">'TE2_14.09.18_pred'!C34</f>
        <v>0</v>
      </c>
      <c r="AD157" s="36">
        <f ca="1">'TE3_17.09.18'!C34</f>
        <v>0</v>
      </c>
      <c r="AE157" s="36">
        <f ca="1">'TE3_17.09.18_pred'!C34</f>
        <v>0</v>
      </c>
      <c r="AF157" s="36">
        <f ca="1">'TE4_18.09.18'!C34</f>
        <v>0</v>
      </c>
      <c r="AG157" s="36">
        <f ca="1">'TE4_18.09.18_pred'!C34</f>
        <v>0</v>
      </c>
      <c r="AH157" s="36">
        <f ca="1">'TE5_19.09.18'!C34</f>
        <v>0</v>
      </c>
      <c r="AI157" s="36">
        <f ca="1">'TE5_19.09.18_pred'!C34</f>
        <v>0</v>
      </c>
      <c r="AJ157" s="36">
        <f ca="1">'TE6_20.09.18'!C34</f>
        <v>0</v>
      </c>
      <c r="AK157" s="36">
        <f ca="1">'TE6_20.09.18_pred'!C34</f>
        <v>0</v>
      </c>
      <c r="AM157" s="36">
        <f t="shared" ca="1" si="28"/>
        <v>0</v>
      </c>
      <c r="AN157" s="36">
        <f t="shared" ca="1" si="29"/>
        <v>0</v>
      </c>
      <c r="AO157" s="36">
        <f t="shared" ca="1" si="30"/>
        <v>0</v>
      </c>
      <c r="AQ157" s="58"/>
    </row>
    <row r="158" spans="1:43" x14ac:dyDescent="0.25">
      <c r="A158" s="52" t="s">
        <v>203</v>
      </c>
      <c r="B158" s="38">
        <f ca="1">'NE1_13.09.18'!C35</f>
        <v>0</v>
      </c>
      <c r="C158" s="38">
        <f ca="1">'NE1_13.09.18_pred'!C35</f>
        <v>0</v>
      </c>
      <c r="D158" s="38">
        <f ca="1">'NE2_14.09.18'!C35</f>
        <v>0</v>
      </c>
      <c r="E158" s="38">
        <f ca="1">'NE2_14.09.18_pred'!C35</f>
        <v>0</v>
      </c>
      <c r="F158" s="38">
        <f ca="1">'NE3_17.09.18'!C35</f>
        <v>0</v>
      </c>
      <c r="G158" s="38">
        <f ca="1">'NE3_17.09.18_pred'!C35</f>
        <v>0</v>
      </c>
      <c r="H158" s="38">
        <f ca="1">'NE4_18.09.18'!C35</f>
        <v>0</v>
      </c>
      <c r="I158" s="38">
        <f ca="1">'NE4_18.09.18_pred'!C35</f>
        <v>0</v>
      </c>
      <c r="J158" s="38">
        <f ca="1">'NE5_19.09.18'!C35</f>
        <v>0</v>
      </c>
      <c r="K158" s="38">
        <f ca="1">'NE5_19.09.18_pred'!C35</f>
        <v>0</v>
      </c>
      <c r="L158" s="38">
        <f ca="1">'NE6_20.09.18'!C35</f>
        <v>0</v>
      </c>
      <c r="M158" s="38">
        <f ca="1">'NE6_20.09.18_pred'!C35</f>
        <v>0</v>
      </c>
      <c r="N158" s="38">
        <f ca="1">'PE1_13.09.18'!C35</f>
        <v>0</v>
      </c>
      <c r="O158" s="38">
        <f ca="1">'PE1_13.09.18_pred'!C35</f>
        <v>0</v>
      </c>
      <c r="P158" s="38">
        <f ca="1">'PE2_14.09.18'!C35</f>
        <v>0</v>
      </c>
      <c r="Q158" s="38">
        <f ca="1">'PE2_14.09.18_pred'!C35</f>
        <v>0</v>
      </c>
      <c r="R158" s="38">
        <f ca="1">'PE3_17.09.18'!C35</f>
        <v>0</v>
      </c>
      <c r="S158" s="38">
        <f ca="1">'PE3_17.09.18_pred'!C35</f>
        <v>0</v>
      </c>
      <c r="T158" s="38">
        <f ca="1">'PE4_18.09.18'!C35</f>
        <v>0</v>
      </c>
      <c r="U158" s="38">
        <f ca="1">'PE4_18.09.18_pred'!C35</f>
        <v>0</v>
      </c>
      <c r="V158" s="38">
        <f ca="1">'PE5_19.09.18'!C35</f>
        <v>0</v>
      </c>
      <c r="W158" s="38">
        <f ca="1">'PE5_19.09.18_pred'!C35</f>
        <v>0</v>
      </c>
      <c r="X158" s="38">
        <f ca="1">'PE6_20.09.18'!C35</f>
        <v>0</v>
      </c>
      <c r="Y158" s="38">
        <f ca="1">'PE6_20.09.18_pred'!C35</f>
        <v>0</v>
      </c>
      <c r="Z158" s="38">
        <f ca="1">'TE1_13.09.18'!C35</f>
        <v>0</v>
      </c>
      <c r="AA158" s="38">
        <f ca="1">'TE1_13.09.18_pred'!C35</f>
        <v>0</v>
      </c>
      <c r="AB158" s="38">
        <f ca="1">'TE2_14.09.18'!C35</f>
        <v>0</v>
      </c>
      <c r="AC158" s="38">
        <f ca="1">'TE2_14.09.18_pred'!C35</f>
        <v>0</v>
      </c>
      <c r="AD158" s="38">
        <f ca="1">'TE3_17.09.18'!C35</f>
        <v>0</v>
      </c>
      <c r="AE158" s="38">
        <f ca="1">'TE3_17.09.18_pred'!C35</f>
        <v>0</v>
      </c>
      <c r="AF158" s="38">
        <f ca="1">'TE4_18.09.18'!C35</f>
        <v>0</v>
      </c>
      <c r="AG158" s="38">
        <f ca="1">'TE4_18.09.18_pred'!C35</f>
        <v>0</v>
      </c>
      <c r="AH158" s="38">
        <f ca="1">'TE5_19.09.18'!C35</f>
        <v>0</v>
      </c>
      <c r="AI158" s="38">
        <f ca="1">'TE5_19.09.18_pred'!C35</f>
        <v>0</v>
      </c>
      <c r="AJ158" s="38">
        <f ca="1">'TE6_20.09.18'!C35</f>
        <v>0</v>
      </c>
      <c r="AK158" s="38">
        <f ca="1">'TE6_20.09.18_pred'!C35</f>
        <v>0</v>
      </c>
      <c r="AL158" s="37"/>
      <c r="AM158" s="38">
        <f t="shared" ca="1" si="28"/>
        <v>0</v>
      </c>
      <c r="AN158" s="38">
        <f t="shared" ca="1" si="29"/>
        <v>0</v>
      </c>
      <c r="AO158" s="38">
        <f t="shared" ca="1" si="30"/>
        <v>0</v>
      </c>
      <c r="AP158" s="37"/>
      <c r="AQ158" s="60"/>
    </row>
    <row r="159" spans="1:43" x14ac:dyDescent="0.25">
      <c r="A159" s="53" t="s">
        <v>204</v>
      </c>
      <c r="B159" s="36">
        <f ca="1">'NE1_13.09.18'!C36</f>
        <v>0</v>
      </c>
      <c r="C159" s="36">
        <f ca="1">'NE1_13.09.18_pred'!C36</f>
        <v>0</v>
      </c>
      <c r="D159" s="36">
        <f ca="1">'NE2_14.09.18'!C36</f>
        <v>0</v>
      </c>
      <c r="E159" s="36">
        <f ca="1">'NE2_14.09.18_pred'!C36</f>
        <v>0</v>
      </c>
      <c r="F159" s="36">
        <f ca="1">'NE3_17.09.18'!C36</f>
        <v>0</v>
      </c>
      <c r="G159" s="36">
        <f ca="1">'NE3_17.09.18_pred'!C36</f>
        <v>0</v>
      </c>
      <c r="H159" s="36">
        <f ca="1">'NE4_18.09.18'!C36</f>
        <v>0</v>
      </c>
      <c r="I159" s="36">
        <f ca="1">'NE4_18.09.18_pred'!C36</f>
        <v>0</v>
      </c>
      <c r="J159" s="36">
        <f ca="1">'NE5_19.09.18'!C36</f>
        <v>0</v>
      </c>
      <c r="K159" s="36">
        <f ca="1">'NE5_19.09.18_pred'!C36</f>
        <v>0</v>
      </c>
      <c r="L159" s="36">
        <f ca="1">'NE6_20.09.18'!C36</f>
        <v>0</v>
      </c>
      <c r="M159" s="36">
        <f ca="1">'NE6_20.09.18_pred'!C36</f>
        <v>0</v>
      </c>
      <c r="N159" s="36">
        <f ca="1">'PE1_13.09.18'!C36</f>
        <v>0</v>
      </c>
      <c r="O159" s="36">
        <f ca="1">'PE1_13.09.18_pred'!C36</f>
        <v>0</v>
      </c>
      <c r="P159" s="36">
        <f ca="1">'PE2_14.09.18'!C36</f>
        <v>0</v>
      </c>
      <c r="Q159" s="36">
        <f ca="1">'PE2_14.09.18_pred'!C36</f>
        <v>0</v>
      </c>
      <c r="R159" s="36">
        <f ca="1">'PE3_17.09.18'!C36</f>
        <v>0</v>
      </c>
      <c r="S159" s="36">
        <f ca="1">'PE3_17.09.18_pred'!C36</f>
        <v>0</v>
      </c>
      <c r="T159" s="36">
        <f ca="1">'PE4_18.09.18'!C36</f>
        <v>0</v>
      </c>
      <c r="U159" s="36">
        <f ca="1">'PE4_18.09.18_pred'!C36</f>
        <v>0</v>
      </c>
      <c r="V159" s="36">
        <f ca="1">'PE5_19.09.18'!C36</f>
        <v>0</v>
      </c>
      <c r="W159" s="36">
        <f ca="1">'PE5_19.09.18_pred'!C36</f>
        <v>0</v>
      </c>
      <c r="X159" s="36">
        <f ca="1">'PE6_20.09.18'!C36</f>
        <v>0</v>
      </c>
      <c r="Y159" s="36">
        <f ca="1">'PE6_20.09.18_pred'!C36</f>
        <v>0</v>
      </c>
      <c r="Z159" s="36">
        <f ca="1">'TE1_13.09.18'!C36</f>
        <v>0</v>
      </c>
      <c r="AA159" s="36">
        <f ca="1">'TE1_13.09.18_pred'!C36</f>
        <v>0</v>
      </c>
      <c r="AB159" s="36">
        <f ca="1">'TE2_14.09.18'!C36</f>
        <v>0</v>
      </c>
      <c r="AC159" s="36">
        <f ca="1">'TE2_14.09.18_pred'!C36</f>
        <v>0</v>
      </c>
      <c r="AD159" s="36">
        <f ca="1">'TE3_17.09.18'!C36</f>
        <v>0</v>
      </c>
      <c r="AE159" s="36">
        <f ca="1">'TE3_17.09.18_pred'!C36</f>
        <v>0</v>
      </c>
      <c r="AF159" s="36">
        <f ca="1">'TE4_18.09.18'!C36</f>
        <v>0</v>
      </c>
      <c r="AG159" s="36">
        <f ca="1">'TE4_18.09.18_pred'!C36</f>
        <v>0</v>
      </c>
      <c r="AH159" s="36">
        <f ca="1">'TE5_19.09.18'!C36</f>
        <v>0</v>
      </c>
      <c r="AI159" s="36">
        <f ca="1">'TE5_19.09.18_pred'!C36</f>
        <v>0</v>
      </c>
      <c r="AJ159" s="36">
        <f ca="1">'TE6_20.09.18'!C36</f>
        <v>0</v>
      </c>
      <c r="AK159" s="36">
        <f ca="1">'TE6_20.09.18_pred'!C36</f>
        <v>0</v>
      </c>
      <c r="AM159" s="36">
        <f t="shared" ca="1" si="28"/>
        <v>0</v>
      </c>
      <c r="AN159" s="36">
        <f t="shared" ca="1" si="29"/>
        <v>0</v>
      </c>
      <c r="AO159" s="36">
        <f t="shared" ca="1" si="30"/>
        <v>0</v>
      </c>
      <c r="AQ159" s="58"/>
    </row>
    <row r="160" spans="1:43" x14ac:dyDescent="0.25">
      <c r="A160" s="52" t="s">
        <v>205</v>
      </c>
      <c r="B160" s="38">
        <f ca="1">'NE1_13.09.18'!C37</f>
        <v>0</v>
      </c>
      <c r="C160" s="38">
        <f ca="1">'NE1_13.09.18_pred'!C37</f>
        <v>0</v>
      </c>
      <c r="D160" s="38">
        <f ca="1">'NE2_14.09.18'!C37</f>
        <v>0</v>
      </c>
      <c r="E160" s="38">
        <f ca="1">'NE2_14.09.18_pred'!C37</f>
        <v>0</v>
      </c>
      <c r="F160" s="38">
        <f ca="1">'NE3_17.09.18'!C37</f>
        <v>0</v>
      </c>
      <c r="G160" s="38">
        <f ca="1">'NE3_17.09.18_pred'!C37</f>
        <v>0</v>
      </c>
      <c r="H160" s="38">
        <f ca="1">'NE4_18.09.18'!C37</f>
        <v>0</v>
      </c>
      <c r="I160" s="38">
        <f ca="1">'NE4_18.09.18_pred'!C37</f>
        <v>0</v>
      </c>
      <c r="J160" s="38">
        <f ca="1">'NE5_19.09.18'!C37</f>
        <v>0</v>
      </c>
      <c r="K160" s="38">
        <f ca="1">'NE5_19.09.18_pred'!C37</f>
        <v>0</v>
      </c>
      <c r="L160" s="38">
        <f ca="1">'NE6_20.09.18'!C37</f>
        <v>0</v>
      </c>
      <c r="M160" s="38">
        <f ca="1">'NE6_20.09.18_pred'!C37</f>
        <v>0</v>
      </c>
      <c r="N160" s="38">
        <f ca="1">'PE1_13.09.18'!C37</f>
        <v>0</v>
      </c>
      <c r="O160" s="38">
        <f ca="1">'PE1_13.09.18_pred'!C37</f>
        <v>0</v>
      </c>
      <c r="P160" s="38">
        <f ca="1">'PE2_14.09.18'!C37</f>
        <v>0</v>
      </c>
      <c r="Q160" s="38">
        <f ca="1">'PE2_14.09.18_pred'!C37</f>
        <v>0</v>
      </c>
      <c r="R160" s="38">
        <f ca="1">'PE3_17.09.18'!C37</f>
        <v>0</v>
      </c>
      <c r="S160" s="38">
        <f ca="1">'PE3_17.09.18_pred'!C37</f>
        <v>0</v>
      </c>
      <c r="T160" s="38">
        <f ca="1">'PE4_18.09.18'!C37</f>
        <v>0</v>
      </c>
      <c r="U160" s="38">
        <f ca="1">'PE4_18.09.18_pred'!C37</f>
        <v>0</v>
      </c>
      <c r="V160" s="38">
        <f ca="1">'PE5_19.09.18'!C37</f>
        <v>0</v>
      </c>
      <c r="W160" s="38">
        <f ca="1">'PE5_19.09.18_pred'!C37</f>
        <v>0</v>
      </c>
      <c r="X160" s="38">
        <f ca="1">'PE6_20.09.18'!C37</f>
        <v>0</v>
      </c>
      <c r="Y160" s="38">
        <f ca="1">'PE6_20.09.18_pred'!C37</f>
        <v>0</v>
      </c>
      <c r="Z160" s="38">
        <f ca="1">'TE1_13.09.18'!C37</f>
        <v>0</v>
      </c>
      <c r="AA160" s="38">
        <f ca="1">'TE1_13.09.18_pred'!C37</f>
        <v>0</v>
      </c>
      <c r="AB160" s="38">
        <f ca="1">'TE2_14.09.18'!C37</f>
        <v>0</v>
      </c>
      <c r="AC160" s="38">
        <f ca="1">'TE2_14.09.18_pred'!C37</f>
        <v>0</v>
      </c>
      <c r="AD160" s="38">
        <f ca="1">'TE3_17.09.18'!C37</f>
        <v>0</v>
      </c>
      <c r="AE160" s="38">
        <f ca="1">'TE3_17.09.18_pred'!C37</f>
        <v>0</v>
      </c>
      <c r="AF160" s="38">
        <f ca="1">'TE4_18.09.18'!C37</f>
        <v>0</v>
      </c>
      <c r="AG160" s="38">
        <f ca="1">'TE4_18.09.18_pred'!C37</f>
        <v>0</v>
      </c>
      <c r="AH160" s="38">
        <f ca="1">'TE5_19.09.18'!C37</f>
        <v>0</v>
      </c>
      <c r="AI160" s="38">
        <f ca="1">'TE5_19.09.18_pred'!C37</f>
        <v>0</v>
      </c>
      <c r="AJ160" s="38">
        <f ca="1">'TE6_20.09.18'!C37</f>
        <v>0</v>
      </c>
      <c r="AK160" s="38">
        <f ca="1">'TE6_20.09.18_pred'!C37</f>
        <v>0</v>
      </c>
      <c r="AL160" s="37"/>
      <c r="AM160" s="38">
        <f t="shared" ca="1" si="28"/>
        <v>0</v>
      </c>
      <c r="AN160" s="38">
        <f t="shared" ca="1" si="29"/>
        <v>0</v>
      </c>
      <c r="AO160" s="38">
        <f t="shared" ca="1" si="30"/>
        <v>0</v>
      </c>
      <c r="AP160" s="37"/>
      <c r="AQ160" s="60"/>
    </row>
    <row r="161" spans="1:43" x14ac:dyDescent="0.25">
      <c r="A161" s="53" t="s">
        <v>206</v>
      </c>
      <c r="B161" s="36">
        <f ca="1">'NE1_13.09.18'!C38</f>
        <v>0</v>
      </c>
      <c r="C161" s="36">
        <f ca="1">'NE1_13.09.18_pred'!C38</f>
        <v>0</v>
      </c>
      <c r="D161" s="36">
        <f ca="1">'NE2_14.09.18'!C38</f>
        <v>0</v>
      </c>
      <c r="E161" s="36">
        <f ca="1">'NE2_14.09.18_pred'!C38</f>
        <v>0</v>
      </c>
      <c r="F161" s="36">
        <f ca="1">'NE3_17.09.18'!C38</f>
        <v>0</v>
      </c>
      <c r="G161" s="36">
        <f ca="1">'NE3_17.09.18_pred'!C38</f>
        <v>0</v>
      </c>
      <c r="H161" s="36">
        <f ca="1">'NE4_18.09.18'!C38</f>
        <v>0</v>
      </c>
      <c r="I161" s="36">
        <f ca="1">'NE4_18.09.18_pred'!C38</f>
        <v>0</v>
      </c>
      <c r="J161" s="36">
        <f ca="1">'NE5_19.09.18'!C38</f>
        <v>0</v>
      </c>
      <c r="K161" s="36">
        <f ca="1">'NE5_19.09.18_pred'!C38</f>
        <v>0</v>
      </c>
      <c r="L161" s="36">
        <f ca="1">'NE6_20.09.18'!C38</f>
        <v>0</v>
      </c>
      <c r="M161" s="36">
        <f ca="1">'NE6_20.09.18_pred'!C38</f>
        <v>0</v>
      </c>
      <c r="N161" s="36">
        <f ca="1">'PE1_13.09.18'!C38</f>
        <v>0</v>
      </c>
      <c r="O161" s="36">
        <f ca="1">'PE1_13.09.18_pred'!C38</f>
        <v>0</v>
      </c>
      <c r="P161" s="36">
        <f ca="1">'PE2_14.09.18'!C38</f>
        <v>0</v>
      </c>
      <c r="Q161" s="36">
        <f ca="1">'PE2_14.09.18_pred'!C38</f>
        <v>0</v>
      </c>
      <c r="R161" s="36">
        <f ca="1">'PE3_17.09.18'!C38</f>
        <v>0</v>
      </c>
      <c r="S161" s="36">
        <f ca="1">'PE3_17.09.18_pred'!C38</f>
        <v>0</v>
      </c>
      <c r="T161" s="36">
        <f ca="1">'PE4_18.09.18'!C38</f>
        <v>0</v>
      </c>
      <c r="U161" s="36">
        <f ca="1">'PE4_18.09.18_pred'!C38</f>
        <v>0</v>
      </c>
      <c r="V161" s="36">
        <f ca="1">'PE5_19.09.18'!C38</f>
        <v>0</v>
      </c>
      <c r="W161" s="36">
        <f ca="1">'PE5_19.09.18_pred'!C38</f>
        <v>0</v>
      </c>
      <c r="X161" s="36">
        <f ca="1">'PE6_20.09.18'!C38</f>
        <v>0</v>
      </c>
      <c r="Y161" s="36">
        <f ca="1">'PE6_20.09.18_pred'!C38</f>
        <v>0</v>
      </c>
      <c r="Z161" s="36">
        <f ca="1">'TE1_13.09.18'!C38</f>
        <v>0</v>
      </c>
      <c r="AA161" s="36">
        <f ca="1">'TE1_13.09.18_pred'!C38</f>
        <v>0</v>
      </c>
      <c r="AB161" s="36">
        <f ca="1">'TE2_14.09.18'!C38</f>
        <v>0</v>
      </c>
      <c r="AC161" s="36">
        <f ca="1">'TE2_14.09.18_pred'!C38</f>
        <v>0</v>
      </c>
      <c r="AD161" s="36">
        <f ca="1">'TE3_17.09.18'!C38</f>
        <v>0</v>
      </c>
      <c r="AE161" s="36">
        <f ca="1">'TE3_17.09.18_pred'!C38</f>
        <v>0</v>
      </c>
      <c r="AF161" s="36">
        <f ca="1">'TE4_18.09.18'!C38</f>
        <v>0</v>
      </c>
      <c r="AG161" s="36">
        <f ca="1">'TE4_18.09.18_pred'!C38</f>
        <v>0</v>
      </c>
      <c r="AH161" s="36">
        <f ca="1">'TE5_19.09.18'!C38</f>
        <v>0</v>
      </c>
      <c r="AI161" s="36">
        <f ca="1">'TE5_19.09.18_pred'!C38</f>
        <v>0</v>
      </c>
      <c r="AJ161" s="36">
        <f ca="1">'TE6_20.09.18'!C38</f>
        <v>0</v>
      </c>
      <c r="AK161" s="36">
        <f ca="1">'TE6_20.09.18_pred'!C38</f>
        <v>0</v>
      </c>
      <c r="AM161" s="36">
        <f t="shared" ca="1" si="28"/>
        <v>0</v>
      </c>
      <c r="AN161" s="36">
        <f t="shared" ca="1" si="29"/>
        <v>0</v>
      </c>
      <c r="AO161" s="36">
        <f t="shared" ca="1" si="30"/>
        <v>0</v>
      </c>
      <c r="AQ161" s="58"/>
    </row>
    <row r="162" spans="1:43" x14ac:dyDescent="0.25">
      <c r="A162" s="52" t="s">
        <v>207</v>
      </c>
      <c r="B162" s="38">
        <f ca="1">'NE1_13.09.18'!C39</f>
        <v>0</v>
      </c>
      <c r="C162" s="38">
        <f ca="1">'NE1_13.09.18_pred'!C39</f>
        <v>0</v>
      </c>
      <c r="D162" s="38">
        <f ca="1">'NE2_14.09.18'!C39</f>
        <v>0</v>
      </c>
      <c r="E162" s="38">
        <f ca="1">'NE2_14.09.18_pred'!C39</f>
        <v>0</v>
      </c>
      <c r="F162" s="38">
        <f ca="1">'NE3_17.09.18'!C39</f>
        <v>0</v>
      </c>
      <c r="G162" s="38">
        <f ca="1">'NE3_17.09.18_pred'!C39</f>
        <v>0</v>
      </c>
      <c r="H162" s="38">
        <f ca="1">'NE4_18.09.18'!C39</f>
        <v>0</v>
      </c>
      <c r="I162" s="38">
        <f ca="1">'NE4_18.09.18_pred'!C39</f>
        <v>0</v>
      </c>
      <c r="J162" s="38">
        <f ca="1">'NE5_19.09.18'!C39</f>
        <v>0</v>
      </c>
      <c r="K162" s="38">
        <f ca="1">'NE5_19.09.18_pred'!C39</f>
        <v>0</v>
      </c>
      <c r="L162" s="38">
        <f ca="1">'NE6_20.09.18'!C39</f>
        <v>0</v>
      </c>
      <c r="M162" s="38">
        <f ca="1">'NE6_20.09.18_pred'!C39</f>
        <v>0</v>
      </c>
      <c r="N162" s="38">
        <f ca="1">'PE1_13.09.18'!C39</f>
        <v>0</v>
      </c>
      <c r="O162" s="38">
        <f ca="1">'PE1_13.09.18_pred'!C39</f>
        <v>0</v>
      </c>
      <c r="P162" s="38">
        <f ca="1">'PE2_14.09.18'!C39</f>
        <v>0</v>
      </c>
      <c r="Q162" s="38">
        <f ca="1">'PE2_14.09.18_pred'!C39</f>
        <v>0</v>
      </c>
      <c r="R162" s="38">
        <f ca="1">'PE3_17.09.18'!C39</f>
        <v>0</v>
      </c>
      <c r="S162" s="38">
        <f ca="1">'PE3_17.09.18_pred'!C39</f>
        <v>0</v>
      </c>
      <c r="T162" s="38">
        <f ca="1">'PE4_18.09.18'!C39</f>
        <v>0</v>
      </c>
      <c r="U162" s="38">
        <f ca="1">'PE4_18.09.18_pred'!C39</f>
        <v>0</v>
      </c>
      <c r="V162" s="38">
        <f ca="1">'PE5_19.09.18'!C39</f>
        <v>0</v>
      </c>
      <c r="W162" s="38">
        <f ca="1">'PE5_19.09.18_pred'!C39</f>
        <v>0</v>
      </c>
      <c r="X162" s="38">
        <f ca="1">'PE6_20.09.18'!C39</f>
        <v>0</v>
      </c>
      <c r="Y162" s="38">
        <f ca="1">'PE6_20.09.18_pred'!C39</f>
        <v>0</v>
      </c>
      <c r="Z162" s="38">
        <f ca="1">'TE1_13.09.18'!C39</f>
        <v>0</v>
      </c>
      <c r="AA162" s="38">
        <f ca="1">'TE1_13.09.18_pred'!C39</f>
        <v>0</v>
      </c>
      <c r="AB162" s="38">
        <f ca="1">'TE2_14.09.18'!C39</f>
        <v>0</v>
      </c>
      <c r="AC162" s="38">
        <f ca="1">'TE2_14.09.18_pred'!C39</f>
        <v>0</v>
      </c>
      <c r="AD162" s="38">
        <f ca="1">'TE3_17.09.18'!C39</f>
        <v>0</v>
      </c>
      <c r="AE162" s="38">
        <f ca="1">'TE3_17.09.18_pred'!C39</f>
        <v>0</v>
      </c>
      <c r="AF162" s="38">
        <f ca="1">'TE4_18.09.18'!C39</f>
        <v>0</v>
      </c>
      <c r="AG162" s="38">
        <f ca="1">'TE4_18.09.18_pred'!C39</f>
        <v>0</v>
      </c>
      <c r="AH162" s="38">
        <f ca="1">'TE5_19.09.18'!C39</f>
        <v>0</v>
      </c>
      <c r="AI162" s="38">
        <f ca="1">'TE5_19.09.18_pred'!C39</f>
        <v>0</v>
      </c>
      <c r="AJ162" s="38">
        <f ca="1">'TE6_20.09.18'!C39</f>
        <v>0</v>
      </c>
      <c r="AK162" s="38">
        <f ca="1">'TE6_20.09.18_pred'!C39</f>
        <v>0</v>
      </c>
      <c r="AL162" s="37"/>
      <c r="AM162" s="38">
        <f t="shared" ca="1" si="28"/>
        <v>0</v>
      </c>
      <c r="AN162" s="38">
        <f t="shared" ca="1" si="29"/>
        <v>0</v>
      </c>
      <c r="AO162" s="38">
        <f t="shared" ca="1" si="30"/>
        <v>0</v>
      </c>
      <c r="AP162" s="37"/>
      <c r="AQ162" s="60"/>
    </row>
    <row r="163" spans="1:43" x14ac:dyDescent="0.25">
      <c r="A163" s="50" t="s">
        <v>208</v>
      </c>
      <c r="AQ163" s="58"/>
    </row>
    <row r="164" spans="1:43" x14ac:dyDescent="0.25">
      <c r="A164" s="52" t="s">
        <v>201</v>
      </c>
      <c r="B164" s="38">
        <f ca="1">'NE1_13.09.18'!C41</f>
        <v>0</v>
      </c>
      <c r="C164" s="38">
        <f ca="1">'NE1_13.09.18_pred'!C41</f>
        <v>0</v>
      </c>
      <c r="D164" s="38">
        <f ca="1">'NE2_14.09.18'!C41</f>
        <v>0</v>
      </c>
      <c r="E164" s="38">
        <f ca="1">'NE2_14.09.18_pred'!C41</f>
        <v>0</v>
      </c>
      <c r="F164" s="38">
        <f ca="1">'NE3_17.09.18'!C41</f>
        <v>0</v>
      </c>
      <c r="G164" s="38">
        <f ca="1">'NE3_17.09.18_pred'!C41</f>
        <v>0</v>
      </c>
      <c r="H164" s="38">
        <f ca="1">'NE4_18.09.18'!C41</f>
        <v>0</v>
      </c>
      <c r="I164" s="38">
        <f ca="1">'NE4_18.09.18_pred'!C41</f>
        <v>0</v>
      </c>
      <c r="J164" s="38">
        <f ca="1">'NE5_19.09.18'!C41</f>
        <v>0</v>
      </c>
      <c r="K164" s="38">
        <f ca="1">'NE5_19.09.18_pred'!C41</f>
        <v>0</v>
      </c>
      <c r="L164" s="38">
        <f ca="1">'NE6_20.09.18'!C41</f>
        <v>0</v>
      </c>
      <c r="M164" s="38">
        <f ca="1">'NE6_20.09.18_pred'!C41</f>
        <v>0</v>
      </c>
      <c r="N164" s="38">
        <f ca="1">'PE1_13.09.18'!C41</f>
        <v>0</v>
      </c>
      <c r="O164" s="38">
        <f ca="1">'PE1_13.09.18_pred'!C41</f>
        <v>0</v>
      </c>
      <c r="P164" s="38">
        <f ca="1">'PE2_14.09.18'!C41</f>
        <v>0</v>
      </c>
      <c r="Q164" s="38">
        <f ca="1">'PE2_14.09.18_pred'!C41</f>
        <v>0</v>
      </c>
      <c r="R164" s="38">
        <f ca="1">'PE3_17.09.18'!C41</f>
        <v>0</v>
      </c>
      <c r="S164" s="38">
        <f ca="1">'PE3_17.09.18_pred'!C41</f>
        <v>0</v>
      </c>
      <c r="T164" s="38">
        <f ca="1">'PE4_18.09.18'!C41</f>
        <v>0</v>
      </c>
      <c r="U164" s="38">
        <f ca="1">'PE4_18.09.18_pred'!C41</f>
        <v>0</v>
      </c>
      <c r="V164" s="38">
        <f ca="1">'PE5_19.09.18'!C41</f>
        <v>0</v>
      </c>
      <c r="W164" s="38">
        <f ca="1">'PE5_19.09.18_pred'!C41</f>
        <v>0</v>
      </c>
      <c r="X164" s="38">
        <f ca="1">'PE6_20.09.18'!C41</f>
        <v>0</v>
      </c>
      <c r="Y164" s="38">
        <f ca="1">'PE6_20.09.18_pred'!C41</f>
        <v>0</v>
      </c>
      <c r="Z164" s="38">
        <f ca="1">'TE1_13.09.18'!C41</f>
        <v>0</v>
      </c>
      <c r="AA164" s="38">
        <f ca="1">'TE1_13.09.18_pred'!C41</f>
        <v>0</v>
      </c>
      <c r="AB164" s="38">
        <f ca="1">'TE2_14.09.18'!C41</f>
        <v>0</v>
      </c>
      <c r="AC164" s="38">
        <f ca="1">'TE2_14.09.18_pred'!C41</f>
        <v>0</v>
      </c>
      <c r="AD164" s="38">
        <f ca="1">'TE3_17.09.18'!C41</f>
        <v>0</v>
      </c>
      <c r="AE164" s="38">
        <f ca="1">'TE3_17.09.18_pred'!C41</f>
        <v>0</v>
      </c>
      <c r="AF164" s="38">
        <f ca="1">'TE4_18.09.18'!C41</f>
        <v>0</v>
      </c>
      <c r="AG164" s="38">
        <f ca="1">'TE4_18.09.18_pred'!C41</f>
        <v>0</v>
      </c>
      <c r="AH164" s="38">
        <f ca="1">'TE5_19.09.18'!C41</f>
        <v>0</v>
      </c>
      <c r="AI164" s="38">
        <f ca="1">'TE5_19.09.18_pred'!C41</f>
        <v>0</v>
      </c>
      <c r="AJ164" s="38">
        <f ca="1">'TE6_20.09.18'!C41</f>
        <v>0</v>
      </c>
      <c r="AK164" s="38">
        <f ca="1">'TE6_20.09.18_pred'!C41</f>
        <v>0</v>
      </c>
      <c r="AL164" s="37"/>
      <c r="AM164" s="38">
        <f t="shared" ref="AM164:AM170" ca="1" si="31">AVERAGE(B164:AK164)</f>
        <v>0</v>
      </c>
      <c r="AN164" s="38">
        <f t="shared" ref="AN164:AN170" ca="1" si="32">STDEV(B164:AK164)</f>
        <v>0</v>
      </c>
      <c r="AO164" s="38">
        <f t="shared" ref="AO164:AO170" ca="1" si="33">AN164/SQRT(36)</f>
        <v>0</v>
      </c>
      <c r="AP164" s="37"/>
      <c r="AQ164" s="60"/>
    </row>
    <row r="165" spans="1:43" x14ac:dyDescent="0.25">
      <c r="A165" s="53" t="s">
        <v>202</v>
      </c>
      <c r="B165" s="36">
        <f ca="1">'NE1_13.09.18'!C42</f>
        <v>0</v>
      </c>
      <c r="C165" s="36">
        <f ca="1">'NE1_13.09.18_pred'!C42</f>
        <v>0</v>
      </c>
      <c r="D165" s="36">
        <f ca="1">'NE2_14.09.18'!C42</f>
        <v>0</v>
      </c>
      <c r="E165" s="36">
        <f ca="1">'NE2_14.09.18_pred'!C42</f>
        <v>0</v>
      </c>
      <c r="F165" s="36">
        <f ca="1">'NE3_17.09.18'!C42</f>
        <v>0</v>
      </c>
      <c r="G165" s="36">
        <f ca="1">'NE3_17.09.18_pred'!C42</f>
        <v>0</v>
      </c>
      <c r="H165" s="36">
        <f ca="1">'NE4_18.09.18'!C42</f>
        <v>0</v>
      </c>
      <c r="I165" s="36">
        <f ca="1">'NE4_18.09.18_pred'!C42</f>
        <v>0</v>
      </c>
      <c r="J165" s="36">
        <f ca="1">'NE5_19.09.18'!C42</f>
        <v>0</v>
      </c>
      <c r="K165" s="36">
        <f ca="1">'NE5_19.09.18_pred'!C42</f>
        <v>0</v>
      </c>
      <c r="L165" s="36">
        <f ca="1">'NE6_20.09.18'!C42</f>
        <v>0</v>
      </c>
      <c r="M165" s="36">
        <f ca="1">'NE6_20.09.18_pred'!C42</f>
        <v>0</v>
      </c>
      <c r="N165" s="36">
        <f ca="1">'PE1_13.09.18'!C42</f>
        <v>0</v>
      </c>
      <c r="O165" s="36">
        <f ca="1">'PE1_13.09.18_pred'!C42</f>
        <v>0</v>
      </c>
      <c r="P165" s="36">
        <f ca="1">'PE2_14.09.18'!C42</f>
        <v>0</v>
      </c>
      <c r="Q165" s="36">
        <f ca="1">'PE2_14.09.18_pred'!C42</f>
        <v>0</v>
      </c>
      <c r="R165" s="36">
        <f ca="1">'PE3_17.09.18'!C42</f>
        <v>0</v>
      </c>
      <c r="S165" s="36">
        <f ca="1">'PE3_17.09.18_pred'!C42</f>
        <v>0</v>
      </c>
      <c r="T165" s="36">
        <f ca="1">'PE4_18.09.18'!C42</f>
        <v>0</v>
      </c>
      <c r="U165" s="36">
        <f ca="1">'PE4_18.09.18_pred'!C42</f>
        <v>0</v>
      </c>
      <c r="V165" s="36">
        <f ca="1">'PE5_19.09.18'!C42</f>
        <v>0</v>
      </c>
      <c r="W165" s="36">
        <f ca="1">'PE5_19.09.18_pred'!C42</f>
        <v>0</v>
      </c>
      <c r="X165" s="36">
        <f ca="1">'PE6_20.09.18'!C42</f>
        <v>0</v>
      </c>
      <c r="Y165" s="36">
        <f ca="1">'PE6_20.09.18_pred'!C42</f>
        <v>0</v>
      </c>
      <c r="Z165" s="36">
        <f ca="1">'TE1_13.09.18'!C42</f>
        <v>0</v>
      </c>
      <c r="AA165" s="36">
        <f ca="1">'TE1_13.09.18_pred'!C42</f>
        <v>0</v>
      </c>
      <c r="AB165" s="36">
        <f ca="1">'TE2_14.09.18'!C42</f>
        <v>0</v>
      </c>
      <c r="AC165" s="36">
        <f ca="1">'TE2_14.09.18_pred'!C42</f>
        <v>0</v>
      </c>
      <c r="AD165" s="36">
        <f ca="1">'TE3_17.09.18'!C42</f>
        <v>0</v>
      </c>
      <c r="AE165" s="36">
        <f ca="1">'TE3_17.09.18_pred'!C42</f>
        <v>0</v>
      </c>
      <c r="AF165" s="36">
        <f ca="1">'TE4_18.09.18'!C42</f>
        <v>0</v>
      </c>
      <c r="AG165" s="36">
        <f ca="1">'TE4_18.09.18_pred'!C42</f>
        <v>0</v>
      </c>
      <c r="AH165" s="36">
        <f ca="1">'TE5_19.09.18'!C42</f>
        <v>0</v>
      </c>
      <c r="AI165" s="36">
        <f ca="1">'TE5_19.09.18_pred'!C42</f>
        <v>0</v>
      </c>
      <c r="AJ165" s="36">
        <f ca="1">'TE6_20.09.18'!C42</f>
        <v>0</v>
      </c>
      <c r="AK165" s="36">
        <f ca="1">'TE6_20.09.18_pred'!C42</f>
        <v>0</v>
      </c>
      <c r="AM165" s="36">
        <f t="shared" ca="1" si="31"/>
        <v>0</v>
      </c>
      <c r="AN165" s="36">
        <f t="shared" ca="1" si="32"/>
        <v>0</v>
      </c>
      <c r="AO165" s="36">
        <f t="shared" ca="1" si="33"/>
        <v>0</v>
      </c>
      <c r="AQ165" s="58"/>
    </row>
    <row r="166" spans="1:43" x14ac:dyDescent="0.25">
      <c r="A166" s="52" t="s">
        <v>203</v>
      </c>
      <c r="B166" s="38">
        <f ca="1">'NE1_13.09.18'!C43</f>
        <v>0</v>
      </c>
      <c r="C166" s="38">
        <f ca="1">'NE1_13.09.18_pred'!C43</f>
        <v>0</v>
      </c>
      <c r="D166" s="38">
        <f ca="1">'NE2_14.09.18'!C43</f>
        <v>0</v>
      </c>
      <c r="E166" s="38">
        <f ca="1">'NE2_14.09.18_pred'!C43</f>
        <v>0</v>
      </c>
      <c r="F166" s="38">
        <f ca="1">'NE3_17.09.18'!C43</f>
        <v>0</v>
      </c>
      <c r="G166" s="38">
        <f ca="1">'NE3_17.09.18_pred'!C43</f>
        <v>0</v>
      </c>
      <c r="H166" s="38">
        <f ca="1">'NE4_18.09.18'!C43</f>
        <v>0</v>
      </c>
      <c r="I166" s="38">
        <f ca="1">'NE4_18.09.18_pred'!C43</f>
        <v>0</v>
      </c>
      <c r="J166" s="38">
        <f ca="1">'NE5_19.09.18'!C43</f>
        <v>0</v>
      </c>
      <c r="K166" s="38">
        <f ca="1">'NE5_19.09.18_pred'!C43</f>
        <v>0</v>
      </c>
      <c r="L166" s="38">
        <f ca="1">'NE6_20.09.18'!C43</f>
        <v>0</v>
      </c>
      <c r="M166" s="38">
        <f ca="1">'NE6_20.09.18_pred'!C43</f>
        <v>0</v>
      </c>
      <c r="N166" s="38">
        <f ca="1">'PE1_13.09.18'!C43</f>
        <v>0</v>
      </c>
      <c r="O166" s="38">
        <f ca="1">'PE1_13.09.18_pred'!C43</f>
        <v>0</v>
      </c>
      <c r="P166" s="38">
        <f ca="1">'PE2_14.09.18'!C43</f>
        <v>0</v>
      </c>
      <c r="Q166" s="38">
        <f ca="1">'PE2_14.09.18_pred'!C43</f>
        <v>0</v>
      </c>
      <c r="R166" s="38">
        <f ca="1">'PE3_17.09.18'!C43</f>
        <v>0</v>
      </c>
      <c r="S166" s="38">
        <f ca="1">'PE3_17.09.18_pred'!C43</f>
        <v>0</v>
      </c>
      <c r="T166" s="38">
        <f ca="1">'PE4_18.09.18'!C43</f>
        <v>0</v>
      </c>
      <c r="U166" s="38">
        <f ca="1">'PE4_18.09.18_pred'!C43</f>
        <v>0</v>
      </c>
      <c r="V166" s="38">
        <f ca="1">'PE5_19.09.18'!C43</f>
        <v>0</v>
      </c>
      <c r="W166" s="38">
        <f ca="1">'PE5_19.09.18_pred'!C43</f>
        <v>0</v>
      </c>
      <c r="X166" s="38">
        <f ca="1">'PE6_20.09.18'!C43</f>
        <v>0</v>
      </c>
      <c r="Y166" s="38">
        <f ca="1">'PE6_20.09.18_pred'!C43</f>
        <v>0</v>
      </c>
      <c r="Z166" s="38">
        <f ca="1">'TE1_13.09.18'!C43</f>
        <v>0</v>
      </c>
      <c r="AA166" s="38">
        <f ca="1">'TE1_13.09.18_pred'!C43</f>
        <v>0</v>
      </c>
      <c r="AB166" s="38">
        <f ca="1">'TE2_14.09.18'!C43</f>
        <v>0</v>
      </c>
      <c r="AC166" s="38">
        <f ca="1">'TE2_14.09.18_pred'!C43</f>
        <v>0</v>
      </c>
      <c r="AD166" s="38">
        <f ca="1">'TE3_17.09.18'!C43</f>
        <v>0</v>
      </c>
      <c r="AE166" s="38">
        <f ca="1">'TE3_17.09.18_pred'!C43</f>
        <v>0</v>
      </c>
      <c r="AF166" s="38">
        <f ca="1">'TE4_18.09.18'!C43</f>
        <v>0</v>
      </c>
      <c r="AG166" s="38">
        <f ca="1">'TE4_18.09.18_pred'!C43</f>
        <v>0</v>
      </c>
      <c r="AH166" s="38">
        <f ca="1">'TE5_19.09.18'!C43</f>
        <v>0</v>
      </c>
      <c r="AI166" s="38">
        <f ca="1">'TE5_19.09.18_pred'!C43</f>
        <v>0</v>
      </c>
      <c r="AJ166" s="38">
        <f ca="1">'TE6_20.09.18'!C43</f>
        <v>0</v>
      </c>
      <c r="AK166" s="38">
        <f ca="1">'TE6_20.09.18_pred'!C43</f>
        <v>0</v>
      </c>
      <c r="AL166" s="37"/>
      <c r="AM166" s="38">
        <f t="shared" ca="1" si="31"/>
        <v>0</v>
      </c>
      <c r="AN166" s="38">
        <f t="shared" ca="1" si="32"/>
        <v>0</v>
      </c>
      <c r="AO166" s="38">
        <f t="shared" ca="1" si="33"/>
        <v>0</v>
      </c>
      <c r="AP166" s="37"/>
      <c r="AQ166" s="60"/>
    </row>
    <row r="167" spans="1:43" x14ac:dyDescent="0.25">
      <c r="A167" s="53" t="s">
        <v>204</v>
      </c>
      <c r="B167" s="36">
        <f ca="1">'NE1_13.09.18'!C44</f>
        <v>0</v>
      </c>
      <c r="C167" s="36">
        <f ca="1">'NE1_13.09.18_pred'!C44</f>
        <v>0</v>
      </c>
      <c r="D167" s="36">
        <f ca="1">'NE2_14.09.18'!C44</f>
        <v>0</v>
      </c>
      <c r="E167" s="36">
        <f ca="1">'NE2_14.09.18_pred'!C44</f>
        <v>0</v>
      </c>
      <c r="F167" s="36">
        <f ca="1">'NE3_17.09.18'!C44</f>
        <v>0</v>
      </c>
      <c r="G167" s="36">
        <f ca="1">'NE3_17.09.18_pred'!C44</f>
        <v>0</v>
      </c>
      <c r="H167" s="36">
        <f ca="1">'NE4_18.09.18'!C44</f>
        <v>0</v>
      </c>
      <c r="I167" s="36">
        <f ca="1">'NE4_18.09.18_pred'!C44</f>
        <v>0</v>
      </c>
      <c r="J167" s="36">
        <f ca="1">'NE5_19.09.18'!C44</f>
        <v>0</v>
      </c>
      <c r="K167" s="36">
        <f ca="1">'NE5_19.09.18_pred'!C44</f>
        <v>0</v>
      </c>
      <c r="L167" s="36">
        <f ca="1">'NE6_20.09.18'!C44</f>
        <v>0</v>
      </c>
      <c r="M167" s="36">
        <f ca="1">'NE6_20.09.18_pred'!C44</f>
        <v>0</v>
      </c>
      <c r="N167" s="36">
        <f ca="1">'PE1_13.09.18'!C44</f>
        <v>0</v>
      </c>
      <c r="O167" s="36">
        <f ca="1">'PE1_13.09.18_pred'!C44</f>
        <v>0</v>
      </c>
      <c r="P167" s="36">
        <f ca="1">'PE2_14.09.18'!C44</f>
        <v>0</v>
      </c>
      <c r="Q167" s="36">
        <f ca="1">'PE2_14.09.18_pred'!C44</f>
        <v>0</v>
      </c>
      <c r="R167" s="36">
        <f ca="1">'PE3_17.09.18'!C44</f>
        <v>0</v>
      </c>
      <c r="S167" s="36">
        <f ca="1">'PE3_17.09.18_pred'!C44</f>
        <v>0</v>
      </c>
      <c r="T167" s="36">
        <f ca="1">'PE4_18.09.18'!C44</f>
        <v>0</v>
      </c>
      <c r="U167" s="36">
        <f ca="1">'PE4_18.09.18_pred'!C44</f>
        <v>0</v>
      </c>
      <c r="V167" s="36">
        <f ca="1">'PE5_19.09.18'!C44</f>
        <v>0</v>
      </c>
      <c r="W167" s="36">
        <f ca="1">'PE5_19.09.18_pred'!C44</f>
        <v>0</v>
      </c>
      <c r="X167" s="36">
        <f ca="1">'PE6_20.09.18'!C44</f>
        <v>0</v>
      </c>
      <c r="Y167" s="36">
        <f ca="1">'PE6_20.09.18_pred'!C44</f>
        <v>0</v>
      </c>
      <c r="Z167" s="36">
        <f ca="1">'TE1_13.09.18'!C44</f>
        <v>0</v>
      </c>
      <c r="AA167" s="36">
        <f ca="1">'TE1_13.09.18_pred'!C44</f>
        <v>0</v>
      </c>
      <c r="AB167" s="36">
        <f ca="1">'TE2_14.09.18'!C44</f>
        <v>0</v>
      </c>
      <c r="AC167" s="36">
        <f ca="1">'TE2_14.09.18_pred'!C44</f>
        <v>0</v>
      </c>
      <c r="AD167" s="36">
        <f ca="1">'TE3_17.09.18'!C44</f>
        <v>0</v>
      </c>
      <c r="AE167" s="36">
        <f ca="1">'TE3_17.09.18_pred'!C44</f>
        <v>0</v>
      </c>
      <c r="AF167" s="36">
        <f ca="1">'TE4_18.09.18'!C44</f>
        <v>0</v>
      </c>
      <c r="AG167" s="36">
        <f ca="1">'TE4_18.09.18_pred'!C44</f>
        <v>0</v>
      </c>
      <c r="AH167" s="36">
        <f ca="1">'TE5_19.09.18'!C44</f>
        <v>0</v>
      </c>
      <c r="AI167" s="36">
        <f ca="1">'TE5_19.09.18_pred'!C44</f>
        <v>0</v>
      </c>
      <c r="AJ167" s="36">
        <f ca="1">'TE6_20.09.18'!C44</f>
        <v>0</v>
      </c>
      <c r="AK167" s="36">
        <f ca="1">'TE6_20.09.18_pred'!C44</f>
        <v>0</v>
      </c>
      <c r="AM167" s="36">
        <f t="shared" ca="1" si="31"/>
        <v>0</v>
      </c>
      <c r="AN167" s="36">
        <f t="shared" ca="1" si="32"/>
        <v>0</v>
      </c>
      <c r="AO167" s="36">
        <f t="shared" ca="1" si="33"/>
        <v>0</v>
      </c>
      <c r="AQ167" s="58"/>
    </row>
    <row r="168" spans="1:43" x14ac:dyDescent="0.25">
      <c r="A168" s="52" t="s">
        <v>205</v>
      </c>
      <c r="B168" s="38">
        <f ca="1">'NE1_13.09.18'!C45</f>
        <v>0</v>
      </c>
      <c r="C168" s="38">
        <f ca="1">'NE1_13.09.18_pred'!C45</f>
        <v>0</v>
      </c>
      <c r="D168" s="38">
        <f ca="1">'NE2_14.09.18'!C45</f>
        <v>0</v>
      </c>
      <c r="E168" s="38">
        <f ca="1">'NE2_14.09.18_pred'!C45</f>
        <v>0</v>
      </c>
      <c r="F168" s="38">
        <f ca="1">'NE3_17.09.18'!C45</f>
        <v>0</v>
      </c>
      <c r="G168" s="38">
        <f ca="1">'NE3_17.09.18_pred'!C45</f>
        <v>0</v>
      </c>
      <c r="H168" s="38">
        <f ca="1">'NE4_18.09.18'!C45</f>
        <v>0</v>
      </c>
      <c r="I168" s="38">
        <f ca="1">'NE4_18.09.18_pred'!C45</f>
        <v>0</v>
      </c>
      <c r="J168" s="38">
        <f ca="1">'NE5_19.09.18'!C45</f>
        <v>0</v>
      </c>
      <c r="K168" s="38">
        <f ca="1">'NE5_19.09.18_pred'!C45</f>
        <v>0</v>
      </c>
      <c r="L168" s="38">
        <f ca="1">'NE6_20.09.18'!C45</f>
        <v>0</v>
      </c>
      <c r="M168" s="38">
        <f ca="1">'NE6_20.09.18_pred'!C45</f>
        <v>0</v>
      </c>
      <c r="N168" s="38">
        <f ca="1">'PE1_13.09.18'!C45</f>
        <v>0</v>
      </c>
      <c r="O168" s="38">
        <f ca="1">'PE1_13.09.18_pred'!C45</f>
        <v>0</v>
      </c>
      <c r="P168" s="38">
        <f ca="1">'PE2_14.09.18'!C45</f>
        <v>0</v>
      </c>
      <c r="Q168" s="38">
        <f ca="1">'PE2_14.09.18_pred'!C45</f>
        <v>0</v>
      </c>
      <c r="R168" s="38">
        <f ca="1">'PE3_17.09.18'!C45</f>
        <v>0</v>
      </c>
      <c r="S168" s="38">
        <f ca="1">'PE3_17.09.18_pred'!C45</f>
        <v>0</v>
      </c>
      <c r="T168" s="38">
        <f ca="1">'PE4_18.09.18'!C45</f>
        <v>0</v>
      </c>
      <c r="U168" s="38">
        <f ca="1">'PE4_18.09.18_pred'!C45</f>
        <v>0</v>
      </c>
      <c r="V168" s="38">
        <f ca="1">'PE5_19.09.18'!C45</f>
        <v>0</v>
      </c>
      <c r="W168" s="38">
        <f ca="1">'PE5_19.09.18_pred'!C45</f>
        <v>0</v>
      </c>
      <c r="X168" s="38">
        <f ca="1">'PE6_20.09.18'!C45</f>
        <v>0</v>
      </c>
      <c r="Y168" s="38">
        <f ca="1">'PE6_20.09.18_pred'!C45</f>
        <v>0</v>
      </c>
      <c r="Z168" s="38">
        <f ca="1">'TE1_13.09.18'!C45</f>
        <v>0</v>
      </c>
      <c r="AA168" s="38">
        <f ca="1">'TE1_13.09.18_pred'!C45</f>
        <v>0</v>
      </c>
      <c r="AB168" s="38">
        <f ca="1">'TE2_14.09.18'!C45</f>
        <v>0</v>
      </c>
      <c r="AC168" s="38">
        <f ca="1">'TE2_14.09.18_pred'!C45</f>
        <v>0</v>
      </c>
      <c r="AD168" s="38">
        <f ca="1">'TE3_17.09.18'!C45</f>
        <v>0</v>
      </c>
      <c r="AE168" s="38">
        <f ca="1">'TE3_17.09.18_pred'!C45</f>
        <v>0</v>
      </c>
      <c r="AF168" s="38">
        <f ca="1">'TE4_18.09.18'!C45</f>
        <v>0</v>
      </c>
      <c r="AG168" s="38">
        <f ca="1">'TE4_18.09.18_pred'!C45</f>
        <v>0</v>
      </c>
      <c r="AH168" s="38">
        <f ca="1">'TE5_19.09.18'!C45</f>
        <v>0</v>
      </c>
      <c r="AI168" s="38">
        <f ca="1">'TE5_19.09.18_pred'!C45</f>
        <v>0</v>
      </c>
      <c r="AJ168" s="38">
        <f ca="1">'TE6_20.09.18'!C45</f>
        <v>0</v>
      </c>
      <c r="AK168" s="38">
        <f ca="1">'TE6_20.09.18_pred'!C45</f>
        <v>0</v>
      </c>
      <c r="AL168" s="37"/>
      <c r="AM168" s="38">
        <f t="shared" ca="1" si="31"/>
        <v>0</v>
      </c>
      <c r="AN168" s="38">
        <f t="shared" ca="1" si="32"/>
        <v>0</v>
      </c>
      <c r="AO168" s="38">
        <f t="shared" ca="1" si="33"/>
        <v>0</v>
      </c>
      <c r="AP168" s="37"/>
      <c r="AQ168" s="60"/>
    </row>
    <row r="169" spans="1:43" x14ac:dyDescent="0.25">
      <c r="A169" s="53" t="s">
        <v>206</v>
      </c>
      <c r="B169" s="36">
        <f ca="1">'NE1_13.09.18'!C46</f>
        <v>0</v>
      </c>
      <c r="C169" s="36">
        <f ca="1">'NE1_13.09.18_pred'!C46</f>
        <v>0</v>
      </c>
      <c r="D169" s="36">
        <f ca="1">'NE2_14.09.18'!C46</f>
        <v>0</v>
      </c>
      <c r="E169" s="36">
        <f ca="1">'NE2_14.09.18_pred'!C46</f>
        <v>0</v>
      </c>
      <c r="F169" s="36">
        <f ca="1">'NE3_17.09.18'!C46</f>
        <v>0</v>
      </c>
      <c r="G169" s="36">
        <f ca="1">'NE3_17.09.18_pred'!C46</f>
        <v>0</v>
      </c>
      <c r="H169" s="36">
        <f ca="1">'NE4_18.09.18'!C46</f>
        <v>0</v>
      </c>
      <c r="I169" s="36">
        <f ca="1">'NE4_18.09.18_pred'!C46</f>
        <v>0</v>
      </c>
      <c r="J169" s="36">
        <f ca="1">'NE5_19.09.18'!C46</f>
        <v>0</v>
      </c>
      <c r="K169" s="36">
        <f ca="1">'NE5_19.09.18_pred'!C46</f>
        <v>0</v>
      </c>
      <c r="L169" s="36">
        <f ca="1">'NE6_20.09.18'!C46</f>
        <v>0</v>
      </c>
      <c r="M169" s="36">
        <f ca="1">'NE6_20.09.18_pred'!C46</f>
        <v>0</v>
      </c>
      <c r="N169" s="36">
        <f ca="1">'PE1_13.09.18'!C46</f>
        <v>0</v>
      </c>
      <c r="O169" s="36">
        <f ca="1">'PE1_13.09.18_pred'!C46</f>
        <v>0</v>
      </c>
      <c r="P169" s="36">
        <f ca="1">'PE2_14.09.18'!C46</f>
        <v>0</v>
      </c>
      <c r="Q169" s="36">
        <f ca="1">'PE2_14.09.18_pred'!C46</f>
        <v>0</v>
      </c>
      <c r="R169" s="36">
        <f ca="1">'PE3_17.09.18'!C46</f>
        <v>0</v>
      </c>
      <c r="S169" s="36">
        <f ca="1">'PE3_17.09.18_pred'!C46</f>
        <v>0</v>
      </c>
      <c r="T169" s="36">
        <f ca="1">'PE4_18.09.18'!C46</f>
        <v>0</v>
      </c>
      <c r="U169" s="36">
        <f ca="1">'PE4_18.09.18_pred'!C46</f>
        <v>0</v>
      </c>
      <c r="V169" s="36">
        <f ca="1">'PE5_19.09.18'!C46</f>
        <v>0</v>
      </c>
      <c r="W169" s="36">
        <f ca="1">'PE5_19.09.18_pred'!C46</f>
        <v>0</v>
      </c>
      <c r="X169" s="36">
        <f ca="1">'PE6_20.09.18'!C46</f>
        <v>0</v>
      </c>
      <c r="Y169" s="36">
        <f ca="1">'PE6_20.09.18_pred'!C46</f>
        <v>0</v>
      </c>
      <c r="Z169" s="36">
        <f ca="1">'TE1_13.09.18'!C46</f>
        <v>0</v>
      </c>
      <c r="AA169" s="36">
        <f ca="1">'TE1_13.09.18_pred'!C46</f>
        <v>0</v>
      </c>
      <c r="AB169" s="36">
        <f ca="1">'TE2_14.09.18'!C46</f>
        <v>0</v>
      </c>
      <c r="AC169" s="36">
        <f ca="1">'TE2_14.09.18_pred'!C46</f>
        <v>0</v>
      </c>
      <c r="AD169" s="36">
        <f ca="1">'TE3_17.09.18'!C46</f>
        <v>0</v>
      </c>
      <c r="AE169" s="36">
        <f ca="1">'TE3_17.09.18_pred'!C46</f>
        <v>0</v>
      </c>
      <c r="AF169" s="36">
        <f ca="1">'TE4_18.09.18'!C46</f>
        <v>0</v>
      </c>
      <c r="AG169" s="36">
        <f ca="1">'TE4_18.09.18_pred'!C46</f>
        <v>0</v>
      </c>
      <c r="AH169" s="36">
        <f ca="1">'TE5_19.09.18'!C46</f>
        <v>0</v>
      </c>
      <c r="AI169" s="36">
        <f ca="1">'TE5_19.09.18_pred'!C46</f>
        <v>0</v>
      </c>
      <c r="AJ169" s="36">
        <f ca="1">'TE6_20.09.18'!C46</f>
        <v>0</v>
      </c>
      <c r="AK169" s="36">
        <f ca="1">'TE6_20.09.18_pred'!C46</f>
        <v>0</v>
      </c>
      <c r="AM169" s="36">
        <f t="shared" ca="1" si="31"/>
        <v>0</v>
      </c>
      <c r="AN169" s="36">
        <f t="shared" ca="1" si="32"/>
        <v>0</v>
      </c>
      <c r="AO169" s="36">
        <f t="shared" ca="1" si="33"/>
        <v>0</v>
      </c>
      <c r="AQ169" s="58"/>
    </row>
    <row r="170" spans="1:43" x14ac:dyDescent="0.25">
      <c r="A170" s="52" t="s">
        <v>207</v>
      </c>
      <c r="B170" s="38">
        <f ca="1">'NE1_13.09.18'!C47</f>
        <v>0</v>
      </c>
      <c r="C170" s="38">
        <f ca="1">'NE1_13.09.18_pred'!C47</f>
        <v>0</v>
      </c>
      <c r="D170" s="38">
        <f ca="1">'NE2_14.09.18'!C47</f>
        <v>0</v>
      </c>
      <c r="E170" s="38">
        <f ca="1">'NE2_14.09.18_pred'!C47</f>
        <v>0</v>
      </c>
      <c r="F170" s="38">
        <f ca="1">'NE3_17.09.18'!C47</f>
        <v>0</v>
      </c>
      <c r="G170" s="38">
        <f ca="1">'NE3_17.09.18_pred'!C47</f>
        <v>0</v>
      </c>
      <c r="H170" s="38">
        <f ca="1">'NE4_18.09.18'!C47</f>
        <v>0</v>
      </c>
      <c r="I170" s="38">
        <f ca="1">'NE4_18.09.18_pred'!C47</f>
        <v>0</v>
      </c>
      <c r="J170" s="38">
        <f ca="1">'NE5_19.09.18'!C47</f>
        <v>0</v>
      </c>
      <c r="K170" s="38">
        <f ca="1">'NE5_19.09.18_pred'!C47</f>
        <v>0</v>
      </c>
      <c r="L170" s="38">
        <f ca="1">'NE6_20.09.18'!C47</f>
        <v>0</v>
      </c>
      <c r="M170" s="38">
        <f ca="1">'NE6_20.09.18_pred'!C47</f>
        <v>0</v>
      </c>
      <c r="N170" s="38">
        <f ca="1">'PE1_13.09.18'!C47</f>
        <v>0</v>
      </c>
      <c r="O170" s="38">
        <f ca="1">'PE1_13.09.18_pred'!C47</f>
        <v>0</v>
      </c>
      <c r="P170" s="38">
        <f ca="1">'PE2_14.09.18'!C47</f>
        <v>0</v>
      </c>
      <c r="Q170" s="38">
        <f ca="1">'PE2_14.09.18_pred'!C47</f>
        <v>0</v>
      </c>
      <c r="R170" s="38">
        <f ca="1">'PE3_17.09.18'!C47</f>
        <v>0</v>
      </c>
      <c r="S170" s="38">
        <f ca="1">'PE3_17.09.18_pred'!C47</f>
        <v>0</v>
      </c>
      <c r="T170" s="38">
        <f ca="1">'PE4_18.09.18'!C47</f>
        <v>0</v>
      </c>
      <c r="U170" s="38">
        <f ca="1">'PE4_18.09.18_pred'!C47</f>
        <v>0</v>
      </c>
      <c r="V170" s="38">
        <f ca="1">'PE5_19.09.18'!C47</f>
        <v>0</v>
      </c>
      <c r="W170" s="38">
        <f ca="1">'PE5_19.09.18_pred'!C47</f>
        <v>0</v>
      </c>
      <c r="X170" s="38">
        <f ca="1">'PE6_20.09.18'!C47</f>
        <v>0</v>
      </c>
      <c r="Y170" s="38">
        <f ca="1">'PE6_20.09.18_pred'!C47</f>
        <v>0</v>
      </c>
      <c r="Z170" s="38">
        <f ca="1">'TE1_13.09.18'!C47</f>
        <v>0</v>
      </c>
      <c r="AA170" s="38">
        <f ca="1">'TE1_13.09.18_pred'!C47</f>
        <v>0</v>
      </c>
      <c r="AB170" s="38">
        <f ca="1">'TE2_14.09.18'!C47</f>
        <v>0</v>
      </c>
      <c r="AC170" s="38">
        <f ca="1">'TE2_14.09.18_pred'!C47</f>
        <v>0</v>
      </c>
      <c r="AD170" s="38">
        <f ca="1">'TE3_17.09.18'!C47</f>
        <v>0</v>
      </c>
      <c r="AE170" s="38">
        <f ca="1">'TE3_17.09.18_pred'!C47</f>
        <v>0</v>
      </c>
      <c r="AF170" s="38">
        <f ca="1">'TE4_18.09.18'!C47</f>
        <v>0</v>
      </c>
      <c r="AG170" s="38">
        <f ca="1">'TE4_18.09.18_pred'!C47</f>
        <v>0</v>
      </c>
      <c r="AH170" s="38">
        <f ca="1">'TE5_19.09.18'!C47</f>
        <v>0</v>
      </c>
      <c r="AI170" s="38">
        <f ca="1">'TE5_19.09.18_pred'!C47</f>
        <v>0</v>
      </c>
      <c r="AJ170" s="38">
        <f ca="1">'TE6_20.09.18'!C47</f>
        <v>0</v>
      </c>
      <c r="AK170" s="38">
        <f ca="1">'TE6_20.09.18_pred'!C47</f>
        <v>0</v>
      </c>
      <c r="AL170" s="37"/>
      <c r="AM170" s="38">
        <f t="shared" ca="1" si="31"/>
        <v>0</v>
      </c>
      <c r="AN170" s="38">
        <f t="shared" ca="1" si="32"/>
        <v>0</v>
      </c>
      <c r="AO170" s="38">
        <f t="shared" ca="1" si="33"/>
        <v>0</v>
      </c>
      <c r="AP170" s="37"/>
      <c r="AQ170" s="60"/>
    </row>
    <row r="171" spans="1:43" ht="15.75" thickBot="1" x14ac:dyDescent="0.3">
      <c r="A171" s="53"/>
      <c r="AQ171" s="58"/>
    </row>
    <row r="172" spans="1:43" ht="15.75" thickTop="1" x14ac:dyDescent="0.25">
      <c r="A172" s="49" t="s">
        <v>513</v>
      </c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1" t="s">
        <v>516</v>
      </c>
      <c r="AM172" s="41" t="s">
        <v>400</v>
      </c>
      <c r="AN172" s="41" t="s">
        <v>401</v>
      </c>
      <c r="AO172" s="41" t="s">
        <v>402</v>
      </c>
      <c r="AP172" s="41" t="s">
        <v>514</v>
      </c>
      <c r="AQ172" s="61" t="s">
        <v>515</v>
      </c>
    </row>
    <row r="173" spans="1:43" x14ac:dyDescent="0.25">
      <c r="A173" s="53" t="s">
        <v>185</v>
      </c>
      <c r="B173" s="39">
        <f ca="1">'NE1_13.09.18'!B16</f>
        <v>6</v>
      </c>
      <c r="C173" s="39">
        <f ca="1">'NE1_13.09.18_pred'!B16</f>
        <v>5</v>
      </c>
      <c r="D173" s="39">
        <f ca="1">'NE2_14.09.18'!B16</f>
        <v>4</v>
      </c>
      <c r="E173" s="39">
        <f ca="1">'NE2_14.09.18_pred'!B16</f>
        <v>8</v>
      </c>
      <c r="F173" s="39">
        <f ca="1">'NE3_17.09.18'!B16</f>
        <v>4</v>
      </c>
      <c r="G173" s="39">
        <f ca="1">'NE3_17.09.18_pred'!B16</f>
        <v>0</v>
      </c>
      <c r="H173" s="39">
        <f ca="1">'NE4_18.09.18'!B16</f>
        <v>6</v>
      </c>
      <c r="I173" s="39">
        <f ca="1">'NE4_18.09.18_pred'!B16</f>
        <v>5</v>
      </c>
      <c r="J173" s="39">
        <f ca="1">'NE5_19.09.18'!B16</f>
        <v>2</v>
      </c>
      <c r="K173" s="39">
        <f ca="1">'NE5_19.09.18_pred'!B16</f>
        <v>2</v>
      </c>
      <c r="L173" s="39">
        <f ca="1">'NE6_20.09.18'!B16</f>
        <v>6</v>
      </c>
      <c r="M173" s="39">
        <f ca="1">'NE6_20.09.18_pred'!B16</f>
        <v>4</v>
      </c>
      <c r="N173" s="39">
        <f ca="1">'PE1_13.09.18'!B16</f>
        <v>3</v>
      </c>
      <c r="O173" s="39">
        <f ca="1">'PE1_13.09.18_pred'!B16</f>
        <v>3</v>
      </c>
      <c r="P173" s="39">
        <f ca="1">'PE2_14.09.18'!B16</f>
        <v>0</v>
      </c>
      <c r="Q173" s="39">
        <f ca="1">'PE2_14.09.18_pred'!B16</f>
        <v>0</v>
      </c>
      <c r="R173" s="39">
        <f ca="1">'PE3_17.09.18'!B16</f>
        <v>2</v>
      </c>
      <c r="S173" s="39">
        <f ca="1">'PE3_17.09.18_pred'!B16</f>
        <v>0</v>
      </c>
      <c r="T173" s="39">
        <f ca="1">'PE4_18.09.18'!B16</f>
        <v>5</v>
      </c>
      <c r="U173" s="39">
        <f ca="1">'PE4_18.09.18_pred'!B16</f>
        <v>0</v>
      </c>
      <c r="V173" s="39">
        <f ca="1">'PE5_19.09.18'!B16</f>
        <v>3</v>
      </c>
      <c r="W173" s="39">
        <f ca="1">'PE5_19.09.18_pred'!B16</f>
        <v>1</v>
      </c>
      <c r="X173" s="39">
        <f ca="1">'PE6_20.09.18'!B16</f>
        <v>3</v>
      </c>
      <c r="Y173" s="39">
        <f ca="1">'PE6_20.09.18_pred'!B16</f>
        <v>2</v>
      </c>
      <c r="Z173" s="39">
        <f ca="1">'TE1_13.09.18'!B16</f>
        <v>0</v>
      </c>
      <c r="AA173" s="39">
        <f ca="1">'TE1_13.09.18_pred'!B16</f>
        <v>0</v>
      </c>
      <c r="AB173" s="39">
        <f ca="1">'TE2_14.09.18'!B16</f>
        <v>2</v>
      </c>
      <c r="AC173" s="39">
        <f ca="1">'TE2_14.09.18_pred'!B16</f>
        <v>2</v>
      </c>
      <c r="AD173" s="39">
        <f ca="1">'TE3_17.09.18'!B16</f>
        <v>2</v>
      </c>
      <c r="AE173" s="39">
        <f ca="1">'TE3_17.09.18_pred'!B16</f>
        <v>0</v>
      </c>
      <c r="AF173" s="39">
        <f ca="1">'TE4_18.09.18'!B16</f>
        <v>0</v>
      </c>
      <c r="AG173" s="39">
        <f ca="1">'TE4_18.09.18_pred'!B16</f>
        <v>1</v>
      </c>
      <c r="AH173" s="39">
        <f ca="1">'TE5_19.09.18'!B16</f>
        <v>2</v>
      </c>
      <c r="AI173" s="39">
        <f ca="1">'TE5_19.09.18_pred'!B16</f>
        <v>1</v>
      </c>
      <c r="AJ173" s="39">
        <f ca="1">'TE6_20.09.18'!B16</f>
        <v>2</v>
      </c>
      <c r="AK173" s="39">
        <f ca="1">'TE6_20.09.18_pred'!B16</f>
        <v>1</v>
      </c>
      <c r="AL173" s="39">
        <f t="shared" ref="AL173:AL186" ca="1" si="34">SUM(B173:AK173)</f>
        <v>87</v>
      </c>
      <c r="AM173" s="36">
        <f t="shared" ref="AM173:AM186" ca="1" si="35">AVERAGE(B173:AK173)</f>
        <v>2.4166666666666665</v>
      </c>
      <c r="AN173" s="36">
        <f t="shared" ref="AN173:AN186" ca="1" si="36">STDEV(B173:AK173)</f>
        <v>2.1430952248691941</v>
      </c>
      <c r="AO173" s="36">
        <f t="shared" ref="AO173:AO186" ca="1" si="37">AN173/SQRT(36)</f>
        <v>0.357182537478199</v>
      </c>
      <c r="AP173" s="36">
        <f ca="1">AP190</f>
        <v>0.80109896549953252</v>
      </c>
      <c r="AQ173" s="63">
        <f ca="1">AQ190</f>
        <v>0.37283657022063665</v>
      </c>
    </row>
    <row r="174" spans="1:43" x14ac:dyDescent="0.25">
      <c r="A174" s="52" t="s">
        <v>186</v>
      </c>
      <c r="B174" s="40">
        <f ca="1">'NE1_13.09.18'!B17</f>
        <v>0</v>
      </c>
      <c r="C174" s="40">
        <f ca="1">'NE1_13.09.18_pred'!B17</f>
        <v>0</v>
      </c>
      <c r="D174" s="40">
        <f ca="1">'NE2_14.09.18'!B17</f>
        <v>0</v>
      </c>
      <c r="E174" s="40">
        <f ca="1">'NE2_14.09.18_pred'!B17</f>
        <v>0</v>
      </c>
      <c r="F174" s="40">
        <f ca="1">'NE3_17.09.18'!B17</f>
        <v>0</v>
      </c>
      <c r="G174" s="40">
        <f ca="1">'NE3_17.09.18_pred'!B17</f>
        <v>0</v>
      </c>
      <c r="H174" s="40">
        <f ca="1">'NE4_18.09.18'!B17</f>
        <v>0</v>
      </c>
      <c r="I174" s="40">
        <f ca="1">'NE4_18.09.18_pred'!B17</f>
        <v>0</v>
      </c>
      <c r="J174" s="40">
        <f ca="1">'NE5_19.09.18'!B17</f>
        <v>0</v>
      </c>
      <c r="K174" s="40">
        <f ca="1">'NE5_19.09.18_pred'!B17</f>
        <v>0</v>
      </c>
      <c r="L174" s="40">
        <f ca="1">'NE6_20.09.18'!B17</f>
        <v>0</v>
      </c>
      <c r="M174" s="40">
        <f ca="1">'NE6_20.09.18_pred'!B17</f>
        <v>0</v>
      </c>
      <c r="N174" s="40">
        <f ca="1">'PE1_13.09.18'!B17</f>
        <v>0</v>
      </c>
      <c r="O174" s="40">
        <f ca="1">'PE1_13.09.18_pred'!B17</f>
        <v>0</v>
      </c>
      <c r="P174" s="40">
        <f ca="1">'PE2_14.09.18'!B17</f>
        <v>0</v>
      </c>
      <c r="Q174" s="40">
        <f ca="1">'PE2_14.09.18_pred'!B17</f>
        <v>0</v>
      </c>
      <c r="R174" s="40">
        <f ca="1">'PE3_17.09.18'!B17</f>
        <v>0</v>
      </c>
      <c r="S174" s="40">
        <f ca="1">'PE3_17.09.18_pred'!B17</f>
        <v>0</v>
      </c>
      <c r="T174" s="40">
        <f ca="1">'PE4_18.09.18'!B17</f>
        <v>0</v>
      </c>
      <c r="U174" s="40">
        <f ca="1">'PE4_18.09.18_pred'!B17</f>
        <v>0</v>
      </c>
      <c r="V174" s="40">
        <f ca="1">'PE5_19.09.18'!B17</f>
        <v>0</v>
      </c>
      <c r="W174" s="40">
        <f ca="1">'PE5_19.09.18_pred'!B17</f>
        <v>0</v>
      </c>
      <c r="X174" s="40">
        <f ca="1">'PE6_20.09.18'!B17</f>
        <v>0</v>
      </c>
      <c r="Y174" s="40">
        <f ca="1">'PE6_20.09.18_pred'!B17</f>
        <v>0</v>
      </c>
      <c r="Z174" s="40">
        <f ca="1">'TE1_13.09.18'!B17</f>
        <v>0</v>
      </c>
      <c r="AA174" s="40">
        <f ca="1">'TE1_13.09.18_pred'!B17</f>
        <v>0</v>
      </c>
      <c r="AB174" s="40">
        <f ca="1">'TE2_14.09.18'!B17</f>
        <v>0</v>
      </c>
      <c r="AC174" s="40">
        <f ca="1">'TE2_14.09.18_pred'!B17</f>
        <v>0</v>
      </c>
      <c r="AD174" s="40">
        <f ca="1">'TE3_17.09.18'!B17</f>
        <v>0</v>
      </c>
      <c r="AE174" s="40">
        <f ca="1">'TE3_17.09.18_pred'!B17</f>
        <v>0</v>
      </c>
      <c r="AF174" s="40">
        <f ca="1">'TE4_18.09.18'!B17</f>
        <v>0</v>
      </c>
      <c r="AG174" s="40">
        <f ca="1">'TE4_18.09.18_pred'!B17</f>
        <v>0</v>
      </c>
      <c r="AH174" s="40">
        <f ca="1">'TE5_19.09.18'!B17</f>
        <v>0</v>
      </c>
      <c r="AI174" s="40">
        <f ca="1">'TE5_19.09.18_pred'!B17</f>
        <v>0</v>
      </c>
      <c r="AJ174" s="40">
        <f ca="1">'TE6_20.09.18'!B17</f>
        <v>0</v>
      </c>
      <c r="AK174" s="40">
        <f ca="1">'TE6_20.09.18_pred'!B17</f>
        <v>0</v>
      </c>
      <c r="AL174" s="40">
        <f t="shared" ca="1" si="34"/>
        <v>0</v>
      </c>
      <c r="AM174" s="38">
        <f t="shared" ca="1" si="35"/>
        <v>0</v>
      </c>
      <c r="AN174" s="38">
        <f t="shared" ca="1" si="36"/>
        <v>0</v>
      </c>
      <c r="AO174" s="38">
        <f t="shared" ca="1" si="37"/>
        <v>0</v>
      </c>
      <c r="AP174" s="38">
        <f ca="1">AP201</f>
        <v>0</v>
      </c>
      <c r="AQ174" s="64">
        <f ca="1">AQ201</f>
        <v>1</v>
      </c>
    </row>
    <row r="175" spans="1:43" x14ac:dyDescent="0.25">
      <c r="A175" s="53" t="s">
        <v>187</v>
      </c>
      <c r="B175" s="39">
        <f ca="1">'NE1_13.09.18'!B18</f>
        <v>5</v>
      </c>
      <c r="C175" s="39">
        <f ca="1">'NE1_13.09.18_pred'!B18</f>
        <v>6</v>
      </c>
      <c r="D175" s="39">
        <f ca="1">'NE2_14.09.18'!B18</f>
        <v>17</v>
      </c>
      <c r="E175" s="39">
        <f ca="1">'NE2_14.09.18_pred'!B18</f>
        <v>20</v>
      </c>
      <c r="F175" s="39">
        <f ca="1">'NE3_17.09.18'!B18</f>
        <v>21</v>
      </c>
      <c r="G175" s="39">
        <f ca="1">'NE3_17.09.18_pred'!B18</f>
        <v>1</v>
      </c>
      <c r="H175" s="39">
        <f ca="1">'NE4_18.09.18'!B18</f>
        <v>8</v>
      </c>
      <c r="I175" s="39">
        <f ca="1">'NE4_18.09.18_pred'!B18</f>
        <v>4</v>
      </c>
      <c r="J175" s="39">
        <f ca="1">'NE5_19.09.18'!B18</f>
        <v>13</v>
      </c>
      <c r="K175" s="39">
        <f ca="1">'NE5_19.09.18_pred'!B18</f>
        <v>2</v>
      </c>
      <c r="L175" s="39">
        <f ca="1">'NE6_20.09.18'!B18</f>
        <v>12</v>
      </c>
      <c r="M175" s="39">
        <f ca="1">'NE6_20.09.18_pred'!B18</f>
        <v>4</v>
      </c>
      <c r="N175" s="39">
        <f ca="1">'PE1_13.09.18'!B18</f>
        <v>60</v>
      </c>
      <c r="O175" s="39">
        <f ca="1">'PE1_13.09.18_pred'!B18</f>
        <v>58</v>
      </c>
      <c r="P175" s="39">
        <f ca="1">'PE2_14.09.18'!B18</f>
        <v>19</v>
      </c>
      <c r="Q175" s="39">
        <f ca="1">'PE2_14.09.18_pred'!B18</f>
        <v>18</v>
      </c>
      <c r="R175" s="39">
        <f ca="1">'PE3_17.09.18'!B18</f>
        <v>7</v>
      </c>
      <c r="S175" s="39">
        <f ca="1">'PE3_17.09.18_pred'!B18</f>
        <v>7</v>
      </c>
      <c r="T175" s="39">
        <f ca="1">'PE4_18.09.18'!B18</f>
        <v>9</v>
      </c>
      <c r="U175" s="39">
        <f ca="1">'PE4_18.09.18_pred'!B18</f>
        <v>6</v>
      </c>
      <c r="V175" s="39">
        <f ca="1">'PE5_19.09.18'!B18</f>
        <v>19</v>
      </c>
      <c r="W175" s="39">
        <f ca="1">'PE5_19.09.18_pred'!B18</f>
        <v>12</v>
      </c>
      <c r="X175" s="39">
        <f ca="1">'PE6_20.09.18'!B18</f>
        <v>14</v>
      </c>
      <c r="Y175" s="39">
        <f ca="1">'PE6_20.09.18_pred'!B18</f>
        <v>7</v>
      </c>
      <c r="Z175" s="39">
        <f ca="1">'TE1_13.09.18'!B18</f>
        <v>12</v>
      </c>
      <c r="AA175" s="39">
        <f ca="1">'TE1_13.09.18_pred'!B18</f>
        <v>22</v>
      </c>
      <c r="AB175" s="39">
        <f ca="1">'TE2_14.09.18'!B18</f>
        <v>0</v>
      </c>
      <c r="AC175" s="39">
        <f ca="1">'TE2_14.09.18_pred'!B18</f>
        <v>0</v>
      </c>
      <c r="AD175" s="39">
        <f ca="1">'TE3_17.09.18'!B18</f>
        <v>33</v>
      </c>
      <c r="AE175" s="39">
        <f ca="1">'TE3_17.09.18_pred'!B18</f>
        <v>7</v>
      </c>
      <c r="AF175" s="39">
        <f ca="1">'TE4_18.09.18'!B18</f>
        <v>19</v>
      </c>
      <c r="AG175" s="39">
        <f ca="1">'TE4_18.09.18_pred'!B18</f>
        <v>15</v>
      </c>
      <c r="AH175" s="39">
        <f ca="1">'TE5_19.09.18'!B18</f>
        <v>8</v>
      </c>
      <c r="AI175" s="39">
        <f ca="1">'TE5_19.09.18_pred'!B18</f>
        <v>6</v>
      </c>
      <c r="AJ175" s="39">
        <f ca="1">'TE6_20.09.18'!B18</f>
        <v>27</v>
      </c>
      <c r="AK175" s="39">
        <f ca="1">'TE6_20.09.18_pred'!B18</f>
        <v>17</v>
      </c>
      <c r="AL175" s="39">
        <f t="shared" ca="1" si="34"/>
        <v>515</v>
      </c>
      <c r="AM175" s="36">
        <f t="shared" ca="1" si="35"/>
        <v>14.305555555555555</v>
      </c>
      <c r="AN175" s="36">
        <f t="shared" ca="1" si="36"/>
        <v>13.439429078954729</v>
      </c>
      <c r="AO175" s="36">
        <f t="shared" ca="1" si="37"/>
        <v>2.2399048464924549</v>
      </c>
      <c r="AP175" s="36">
        <f ca="1">AP209</f>
        <v>1.8385227147580798</v>
      </c>
      <c r="AQ175" s="63">
        <f ca="1">AQ209</f>
        <v>0.79734564991987933</v>
      </c>
    </row>
    <row r="176" spans="1:43" x14ac:dyDescent="0.25">
      <c r="A176" s="52" t="s">
        <v>188</v>
      </c>
      <c r="B176" s="40">
        <f ca="1">'NE1_13.09.18'!B19</f>
        <v>45</v>
      </c>
      <c r="C176" s="40">
        <f ca="1">'NE1_13.09.18_pred'!B19</f>
        <v>54</v>
      </c>
      <c r="D176" s="40">
        <f ca="1">'NE2_14.09.18'!B19</f>
        <v>34</v>
      </c>
      <c r="E176" s="40">
        <f ca="1">'NE2_14.09.18_pred'!B19</f>
        <v>31</v>
      </c>
      <c r="F176" s="40">
        <f ca="1">'NE3_17.09.18'!B19</f>
        <v>16</v>
      </c>
      <c r="G176" s="40">
        <f ca="1">'NE3_17.09.18_pred'!B19</f>
        <v>3</v>
      </c>
      <c r="H176" s="40">
        <f ca="1">'NE4_18.09.18'!B19</f>
        <v>32</v>
      </c>
      <c r="I176" s="40">
        <f ca="1">'NE4_18.09.18_pred'!B19</f>
        <v>21</v>
      </c>
      <c r="J176" s="40">
        <f ca="1">'NE5_19.09.18'!B19</f>
        <v>18</v>
      </c>
      <c r="K176" s="40">
        <f ca="1">'NE5_19.09.18_pred'!B19</f>
        <v>5</v>
      </c>
      <c r="L176" s="40">
        <f ca="1">'NE6_20.09.18'!B19</f>
        <v>28</v>
      </c>
      <c r="M176" s="40">
        <f ca="1">'NE6_20.09.18_pred'!B19</f>
        <v>12</v>
      </c>
      <c r="N176" s="40">
        <f ca="1">'PE1_13.09.18'!B19</f>
        <v>20</v>
      </c>
      <c r="O176" s="40">
        <f ca="1">'PE1_13.09.18_pred'!B19</f>
        <v>17</v>
      </c>
      <c r="P176" s="40">
        <f ca="1">'PE2_14.09.18'!B19</f>
        <v>39</v>
      </c>
      <c r="Q176" s="40">
        <f ca="1">'PE2_14.09.18_pred'!B19</f>
        <v>40</v>
      </c>
      <c r="R176" s="40">
        <f ca="1">'PE3_17.09.18'!B19</f>
        <v>60</v>
      </c>
      <c r="S176" s="40">
        <f ca="1">'PE3_17.09.18_pred'!B19</f>
        <v>18</v>
      </c>
      <c r="T176" s="40">
        <f ca="1">'PE4_18.09.18'!B19</f>
        <v>49</v>
      </c>
      <c r="U176" s="40">
        <f ca="1">'PE4_18.09.18_pred'!B19</f>
        <v>22</v>
      </c>
      <c r="V176" s="40">
        <f ca="1">'PE5_19.09.18'!B19</f>
        <v>46</v>
      </c>
      <c r="W176" s="40">
        <f ca="1">'PE5_19.09.18_pred'!B19</f>
        <v>24</v>
      </c>
      <c r="X176" s="40">
        <f ca="1">'PE6_20.09.18'!B19</f>
        <v>53</v>
      </c>
      <c r="Y176" s="40">
        <f ca="1">'PE6_20.09.18_pred'!B19</f>
        <v>17</v>
      </c>
      <c r="Z176" s="40">
        <f ca="1">'TE1_13.09.18'!B19</f>
        <v>48</v>
      </c>
      <c r="AA176" s="40">
        <f ca="1">'TE1_13.09.18_pred'!B19</f>
        <v>41</v>
      </c>
      <c r="AB176" s="40">
        <f ca="1">'TE2_14.09.18'!B19</f>
        <v>39</v>
      </c>
      <c r="AC176" s="40">
        <f ca="1">'TE2_14.09.18_pred'!B19</f>
        <v>58</v>
      </c>
      <c r="AD176" s="40">
        <f ca="1">'TE3_17.09.18'!B19</f>
        <v>38</v>
      </c>
      <c r="AE176" s="40">
        <f ca="1">'TE3_17.09.18_pred'!B19</f>
        <v>21</v>
      </c>
      <c r="AF176" s="40">
        <f ca="1">'TE4_18.09.18'!B19</f>
        <v>27</v>
      </c>
      <c r="AG176" s="40">
        <f ca="1">'TE4_18.09.18_pred'!B19</f>
        <v>12</v>
      </c>
      <c r="AH176" s="40">
        <f ca="1">'TE5_19.09.18'!B19</f>
        <v>31</v>
      </c>
      <c r="AI176" s="40">
        <f ca="1">'TE5_19.09.18_pred'!B19</f>
        <v>18</v>
      </c>
      <c r="AJ176" s="40">
        <f ca="1">'TE6_20.09.18'!B19</f>
        <v>26</v>
      </c>
      <c r="AK176" s="40">
        <f ca="1">'TE6_20.09.18_pred'!B19</f>
        <v>13</v>
      </c>
      <c r="AL176" s="40">
        <f t="shared" ca="1" si="34"/>
        <v>1076</v>
      </c>
      <c r="AM176" s="38">
        <f t="shared" ca="1" si="35"/>
        <v>29.888888888888889</v>
      </c>
      <c r="AN176" s="38">
        <f t="shared" ca="1" si="36"/>
        <v>15.1860420457693</v>
      </c>
      <c r="AO176" s="38">
        <f t="shared" ca="1" si="37"/>
        <v>2.5310070076282165</v>
      </c>
      <c r="AP176" s="38">
        <f ca="1">AP227</f>
        <v>1.5057084025253995</v>
      </c>
      <c r="AQ176" s="64">
        <f ca="1">AQ227</f>
        <v>0.70752373516120559</v>
      </c>
    </row>
    <row r="177" spans="1:43" x14ac:dyDescent="0.25">
      <c r="A177" s="53" t="s">
        <v>189</v>
      </c>
      <c r="B177" s="39">
        <f ca="1">'NE1_13.09.18'!B20</f>
        <v>26</v>
      </c>
      <c r="C177" s="39">
        <f ca="1">'NE1_13.09.18_pred'!B20</f>
        <v>20</v>
      </c>
      <c r="D177" s="39">
        <f ca="1">'NE2_14.09.18'!B20</f>
        <v>28</v>
      </c>
      <c r="E177" s="39">
        <f ca="1">'NE2_14.09.18_pred'!B20</f>
        <v>20</v>
      </c>
      <c r="F177" s="39">
        <f ca="1">'NE3_17.09.18'!B20</f>
        <v>30</v>
      </c>
      <c r="G177" s="39">
        <f ca="1">'NE3_17.09.18_pred'!B20</f>
        <v>14</v>
      </c>
      <c r="H177" s="39">
        <f ca="1">'NE4_18.09.18'!B20</f>
        <v>27</v>
      </c>
      <c r="I177" s="39">
        <f ca="1">'NE4_18.09.18_pred'!B20</f>
        <v>17</v>
      </c>
      <c r="J177" s="39">
        <f ca="1">'NE5_19.09.18'!B20</f>
        <v>25</v>
      </c>
      <c r="K177" s="39">
        <f ca="1">'NE5_19.09.18_pred'!B20</f>
        <v>11</v>
      </c>
      <c r="L177" s="39">
        <f ca="1">'NE6_20.09.18'!B20</f>
        <v>34</v>
      </c>
      <c r="M177" s="39">
        <f ca="1">'NE6_20.09.18_pred'!B20</f>
        <v>10</v>
      </c>
      <c r="N177" s="39">
        <f ca="1">'PE1_13.09.18'!B20</f>
        <v>12</v>
      </c>
      <c r="O177" s="39">
        <f ca="1">'PE1_13.09.18_pred'!B20</f>
        <v>15</v>
      </c>
      <c r="P177" s="39">
        <f ca="1">'PE2_14.09.18'!B20</f>
        <v>20</v>
      </c>
      <c r="Q177" s="39">
        <f ca="1">'PE2_14.09.18_pred'!B20</f>
        <v>21</v>
      </c>
      <c r="R177" s="39">
        <f ca="1">'PE3_17.09.18'!B20</f>
        <v>18</v>
      </c>
      <c r="S177" s="39">
        <f ca="1">'PE3_17.09.18_pred'!B20</f>
        <v>11</v>
      </c>
      <c r="T177" s="39">
        <f ca="1">'PE4_18.09.18'!B20</f>
        <v>20</v>
      </c>
      <c r="U177" s="39">
        <f ca="1">'PE4_18.09.18_pred'!B20</f>
        <v>14</v>
      </c>
      <c r="V177" s="39">
        <f ca="1">'PE5_19.09.18'!B20</f>
        <v>16</v>
      </c>
      <c r="W177" s="39">
        <f ca="1">'PE5_19.09.18_pred'!B20</f>
        <v>5</v>
      </c>
      <c r="X177" s="39">
        <f ca="1">'PE6_20.09.18'!B20</f>
        <v>15</v>
      </c>
      <c r="Y177" s="39">
        <f ca="1">'PE6_20.09.18_pred'!B20</f>
        <v>12</v>
      </c>
      <c r="Z177" s="39">
        <f ca="1">'TE1_13.09.18'!B20</f>
        <v>22</v>
      </c>
      <c r="AA177" s="39">
        <f ca="1">'TE1_13.09.18_pred'!B20</f>
        <v>17</v>
      </c>
      <c r="AB177" s="39">
        <f ca="1">'TE2_14.09.18'!B20</f>
        <v>22</v>
      </c>
      <c r="AC177" s="39">
        <f ca="1">'TE2_14.09.18_pred'!B20</f>
        <v>17</v>
      </c>
      <c r="AD177" s="39">
        <f ca="1">'TE3_17.09.18'!B20</f>
        <v>16</v>
      </c>
      <c r="AE177" s="39">
        <f ca="1">'TE3_17.09.18_pred'!B20</f>
        <v>13</v>
      </c>
      <c r="AF177" s="39">
        <f ca="1">'TE4_18.09.18'!B20</f>
        <v>24</v>
      </c>
      <c r="AG177" s="39">
        <f ca="1">'TE4_18.09.18_pred'!B20</f>
        <v>14</v>
      </c>
      <c r="AH177" s="39">
        <f ca="1">'TE5_19.09.18'!B20</f>
        <v>24</v>
      </c>
      <c r="AI177" s="39">
        <f ca="1">'TE5_19.09.18_pred'!B20</f>
        <v>13</v>
      </c>
      <c r="AJ177" s="39">
        <f ca="1">'TE6_20.09.18'!B20</f>
        <v>18</v>
      </c>
      <c r="AK177" s="39">
        <f ca="1">'TE6_20.09.18_pred'!B20</f>
        <v>8</v>
      </c>
      <c r="AL177" s="39">
        <f t="shared" ca="1" si="34"/>
        <v>649</v>
      </c>
      <c r="AM177" s="36">
        <f t="shared" ca="1" si="35"/>
        <v>18.027777777777779</v>
      </c>
      <c r="AN177" s="36">
        <f t="shared" ca="1" si="36"/>
        <v>6.4430964654808696</v>
      </c>
      <c r="AO177" s="36">
        <f t="shared" ca="1" si="37"/>
        <v>1.0738494109134782</v>
      </c>
      <c r="AP177" s="36">
        <f ca="1">AP256</f>
        <v>1.4518173320995829</v>
      </c>
      <c r="AQ177" s="63">
        <f ca="1">AQ256</f>
        <v>0.71681216331395226</v>
      </c>
    </row>
    <row r="178" spans="1:43" x14ac:dyDescent="0.25">
      <c r="A178" s="52" t="s">
        <v>190</v>
      </c>
      <c r="B178" s="40">
        <f ca="1">'NE1_13.09.18'!B21</f>
        <v>1</v>
      </c>
      <c r="C178" s="40">
        <f ca="1">'NE1_13.09.18_pred'!B21</f>
        <v>1</v>
      </c>
      <c r="D178" s="40">
        <f ca="1">'NE2_14.09.18'!B21</f>
        <v>3</v>
      </c>
      <c r="E178" s="40">
        <f ca="1">'NE2_14.09.18_pred'!B21</f>
        <v>3</v>
      </c>
      <c r="F178" s="40">
        <f ca="1">'NE3_17.09.18'!B21</f>
        <v>1</v>
      </c>
      <c r="G178" s="40">
        <f ca="1">'NE3_17.09.18_pred'!B21</f>
        <v>0</v>
      </c>
      <c r="H178" s="40">
        <f ca="1">'NE4_18.09.18'!B21</f>
        <v>3</v>
      </c>
      <c r="I178" s="40">
        <f ca="1">'NE4_18.09.18_pred'!B21</f>
        <v>0</v>
      </c>
      <c r="J178" s="40">
        <f ca="1">'NE5_19.09.18'!B21</f>
        <v>5</v>
      </c>
      <c r="K178" s="40">
        <f ca="1">'NE5_19.09.18_pred'!B21</f>
        <v>2</v>
      </c>
      <c r="L178" s="40">
        <f ca="1">'NE6_20.09.18'!B21</f>
        <v>4</v>
      </c>
      <c r="M178" s="40">
        <f ca="1">'NE6_20.09.18_pred'!B21</f>
        <v>2</v>
      </c>
      <c r="N178" s="40">
        <f ca="1">'PE1_13.09.18'!B21</f>
        <v>0</v>
      </c>
      <c r="O178" s="40">
        <f ca="1">'PE1_13.09.18_pred'!B21</f>
        <v>0</v>
      </c>
      <c r="P178" s="40">
        <f ca="1">'PE2_14.09.18'!B21</f>
        <v>1</v>
      </c>
      <c r="Q178" s="40">
        <f ca="1">'PE2_14.09.18_pred'!B21</f>
        <v>1</v>
      </c>
      <c r="R178" s="40">
        <f ca="1">'PE3_17.09.18'!B21</f>
        <v>1</v>
      </c>
      <c r="S178" s="40">
        <f ca="1">'PE3_17.09.18_pred'!B21</f>
        <v>0</v>
      </c>
      <c r="T178" s="40">
        <f ca="1">'PE4_18.09.18'!B21</f>
        <v>0</v>
      </c>
      <c r="U178" s="40">
        <f ca="1">'PE4_18.09.18_pred'!B21</f>
        <v>0</v>
      </c>
      <c r="V178" s="40">
        <f ca="1">'PE5_19.09.18'!B21</f>
        <v>0</v>
      </c>
      <c r="W178" s="40">
        <f ca="1">'PE5_19.09.18_pred'!B21</f>
        <v>0</v>
      </c>
      <c r="X178" s="40">
        <f ca="1">'PE6_20.09.18'!B21</f>
        <v>0</v>
      </c>
      <c r="Y178" s="40">
        <f ca="1">'PE6_20.09.18_pred'!B21</f>
        <v>0</v>
      </c>
      <c r="Z178" s="40">
        <f ca="1">'TE1_13.09.18'!B21</f>
        <v>0</v>
      </c>
      <c r="AA178" s="40">
        <f ca="1">'TE1_13.09.18_pred'!B21</f>
        <v>0</v>
      </c>
      <c r="AB178" s="40">
        <f ca="1">'TE2_14.09.18'!B21</f>
        <v>0</v>
      </c>
      <c r="AC178" s="40">
        <f ca="1">'TE2_14.09.18_pred'!B21</f>
        <v>0</v>
      </c>
      <c r="AD178" s="40">
        <f ca="1">'TE3_17.09.18'!B21</f>
        <v>1</v>
      </c>
      <c r="AE178" s="40">
        <f ca="1">'TE3_17.09.18_pred'!B21</f>
        <v>0</v>
      </c>
      <c r="AF178" s="40">
        <f ca="1">'TE4_18.09.18'!B21</f>
        <v>1</v>
      </c>
      <c r="AG178" s="40">
        <f ca="1">'TE4_18.09.18_pred'!B21</f>
        <v>0</v>
      </c>
      <c r="AH178" s="40">
        <f ca="1">'TE5_19.09.18'!B21</f>
        <v>0</v>
      </c>
      <c r="AI178" s="40">
        <f ca="1">'TE5_19.09.18_pred'!B21</f>
        <v>0</v>
      </c>
      <c r="AJ178" s="40">
        <f ca="1">'TE6_20.09.18'!B21</f>
        <v>0</v>
      </c>
      <c r="AK178" s="40">
        <f ca="1">'TE6_20.09.18_pred'!B21</f>
        <v>0</v>
      </c>
      <c r="AL178" s="40">
        <f t="shared" ca="1" si="34"/>
        <v>30</v>
      </c>
      <c r="AM178" s="38">
        <f t="shared" ca="1" si="35"/>
        <v>0.83333333333333337</v>
      </c>
      <c r="AN178" s="38">
        <f t="shared" ca="1" si="36"/>
        <v>1.2983506020002016</v>
      </c>
      <c r="AO178" s="38">
        <f t="shared" ca="1" si="37"/>
        <v>0.2163917670000336</v>
      </c>
      <c r="AP178" s="38">
        <f ca="1">AP270</f>
        <v>1.5609207180953721</v>
      </c>
      <c r="AQ178" s="64">
        <f ca="1">AQ270</f>
        <v>0.76888888888888884</v>
      </c>
    </row>
    <row r="179" spans="1:43" x14ac:dyDescent="0.25">
      <c r="A179" s="53" t="s">
        <v>191</v>
      </c>
      <c r="B179" s="39">
        <f ca="1">'NE1_13.09.18'!B22</f>
        <v>0</v>
      </c>
      <c r="C179" s="39">
        <f ca="1">'NE1_13.09.18_pred'!B22</f>
        <v>0</v>
      </c>
      <c r="D179" s="39">
        <f ca="1">'NE2_14.09.18'!B22</f>
        <v>0</v>
      </c>
      <c r="E179" s="39">
        <f ca="1">'NE2_14.09.18_pred'!B22</f>
        <v>0</v>
      </c>
      <c r="F179" s="39">
        <f ca="1">'NE3_17.09.18'!B22</f>
        <v>0</v>
      </c>
      <c r="G179" s="39">
        <f ca="1">'NE3_17.09.18_pred'!B22</f>
        <v>65</v>
      </c>
      <c r="H179" s="39">
        <f ca="1">'NE4_18.09.18'!B22</f>
        <v>1</v>
      </c>
      <c r="I179" s="39">
        <f ca="1">'NE4_18.09.18_pred'!B22</f>
        <v>30</v>
      </c>
      <c r="J179" s="39">
        <f ca="1">'NE5_19.09.18'!B22</f>
        <v>1</v>
      </c>
      <c r="K179" s="39">
        <f ca="1">'NE5_19.09.18_pred'!B22</f>
        <v>39</v>
      </c>
      <c r="L179" s="39">
        <f ca="1">'NE6_20.09.18'!B22</f>
        <v>0</v>
      </c>
      <c r="M179" s="39">
        <f ca="1">'NE6_20.09.18_pred'!B22</f>
        <v>59</v>
      </c>
      <c r="N179" s="39">
        <f ca="1">'PE1_13.09.18'!B22</f>
        <v>0</v>
      </c>
      <c r="O179" s="39">
        <f ca="1">'PE1_13.09.18_pred'!B22</f>
        <v>0</v>
      </c>
      <c r="P179" s="39">
        <f ca="1">'PE2_14.09.18'!B22</f>
        <v>0</v>
      </c>
      <c r="Q179" s="39">
        <f ca="1">'PE2_14.09.18_pred'!B22</f>
        <v>0</v>
      </c>
      <c r="R179" s="39">
        <f ca="1">'PE3_17.09.18'!B22</f>
        <v>0</v>
      </c>
      <c r="S179" s="39">
        <f ca="1">'PE3_17.09.18_pred'!B22</f>
        <v>45</v>
      </c>
      <c r="T179" s="39">
        <f ca="1">'PE4_18.09.18'!B22</f>
        <v>1</v>
      </c>
      <c r="U179" s="39">
        <f ca="1">'PE4_18.09.18_pred'!B22</f>
        <v>31</v>
      </c>
      <c r="V179" s="39">
        <f ca="1">'PE5_19.09.18'!B22</f>
        <v>0</v>
      </c>
      <c r="W179" s="39">
        <f ca="1">'PE5_19.09.18_pred'!B22</f>
        <v>37</v>
      </c>
      <c r="X179" s="39">
        <f ca="1">'PE6_20.09.18'!B22</f>
        <v>0</v>
      </c>
      <c r="Y179" s="39">
        <f ca="1">'PE6_20.09.18_pred'!B22</f>
        <v>37</v>
      </c>
      <c r="Z179" s="39">
        <f ca="1">'TE1_13.09.18'!B22</f>
        <v>0</v>
      </c>
      <c r="AA179" s="39">
        <f ca="1">'TE1_13.09.18_pred'!B22</f>
        <v>0</v>
      </c>
      <c r="AB179" s="39">
        <f ca="1">'TE2_14.09.18'!B22</f>
        <v>0</v>
      </c>
      <c r="AC179" s="39">
        <f ca="1">'TE2_14.09.18_pred'!B22</f>
        <v>0</v>
      </c>
      <c r="AD179" s="39">
        <f ca="1">'TE3_17.09.18'!B22</f>
        <v>0</v>
      </c>
      <c r="AE179" s="39">
        <f ca="1">'TE3_17.09.18_pred'!B22</f>
        <v>39</v>
      </c>
      <c r="AF179" s="39">
        <f ca="1">'TE4_18.09.18'!B22</f>
        <v>0</v>
      </c>
      <c r="AG179" s="39">
        <f ca="1">'TE4_18.09.18_pred'!B22</f>
        <v>32</v>
      </c>
      <c r="AH179" s="39">
        <f ca="1">'TE5_19.09.18'!B22</f>
        <v>0</v>
      </c>
      <c r="AI179" s="39">
        <f ca="1">'TE5_19.09.18_pred'!B22</f>
        <v>13</v>
      </c>
      <c r="AJ179" s="39">
        <f ca="1">'TE6_20.09.18'!B22</f>
        <v>1</v>
      </c>
      <c r="AK179" s="39">
        <f ca="1">'TE6_20.09.18_pred'!B22</f>
        <v>28</v>
      </c>
      <c r="AL179" s="39">
        <f t="shared" ca="1" si="34"/>
        <v>459</v>
      </c>
      <c r="AM179" s="36">
        <f t="shared" ca="1" si="35"/>
        <v>12.75</v>
      </c>
      <c r="AN179" s="36">
        <f t="shared" ca="1" si="36"/>
        <v>19.640155658388103</v>
      </c>
      <c r="AO179" s="36">
        <f t="shared" ca="1" si="37"/>
        <v>3.273359276398017</v>
      </c>
      <c r="AP179" s="36">
        <f ca="1">AP280</f>
        <v>5.4908243854255911E-2</v>
      </c>
      <c r="AQ179" s="63">
        <f ca="1">AQ280</f>
        <v>1.7305784574783711E-2</v>
      </c>
    </row>
    <row r="180" spans="1:43" x14ac:dyDescent="0.25">
      <c r="A180" s="52" t="s">
        <v>192</v>
      </c>
      <c r="B180" s="40">
        <f ca="1">'NE1_13.09.18'!B23</f>
        <v>6</v>
      </c>
      <c r="C180" s="40">
        <f ca="1">'NE1_13.09.18_pred'!B23</f>
        <v>4</v>
      </c>
      <c r="D180" s="40">
        <f ca="1">'NE2_14.09.18'!B23</f>
        <v>4</v>
      </c>
      <c r="E180" s="40">
        <f ca="1">'NE2_14.09.18_pred'!B23</f>
        <v>5</v>
      </c>
      <c r="F180" s="40">
        <f ca="1">'NE3_17.09.18'!B23</f>
        <v>2</v>
      </c>
      <c r="G180" s="40">
        <f ca="1">'NE3_17.09.18_pred'!B23</f>
        <v>0</v>
      </c>
      <c r="H180" s="40">
        <f ca="1">'NE4_18.09.18'!B23</f>
        <v>6</v>
      </c>
      <c r="I180" s="40">
        <f ca="1">'NE4_18.09.18_pred'!B23</f>
        <v>2</v>
      </c>
      <c r="J180" s="40">
        <f ca="1">'NE5_19.09.18'!B23</f>
        <v>5</v>
      </c>
      <c r="K180" s="40">
        <f ca="1">'NE5_19.09.18_pred'!B23</f>
        <v>2</v>
      </c>
      <c r="L180" s="40">
        <f ca="1">'NE6_20.09.18'!B23</f>
        <v>8</v>
      </c>
      <c r="M180" s="40">
        <f ca="1">'NE6_20.09.18_pred'!B23</f>
        <v>0</v>
      </c>
      <c r="N180" s="40">
        <f ca="1">'PE1_13.09.18'!B23</f>
        <v>3</v>
      </c>
      <c r="O180" s="40">
        <f ca="1">'PE1_13.09.18_pred'!B23</f>
        <v>4</v>
      </c>
      <c r="P180" s="40">
        <f ca="1">'PE2_14.09.18'!B23</f>
        <v>7</v>
      </c>
      <c r="Q180" s="40">
        <f ca="1">'PE2_14.09.18_pred'!B23</f>
        <v>4</v>
      </c>
      <c r="R180" s="40">
        <f ca="1">'PE3_17.09.18'!B23</f>
        <v>5</v>
      </c>
      <c r="S180" s="40">
        <f ca="1">'PE3_17.09.18_pred'!B23</f>
        <v>0</v>
      </c>
      <c r="T180" s="40">
        <f ca="1">'PE4_18.09.18'!B23</f>
        <v>2</v>
      </c>
      <c r="U180" s="40">
        <f ca="1">'PE4_18.09.18_pred'!B23</f>
        <v>1</v>
      </c>
      <c r="V180" s="40">
        <f ca="1">'PE5_19.09.18'!B23</f>
        <v>11</v>
      </c>
      <c r="W180" s="40">
        <f ca="1">'PE5_19.09.18_pred'!B23</f>
        <v>1</v>
      </c>
      <c r="X180" s="40">
        <f ca="1">'PE6_20.09.18'!B23</f>
        <v>7</v>
      </c>
      <c r="Y180" s="40">
        <f ca="1">'PE6_20.09.18_pred'!B23</f>
        <v>1</v>
      </c>
      <c r="Z180" s="40">
        <f ca="1">'TE1_13.09.18'!B23</f>
        <v>7</v>
      </c>
      <c r="AA180" s="40">
        <f ca="1">'TE1_13.09.18_pred'!B23</f>
        <v>6</v>
      </c>
      <c r="AB180" s="40">
        <f ca="1">'TE2_14.09.18'!B23</f>
        <v>9</v>
      </c>
      <c r="AC180" s="40">
        <f ca="1">'TE2_14.09.18_pred'!B23</f>
        <v>7</v>
      </c>
      <c r="AD180" s="40">
        <f ca="1">'TE3_17.09.18'!B23</f>
        <v>3</v>
      </c>
      <c r="AE180" s="40">
        <f ca="1">'TE3_17.09.18_pred'!B23</f>
        <v>1</v>
      </c>
      <c r="AF180" s="40">
        <f ca="1">'TE4_18.09.18'!B23</f>
        <v>5</v>
      </c>
      <c r="AG180" s="40">
        <f ca="1">'TE4_18.09.18_pred'!B23</f>
        <v>1</v>
      </c>
      <c r="AH180" s="40">
        <f ca="1">'TE5_19.09.18'!B23</f>
        <v>7</v>
      </c>
      <c r="AI180" s="40">
        <f ca="1">'TE5_19.09.18_pred'!B23</f>
        <v>3</v>
      </c>
      <c r="AJ180" s="40">
        <f ca="1">'TE6_20.09.18'!B23</f>
        <v>7</v>
      </c>
      <c r="AK180" s="40">
        <f ca="1">'TE6_20.09.18_pred'!B23</f>
        <v>3</v>
      </c>
      <c r="AL180" s="40">
        <f t="shared" ca="1" si="34"/>
        <v>149</v>
      </c>
      <c r="AM180" s="38">
        <f t="shared" ca="1" si="35"/>
        <v>4.1388888888888893</v>
      </c>
      <c r="AN180" s="38">
        <f t="shared" ca="1" si="36"/>
        <v>2.7892935898106406</v>
      </c>
      <c r="AO180" s="38">
        <f t="shared" ca="1" si="37"/>
        <v>0.4648822649684401</v>
      </c>
      <c r="AP180" s="38">
        <f ca="1">AP285</f>
        <v>1.2650523154190871</v>
      </c>
      <c r="AQ180" s="64">
        <f ca="1">AQ285</f>
        <v>0.68303229584252967</v>
      </c>
    </row>
    <row r="181" spans="1:43" x14ac:dyDescent="0.25">
      <c r="A181" s="53" t="s">
        <v>193</v>
      </c>
      <c r="B181" s="39">
        <f ca="1">'NE1_13.09.18'!B24</f>
        <v>7</v>
      </c>
      <c r="C181" s="39">
        <f ca="1">'NE1_13.09.18_pred'!B24</f>
        <v>3</v>
      </c>
      <c r="D181" s="39">
        <f ca="1">'NE2_14.09.18'!B24</f>
        <v>3</v>
      </c>
      <c r="E181" s="39">
        <f ca="1">'NE2_14.09.18_pred'!B24</f>
        <v>2</v>
      </c>
      <c r="F181" s="39">
        <f ca="1">'NE3_17.09.18'!B24</f>
        <v>3</v>
      </c>
      <c r="G181" s="39">
        <f ca="1">'NE3_17.09.18_pred'!B24</f>
        <v>2</v>
      </c>
      <c r="H181" s="39">
        <f ca="1">'NE4_18.09.18'!B24</f>
        <v>4</v>
      </c>
      <c r="I181" s="39">
        <f ca="1">'NE4_18.09.18_pred'!B24</f>
        <v>4</v>
      </c>
      <c r="J181" s="39">
        <f ca="1">'NE5_19.09.18'!B24</f>
        <v>17</v>
      </c>
      <c r="K181" s="39">
        <f ca="1">'NE5_19.09.18_pred'!B24</f>
        <v>11</v>
      </c>
      <c r="L181" s="39">
        <f ca="1">'NE6_20.09.18'!B24</f>
        <v>2</v>
      </c>
      <c r="M181" s="39">
        <f ca="1">'NE6_20.09.18_pred'!B24</f>
        <v>3</v>
      </c>
      <c r="N181" s="39">
        <f ca="1">'PE1_13.09.18'!B24</f>
        <v>0</v>
      </c>
      <c r="O181" s="39">
        <f ca="1">'PE1_13.09.18_pred'!B24</f>
        <v>1</v>
      </c>
      <c r="P181" s="39">
        <f ca="1">'PE2_14.09.18'!B24</f>
        <v>2</v>
      </c>
      <c r="Q181" s="39">
        <f ca="1">'PE2_14.09.18_pred'!B24</f>
        <v>2</v>
      </c>
      <c r="R181" s="39">
        <f ca="1">'PE3_17.09.18'!B24</f>
        <v>0</v>
      </c>
      <c r="S181" s="39">
        <f ca="1">'PE3_17.09.18_pred'!B24</f>
        <v>0</v>
      </c>
      <c r="T181" s="39">
        <f ca="1">'PE4_18.09.18'!B24</f>
        <v>4</v>
      </c>
      <c r="U181" s="39">
        <f ca="1">'PE4_18.09.18_pred'!B24</f>
        <v>2</v>
      </c>
      <c r="V181" s="39">
        <f ca="1">'PE5_19.09.18'!B24</f>
        <v>1</v>
      </c>
      <c r="W181" s="39">
        <f ca="1">'PE5_19.09.18_pred'!B24</f>
        <v>1</v>
      </c>
      <c r="X181" s="39">
        <f ca="1">'PE6_20.09.18'!B24</f>
        <v>0</v>
      </c>
      <c r="Y181" s="39">
        <f ca="1">'PE6_20.09.18_pred'!B24</f>
        <v>0</v>
      </c>
      <c r="Z181" s="39">
        <f ca="1">'TE1_13.09.18'!B24</f>
        <v>0</v>
      </c>
      <c r="AA181" s="39">
        <f ca="1">'TE1_13.09.18_pred'!B24</f>
        <v>0</v>
      </c>
      <c r="AB181" s="39">
        <f ca="1">'TE2_14.09.18'!B24</f>
        <v>1</v>
      </c>
      <c r="AC181" s="39">
        <f ca="1">'TE2_14.09.18_pred'!B24</f>
        <v>1</v>
      </c>
      <c r="AD181" s="39">
        <f ca="1">'TE3_17.09.18'!B24</f>
        <v>1</v>
      </c>
      <c r="AE181" s="39">
        <f ca="1">'TE3_17.09.18_pred'!B24</f>
        <v>0</v>
      </c>
      <c r="AF181" s="39">
        <f ca="1">'TE4_18.09.18'!B24</f>
        <v>0</v>
      </c>
      <c r="AG181" s="39">
        <f ca="1">'TE4_18.09.18_pred'!B24</f>
        <v>0</v>
      </c>
      <c r="AH181" s="39">
        <f ca="1">'TE5_19.09.18'!B24</f>
        <v>1</v>
      </c>
      <c r="AI181" s="39">
        <f ca="1">'TE5_19.09.18_pred'!B24</f>
        <v>0</v>
      </c>
      <c r="AJ181" s="39">
        <f ca="1">'TE6_20.09.18'!B24</f>
        <v>0</v>
      </c>
      <c r="AK181" s="39">
        <f ca="1">'TE6_20.09.18_pred'!B24</f>
        <v>0</v>
      </c>
      <c r="AL181" s="39">
        <f t="shared" ca="1" si="34"/>
        <v>78</v>
      </c>
      <c r="AM181" s="36">
        <f t="shared" ca="1" si="35"/>
        <v>2.1666666666666665</v>
      </c>
      <c r="AN181" s="36">
        <f t="shared" ca="1" si="36"/>
        <v>3.4016802570830449</v>
      </c>
      <c r="AO181" s="36">
        <f t="shared" ca="1" si="37"/>
        <v>0.56694670951384085</v>
      </c>
      <c r="AP181" s="36">
        <f ca="1">AP294</f>
        <v>0.75320774527090617</v>
      </c>
      <c r="AQ181" s="63">
        <f ca="1">AQ294</f>
        <v>0.48487836949375407</v>
      </c>
    </row>
    <row r="182" spans="1:43" x14ac:dyDescent="0.25">
      <c r="A182" s="52" t="s">
        <v>194</v>
      </c>
      <c r="B182" s="40">
        <f ca="1">'NE1_13.09.18'!B25</f>
        <v>0</v>
      </c>
      <c r="C182" s="40">
        <f ca="1">'NE1_13.09.18_pred'!B25</f>
        <v>0</v>
      </c>
      <c r="D182" s="40">
        <f ca="1">'NE2_14.09.18'!B25</f>
        <v>0</v>
      </c>
      <c r="E182" s="40">
        <f ca="1">'NE2_14.09.18_pred'!B25</f>
        <v>0</v>
      </c>
      <c r="F182" s="40">
        <f ca="1">'NE3_17.09.18'!B25</f>
        <v>0</v>
      </c>
      <c r="G182" s="40">
        <f ca="1">'NE3_17.09.18_pred'!B25</f>
        <v>0</v>
      </c>
      <c r="H182" s="40">
        <f ca="1">'NE4_18.09.18'!B25</f>
        <v>0</v>
      </c>
      <c r="I182" s="40">
        <f ca="1">'NE4_18.09.18_pred'!B25</f>
        <v>0</v>
      </c>
      <c r="J182" s="40">
        <f ca="1">'NE5_19.09.18'!B25</f>
        <v>0</v>
      </c>
      <c r="K182" s="40">
        <f ca="1">'NE5_19.09.18_pred'!B25</f>
        <v>0</v>
      </c>
      <c r="L182" s="40">
        <f ca="1">'NE6_20.09.18'!B25</f>
        <v>0</v>
      </c>
      <c r="M182" s="40">
        <f ca="1">'NE6_20.09.18_pred'!B25</f>
        <v>0</v>
      </c>
      <c r="N182" s="40">
        <f ca="1">'PE1_13.09.18'!B25</f>
        <v>0</v>
      </c>
      <c r="O182" s="40">
        <f ca="1">'PE1_13.09.18_pred'!B25</f>
        <v>0</v>
      </c>
      <c r="P182" s="40">
        <f ca="1">'PE2_14.09.18'!B25</f>
        <v>0</v>
      </c>
      <c r="Q182" s="40">
        <f ca="1">'PE2_14.09.18_pred'!B25</f>
        <v>0</v>
      </c>
      <c r="R182" s="40">
        <f ca="1">'PE3_17.09.18'!B25</f>
        <v>0</v>
      </c>
      <c r="S182" s="40">
        <f ca="1">'PE3_17.09.18_pred'!B25</f>
        <v>0</v>
      </c>
      <c r="T182" s="40">
        <f ca="1">'PE4_18.09.18'!B25</f>
        <v>0</v>
      </c>
      <c r="U182" s="40">
        <f ca="1">'PE4_18.09.18_pred'!B25</f>
        <v>0</v>
      </c>
      <c r="V182" s="40">
        <f ca="1">'PE5_19.09.18'!B25</f>
        <v>0</v>
      </c>
      <c r="W182" s="40">
        <f ca="1">'PE5_19.09.18_pred'!B25</f>
        <v>0</v>
      </c>
      <c r="X182" s="40">
        <f ca="1">'PE6_20.09.18'!B25</f>
        <v>0</v>
      </c>
      <c r="Y182" s="40">
        <f ca="1">'PE6_20.09.18_pred'!B25</f>
        <v>0</v>
      </c>
      <c r="Z182" s="40">
        <f ca="1">'TE1_13.09.18'!B25</f>
        <v>0</v>
      </c>
      <c r="AA182" s="40">
        <f ca="1">'TE1_13.09.18_pred'!B25</f>
        <v>0</v>
      </c>
      <c r="AB182" s="40">
        <f ca="1">'TE2_14.09.18'!B25</f>
        <v>0</v>
      </c>
      <c r="AC182" s="40">
        <f ca="1">'TE2_14.09.18_pred'!B25</f>
        <v>0</v>
      </c>
      <c r="AD182" s="40">
        <f ca="1">'TE3_17.09.18'!B25</f>
        <v>0</v>
      </c>
      <c r="AE182" s="40">
        <f ca="1">'TE3_17.09.18_pred'!B25</f>
        <v>0</v>
      </c>
      <c r="AF182" s="40">
        <f ca="1">'TE4_18.09.18'!B25</f>
        <v>0</v>
      </c>
      <c r="AG182" s="40">
        <f ca="1">'TE4_18.09.18_pred'!B25</f>
        <v>0</v>
      </c>
      <c r="AH182" s="40">
        <f ca="1">'TE5_19.09.18'!B25</f>
        <v>0</v>
      </c>
      <c r="AI182" s="40">
        <f ca="1">'TE5_19.09.18_pred'!B25</f>
        <v>0</v>
      </c>
      <c r="AJ182" s="40">
        <f ca="1">'TE6_20.09.18'!B25</f>
        <v>0</v>
      </c>
      <c r="AK182" s="40">
        <f ca="1">'TE6_20.09.18_pred'!B25</f>
        <v>0</v>
      </c>
      <c r="AL182" s="40">
        <f t="shared" ca="1" si="34"/>
        <v>0</v>
      </c>
      <c r="AM182" s="38">
        <f t="shared" ca="1" si="35"/>
        <v>0</v>
      </c>
      <c r="AN182" s="38">
        <f t="shared" ca="1" si="36"/>
        <v>0</v>
      </c>
      <c r="AO182" s="38">
        <f t="shared" ca="1" si="37"/>
        <v>0</v>
      </c>
      <c r="AP182" s="38">
        <f ca="1">AP303</f>
        <v>0</v>
      </c>
      <c r="AQ182" s="64">
        <f ca="1">AQ303</f>
        <v>1</v>
      </c>
    </row>
    <row r="183" spans="1:43" x14ac:dyDescent="0.25">
      <c r="A183" s="53" t="s">
        <v>195</v>
      </c>
      <c r="B183" s="39">
        <f ca="1">'NE1_13.09.18'!B26</f>
        <v>0</v>
      </c>
      <c r="C183" s="39">
        <f ca="1">'NE1_13.09.18_pred'!B26</f>
        <v>0</v>
      </c>
      <c r="D183" s="39">
        <f ca="1">'NE2_14.09.18'!B26</f>
        <v>0</v>
      </c>
      <c r="E183" s="39">
        <f ca="1">'NE2_14.09.18_pred'!B26</f>
        <v>0</v>
      </c>
      <c r="F183" s="39">
        <f ca="1">'NE3_17.09.18'!B26</f>
        <v>0</v>
      </c>
      <c r="G183" s="39">
        <f ca="1">'NE3_17.09.18_pred'!B26</f>
        <v>0</v>
      </c>
      <c r="H183" s="39">
        <f ca="1">'NE4_18.09.18'!B26</f>
        <v>0</v>
      </c>
      <c r="I183" s="39">
        <f ca="1">'NE4_18.09.18_pred'!B26</f>
        <v>0</v>
      </c>
      <c r="J183" s="39">
        <f ca="1">'NE5_19.09.18'!B26</f>
        <v>0</v>
      </c>
      <c r="K183" s="39">
        <f ca="1">'NE5_19.09.18_pred'!B26</f>
        <v>0</v>
      </c>
      <c r="L183" s="39">
        <f ca="1">'NE6_20.09.18'!B26</f>
        <v>0</v>
      </c>
      <c r="M183" s="39">
        <f ca="1">'NE6_20.09.18_pred'!B26</f>
        <v>0</v>
      </c>
      <c r="N183" s="39">
        <f ca="1">'PE1_13.09.18'!B26</f>
        <v>0</v>
      </c>
      <c r="O183" s="39">
        <f ca="1">'PE1_13.09.18_pred'!B26</f>
        <v>0</v>
      </c>
      <c r="P183" s="39">
        <f ca="1">'PE2_14.09.18'!B26</f>
        <v>0</v>
      </c>
      <c r="Q183" s="39">
        <f ca="1">'PE2_14.09.18_pred'!B26</f>
        <v>0</v>
      </c>
      <c r="R183" s="39">
        <f ca="1">'PE3_17.09.18'!B26</f>
        <v>0</v>
      </c>
      <c r="S183" s="39">
        <f ca="1">'PE3_17.09.18_pred'!B26</f>
        <v>0</v>
      </c>
      <c r="T183" s="39">
        <f ca="1">'PE4_18.09.18'!B26</f>
        <v>0</v>
      </c>
      <c r="U183" s="39">
        <f ca="1">'PE4_18.09.18_pred'!B26</f>
        <v>0</v>
      </c>
      <c r="V183" s="39">
        <f ca="1">'PE5_19.09.18'!B26</f>
        <v>1</v>
      </c>
      <c r="W183" s="39">
        <f ca="1">'PE5_19.09.18_pred'!B26</f>
        <v>0</v>
      </c>
      <c r="X183" s="39">
        <f ca="1">'PE6_20.09.18'!B26</f>
        <v>0</v>
      </c>
      <c r="Y183" s="39">
        <f ca="1">'PE6_20.09.18_pred'!B26</f>
        <v>0</v>
      </c>
      <c r="Z183" s="39">
        <f ca="1">'TE1_13.09.18'!B26</f>
        <v>0</v>
      </c>
      <c r="AA183" s="39">
        <f ca="1">'TE1_13.09.18_pred'!B26</f>
        <v>0</v>
      </c>
      <c r="AB183" s="39">
        <f ca="1">'TE2_14.09.18'!B26</f>
        <v>0</v>
      </c>
      <c r="AC183" s="39">
        <f ca="1">'TE2_14.09.18_pred'!B26</f>
        <v>0</v>
      </c>
      <c r="AD183" s="39">
        <f ca="1">'TE3_17.09.18'!B26</f>
        <v>0</v>
      </c>
      <c r="AE183" s="39">
        <f ca="1">'TE3_17.09.18_pred'!B26</f>
        <v>0</v>
      </c>
      <c r="AF183" s="39">
        <f ca="1">'TE4_18.09.18'!B26</f>
        <v>0</v>
      </c>
      <c r="AG183" s="39">
        <f ca="1">'TE4_18.09.18_pred'!B26</f>
        <v>0</v>
      </c>
      <c r="AH183" s="39">
        <f ca="1">'TE5_19.09.18'!B26</f>
        <v>0</v>
      </c>
      <c r="AI183" s="39">
        <f ca="1">'TE5_19.09.18_pred'!B26</f>
        <v>0</v>
      </c>
      <c r="AJ183" s="39">
        <f ca="1">'TE6_20.09.18'!B26</f>
        <v>0</v>
      </c>
      <c r="AK183" s="39">
        <f ca="1">'TE6_20.09.18_pred'!B26</f>
        <v>0</v>
      </c>
      <c r="AL183" s="39">
        <f t="shared" ca="1" si="34"/>
        <v>1</v>
      </c>
      <c r="AM183" s="36">
        <f t="shared" ca="1" si="35"/>
        <v>2.7777777777777776E-2</v>
      </c>
      <c r="AN183" s="36">
        <f t="shared" ca="1" si="36"/>
        <v>0.16666666666666666</v>
      </c>
      <c r="AO183" s="36">
        <f t="shared" ca="1" si="37"/>
        <v>2.7777777777777776E-2</v>
      </c>
      <c r="AP183" s="36">
        <f ca="1">AP305</f>
        <v>0</v>
      </c>
      <c r="AQ183" s="63">
        <f ca="1">AQ305</f>
        <v>0</v>
      </c>
    </row>
    <row r="184" spans="1:43" x14ac:dyDescent="0.25">
      <c r="A184" s="52" t="s">
        <v>196</v>
      </c>
      <c r="B184" s="40">
        <f ca="1">'NE1_13.09.18'!B27</f>
        <v>1</v>
      </c>
      <c r="C184" s="40">
        <f ca="1">'NE1_13.09.18_pred'!B27</f>
        <v>2</v>
      </c>
      <c r="D184" s="40">
        <f ca="1">'NE2_14.09.18'!B27</f>
        <v>3</v>
      </c>
      <c r="E184" s="40">
        <f ca="1">'NE2_14.09.18_pred'!B27</f>
        <v>1</v>
      </c>
      <c r="F184" s="40">
        <f ca="1">'NE3_17.09.18'!B27</f>
        <v>4</v>
      </c>
      <c r="G184" s="40">
        <f ca="1">'NE3_17.09.18_pred'!B27</f>
        <v>7</v>
      </c>
      <c r="H184" s="40">
        <f ca="1">'NE4_18.09.18'!B27</f>
        <v>5</v>
      </c>
      <c r="I184" s="40">
        <f ca="1">'NE4_18.09.18_pred'!B27</f>
        <v>2</v>
      </c>
      <c r="J184" s="40">
        <f ca="1">'NE5_19.09.18'!B27</f>
        <v>2</v>
      </c>
      <c r="K184" s="40">
        <f ca="1">'NE5_19.09.18_pred'!B27</f>
        <v>3</v>
      </c>
      <c r="L184" s="40">
        <f ca="1">'NE6_20.09.18'!B27</f>
        <v>1</v>
      </c>
      <c r="M184" s="40">
        <f ca="1">'NE6_20.09.18_pred'!B27</f>
        <v>1</v>
      </c>
      <c r="N184" s="40">
        <f ca="1">'PE1_13.09.18'!B27</f>
        <v>1</v>
      </c>
      <c r="O184" s="40">
        <f ca="1">'PE1_13.09.18_pred'!B27</f>
        <v>0</v>
      </c>
      <c r="P184" s="40">
        <f ca="1">'PE2_14.09.18'!B27</f>
        <v>2</v>
      </c>
      <c r="Q184" s="40">
        <f ca="1">'PE2_14.09.18_pred'!B27</f>
        <v>5</v>
      </c>
      <c r="R184" s="40">
        <f ca="1">'PE3_17.09.18'!B27</f>
        <v>0</v>
      </c>
      <c r="S184" s="40">
        <f ca="1">'PE3_17.09.18_pred'!B27</f>
        <v>10</v>
      </c>
      <c r="T184" s="40">
        <f ca="1">'PE4_18.09.18'!B27</f>
        <v>5</v>
      </c>
      <c r="U184" s="40">
        <f ca="1">'PE4_18.09.18_pred'!B27</f>
        <v>15</v>
      </c>
      <c r="V184" s="40">
        <f ca="1">'PE5_19.09.18'!B27</f>
        <v>2</v>
      </c>
      <c r="W184" s="40">
        <f ca="1">'PE5_19.09.18_pred'!B27</f>
        <v>14</v>
      </c>
      <c r="X184" s="40">
        <f ca="1">'PE6_20.09.18'!B27</f>
        <v>7</v>
      </c>
      <c r="Y184" s="40">
        <f ca="1">'PE6_20.09.18_pred'!B27</f>
        <v>21</v>
      </c>
      <c r="Z184" s="40">
        <f ca="1">'TE1_13.09.18'!B27</f>
        <v>9</v>
      </c>
      <c r="AA184" s="40">
        <f ca="1">'TE1_13.09.18_pred'!B27</f>
        <v>13</v>
      </c>
      <c r="AB184" s="40">
        <f ca="1">'TE2_14.09.18'!B27</f>
        <v>20</v>
      </c>
      <c r="AC184" s="40">
        <f ca="1">'TE2_14.09.18_pred'!B27</f>
        <v>13</v>
      </c>
      <c r="AD184" s="40">
        <f ca="1">'TE3_17.09.18'!B27</f>
        <v>3</v>
      </c>
      <c r="AE184" s="40">
        <f ca="1">'TE3_17.09.18_pred'!B27</f>
        <v>18</v>
      </c>
      <c r="AF184" s="40">
        <f ca="1">'TE4_18.09.18'!B27</f>
        <v>21</v>
      </c>
      <c r="AG184" s="40">
        <f ca="1">'TE4_18.09.18_pred'!B27</f>
        <v>24</v>
      </c>
      <c r="AH184" s="40">
        <f ca="1">'TE5_19.09.18'!B27</f>
        <v>26</v>
      </c>
      <c r="AI184" s="40">
        <f ca="1">'TE5_19.09.18_pred'!B27</f>
        <v>45</v>
      </c>
      <c r="AJ184" s="40">
        <f ca="1">'TE6_20.09.18'!B27</f>
        <v>17</v>
      </c>
      <c r="AK184" s="40">
        <f ca="1">'TE6_20.09.18_pred'!B27</f>
        <v>28</v>
      </c>
      <c r="AL184" s="40">
        <f t="shared" ca="1" si="34"/>
        <v>351</v>
      </c>
      <c r="AM184" s="38">
        <f t="shared" ca="1" si="35"/>
        <v>9.75</v>
      </c>
      <c r="AN184" s="38">
        <f t="shared" ca="1" si="36"/>
        <v>10.302218901077296</v>
      </c>
      <c r="AO184" s="38">
        <f t="shared" ca="1" si="37"/>
        <v>1.7170364835128826</v>
      </c>
      <c r="AP184" s="38">
        <f ca="1">AP307</f>
        <v>0</v>
      </c>
      <c r="AQ184" s="64">
        <f ca="1">AQ307</f>
        <v>0</v>
      </c>
    </row>
    <row r="185" spans="1:43" x14ac:dyDescent="0.25">
      <c r="A185" s="53" t="s">
        <v>197</v>
      </c>
      <c r="B185" s="39">
        <f ca="1">'NE1_13.09.18'!B28</f>
        <v>2</v>
      </c>
      <c r="C185" s="39">
        <f ca="1">'NE1_13.09.18_pred'!B28</f>
        <v>2</v>
      </c>
      <c r="D185" s="39">
        <f ca="1">'NE2_14.09.18'!B28</f>
        <v>3</v>
      </c>
      <c r="E185" s="39">
        <f ca="1">'NE2_14.09.18_pred'!B28</f>
        <v>8</v>
      </c>
      <c r="F185" s="39">
        <f ca="1">'NE3_17.09.18'!B28</f>
        <v>18</v>
      </c>
      <c r="G185" s="39">
        <f ca="1">'NE3_17.09.18_pred'!B28</f>
        <v>7</v>
      </c>
      <c r="H185" s="39">
        <f ca="1">'NE4_18.09.18'!B28</f>
        <v>7</v>
      </c>
      <c r="I185" s="39">
        <f ca="1">'NE4_18.09.18_pred'!B28</f>
        <v>14</v>
      </c>
      <c r="J185" s="39">
        <f ca="1">'NE5_19.09.18'!B28</f>
        <v>11</v>
      </c>
      <c r="K185" s="39">
        <f ca="1">'NE5_19.09.18_pred'!B28</f>
        <v>22</v>
      </c>
      <c r="L185" s="39">
        <f ca="1">'NE6_20.09.18'!B28</f>
        <v>4</v>
      </c>
      <c r="M185" s="39">
        <f ca="1">'NE6_20.09.18_pred'!B28</f>
        <v>4</v>
      </c>
      <c r="N185" s="39">
        <f ca="1">'PE1_13.09.18'!B28</f>
        <v>0</v>
      </c>
      <c r="O185" s="39">
        <f ca="1">'PE1_13.09.18_pred'!B28</f>
        <v>1</v>
      </c>
      <c r="P185" s="39">
        <f ca="1">'PE2_14.09.18'!B28</f>
        <v>9</v>
      </c>
      <c r="Q185" s="39">
        <f ca="1">'PE2_14.09.18_pred'!B28</f>
        <v>8</v>
      </c>
      <c r="R185" s="39">
        <f ca="1">'PE3_17.09.18'!B28</f>
        <v>6</v>
      </c>
      <c r="S185" s="39">
        <f ca="1">'PE3_17.09.18_pred'!B28</f>
        <v>7</v>
      </c>
      <c r="T185" s="39">
        <f ca="1">'PE4_18.09.18'!B28</f>
        <v>4</v>
      </c>
      <c r="U185" s="39">
        <f ca="1">'PE4_18.09.18_pred'!B28</f>
        <v>8</v>
      </c>
      <c r="V185" s="39">
        <f ca="1">'PE5_19.09.18'!B28</f>
        <v>0</v>
      </c>
      <c r="W185" s="39">
        <f ca="1">'PE5_19.09.18_pred'!B28</f>
        <v>4</v>
      </c>
      <c r="X185" s="39">
        <f ca="1">'PE6_20.09.18'!B28</f>
        <v>0</v>
      </c>
      <c r="Y185" s="39">
        <f ca="1">'PE6_20.09.18_pred'!B28</f>
        <v>1</v>
      </c>
      <c r="Z185" s="39">
        <f ca="1">'TE1_13.09.18'!B28</f>
        <v>1</v>
      </c>
      <c r="AA185" s="39">
        <f ca="1">'TE1_13.09.18_pred'!B28</f>
        <v>0</v>
      </c>
      <c r="AB185" s="39">
        <f ca="1">'TE2_14.09.18'!B28</f>
        <v>6</v>
      </c>
      <c r="AC185" s="39">
        <f ca="1">'TE2_14.09.18_pred'!B28</f>
        <v>1</v>
      </c>
      <c r="AD185" s="39">
        <f ca="1">'TE3_17.09.18'!B28</f>
        <v>2</v>
      </c>
      <c r="AE185" s="39">
        <f ca="1">'TE3_17.09.18_pred'!B28</f>
        <v>0</v>
      </c>
      <c r="AF185" s="39">
        <f ca="1">'TE4_18.09.18'!B28</f>
        <v>2</v>
      </c>
      <c r="AG185" s="39">
        <f ca="1">'TE4_18.09.18_pred'!B28</f>
        <v>0</v>
      </c>
      <c r="AH185" s="39">
        <f ca="1">'TE5_19.09.18'!B28</f>
        <v>0</v>
      </c>
      <c r="AI185" s="39">
        <f ca="1">'TE5_19.09.18_pred'!B28</f>
        <v>0</v>
      </c>
      <c r="AJ185" s="39">
        <f ca="1">'TE6_20.09.18'!B28</f>
        <v>1</v>
      </c>
      <c r="AK185" s="39">
        <f ca="1">'TE6_20.09.18_pred'!B28</f>
        <v>1</v>
      </c>
      <c r="AL185" s="39">
        <f t="shared" ca="1" si="34"/>
        <v>164</v>
      </c>
      <c r="AM185" s="36">
        <f t="shared" ca="1" si="35"/>
        <v>4.5555555555555554</v>
      </c>
      <c r="AN185" s="36">
        <f t="shared" ca="1" si="36"/>
        <v>5.2505479683794878</v>
      </c>
      <c r="AO185" s="36">
        <f t="shared" ca="1" si="37"/>
        <v>0.87509132806324796</v>
      </c>
      <c r="AP185" s="36">
        <f ca="1">AP309</f>
        <v>3.7175679461379771E-2</v>
      </c>
      <c r="AQ185" s="63">
        <f ca="1">AQ309</f>
        <v>1.2120761451516859E-2</v>
      </c>
    </row>
    <row r="186" spans="1:43" x14ac:dyDescent="0.25">
      <c r="A186" s="52" t="s">
        <v>198</v>
      </c>
      <c r="B186" s="40">
        <f ca="1">'NE1_13.09.18'!B29</f>
        <v>0</v>
      </c>
      <c r="C186" s="40">
        <f ca="1">'NE1_13.09.18_pred'!B29</f>
        <v>2</v>
      </c>
      <c r="D186" s="40">
        <f ca="1">'NE2_14.09.18'!B29</f>
        <v>0</v>
      </c>
      <c r="E186" s="40">
        <f ca="1">'NE2_14.09.18_pred'!B29</f>
        <v>1</v>
      </c>
      <c r="F186" s="40">
        <f ca="1">'NE3_17.09.18'!B29</f>
        <v>0</v>
      </c>
      <c r="G186" s="40">
        <f ca="1">'NE3_17.09.18_pred'!B29</f>
        <v>0</v>
      </c>
      <c r="H186" s="40">
        <f ca="1">'NE4_18.09.18'!B29</f>
        <v>0</v>
      </c>
      <c r="I186" s="40">
        <f ca="1">'NE4_18.09.18_pred'!B29</f>
        <v>0</v>
      </c>
      <c r="J186" s="40">
        <f ca="1">'NE5_19.09.18'!B29</f>
        <v>0</v>
      </c>
      <c r="K186" s="40">
        <f ca="1">'NE5_19.09.18_pred'!B29</f>
        <v>0</v>
      </c>
      <c r="L186" s="40">
        <f ca="1">'NE6_20.09.18'!B29</f>
        <v>0</v>
      </c>
      <c r="M186" s="40">
        <f ca="1">'NE6_20.09.18_pred'!B29</f>
        <v>0</v>
      </c>
      <c r="N186" s="40">
        <f ca="1">'PE1_13.09.18'!B29</f>
        <v>0</v>
      </c>
      <c r="O186" s="40">
        <f ca="1">'PE1_13.09.18_pred'!B29</f>
        <v>0</v>
      </c>
      <c r="P186" s="40">
        <f ca="1">'PE2_14.09.18'!B29</f>
        <v>0</v>
      </c>
      <c r="Q186" s="40">
        <f ca="1">'PE2_14.09.18_pred'!B29</f>
        <v>0</v>
      </c>
      <c r="R186" s="40">
        <f ca="1">'PE3_17.09.18'!B29</f>
        <v>0</v>
      </c>
      <c r="S186" s="40">
        <f ca="1">'PE3_17.09.18_pred'!B29</f>
        <v>1</v>
      </c>
      <c r="T186" s="40">
        <f ca="1">'PE4_18.09.18'!B29</f>
        <v>0</v>
      </c>
      <c r="U186" s="40">
        <f ca="1">'PE4_18.09.18_pred'!B29</f>
        <v>0</v>
      </c>
      <c r="V186" s="40">
        <f ca="1">'PE5_19.09.18'!B29</f>
        <v>0</v>
      </c>
      <c r="W186" s="40">
        <f ca="1">'PE5_19.09.18_pred'!B29</f>
        <v>0</v>
      </c>
      <c r="X186" s="40">
        <f ca="1">'PE6_20.09.18'!B29</f>
        <v>0</v>
      </c>
      <c r="Y186" s="40">
        <f ca="1">'PE6_20.09.18_pred'!B29</f>
        <v>1</v>
      </c>
      <c r="Z186" s="40">
        <f ca="1">'TE1_13.09.18'!B29</f>
        <v>0</v>
      </c>
      <c r="AA186" s="40">
        <f ca="1">'TE1_13.09.18_pred'!B29</f>
        <v>0</v>
      </c>
      <c r="AB186" s="40">
        <f ca="1">'TE2_14.09.18'!B29</f>
        <v>0</v>
      </c>
      <c r="AC186" s="40">
        <f ca="1">'TE2_14.09.18_pred'!B29</f>
        <v>0</v>
      </c>
      <c r="AD186" s="40">
        <f ca="1">'TE3_17.09.18'!B29</f>
        <v>0</v>
      </c>
      <c r="AE186" s="40">
        <f ca="1">'TE3_17.09.18_pred'!B29</f>
        <v>0</v>
      </c>
      <c r="AF186" s="40">
        <f ca="1">'TE4_18.09.18'!B29</f>
        <v>0</v>
      </c>
      <c r="AG186" s="40">
        <f ca="1">'TE4_18.09.18_pred'!B29</f>
        <v>0</v>
      </c>
      <c r="AH186" s="40">
        <f ca="1">'TE5_19.09.18'!B29</f>
        <v>0</v>
      </c>
      <c r="AI186" s="40">
        <f ca="1">'TE5_19.09.18_pred'!B29</f>
        <v>0</v>
      </c>
      <c r="AJ186" s="40">
        <f ca="1">'TE6_20.09.18'!B29</f>
        <v>0</v>
      </c>
      <c r="AK186" s="40">
        <f ca="1">'TE6_20.09.18_pred'!B29</f>
        <v>0</v>
      </c>
      <c r="AL186" s="40">
        <f t="shared" ca="1" si="34"/>
        <v>5</v>
      </c>
      <c r="AM186" s="38">
        <f t="shared" ca="1" si="35"/>
        <v>0.1388888888888889</v>
      </c>
      <c r="AN186" s="38">
        <f t="shared" ca="1" si="36"/>
        <v>0.42445109277598775</v>
      </c>
      <c r="AO186" s="38">
        <f t="shared" ca="1" si="37"/>
        <v>7.0741848795997958E-2</v>
      </c>
      <c r="AP186" s="37"/>
      <c r="AQ186" s="60"/>
    </row>
    <row r="187" spans="1:43" x14ac:dyDescent="0.25">
      <c r="A187" s="50" t="s">
        <v>517</v>
      </c>
      <c r="B187" s="34">
        <f t="shared" ref="B187:AL187" ca="1" si="38">SUM(B173:B186)</f>
        <v>99</v>
      </c>
      <c r="C187" s="34">
        <f t="shared" ca="1" si="38"/>
        <v>99</v>
      </c>
      <c r="D187" s="34">
        <f t="shared" ca="1" si="38"/>
        <v>99</v>
      </c>
      <c r="E187" s="34">
        <f t="shared" ca="1" si="38"/>
        <v>99</v>
      </c>
      <c r="F187" s="34">
        <f t="shared" ca="1" si="38"/>
        <v>99</v>
      </c>
      <c r="G187" s="34">
        <f t="shared" ca="1" si="38"/>
        <v>99</v>
      </c>
      <c r="H187" s="34">
        <f t="shared" ca="1" si="38"/>
        <v>99</v>
      </c>
      <c r="I187" s="34">
        <f t="shared" ca="1" si="38"/>
        <v>99</v>
      </c>
      <c r="J187" s="34">
        <f t="shared" ca="1" si="38"/>
        <v>99</v>
      </c>
      <c r="K187" s="34">
        <f t="shared" ca="1" si="38"/>
        <v>99</v>
      </c>
      <c r="L187" s="34">
        <f t="shared" ca="1" si="38"/>
        <v>99</v>
      </c>
      <c r="M187" s="34">
        <f t="shared" ca="1" si="38"/>
        <v>99</v>
      </c>
      <c r="N187" s="34">
        <f t="shared" ca="1" si="38"/>
        <v>99</v>
      </c>
      <c r="O187" s="34">
        <f t="shared" ca="1" si="38"/>
        <v>99</v>
      </c>
      <c r="P187" s="34">
        <f t="shared" ca="1" si="38"/>
        <v>99</v>
      </c>
      <c r="Q187" s="34">
        <f t="shared" ca="1" si="38"/>
        <v>99</v>
      </c>
      <c r="R187" s="34">
        <f t="shared" ca="1" si="38"/>
        <v>99</v>
      </c>
      <c r="S187" s="34">
        <f t="shared" ca="1" si="38"/>
        <v>99</v>
      </c>
      <c r="T187" s="34">
        <f t="shared" ca="1" si="38"/>
        <v>99</v>
      </c>
      <c r="U187" s="34">
        <f t="shared" ca="1" si="38"/>
        <v>99</v>
      </c>
      <c r="V187" s="34">
        <f t="shared" ca="1" si="38"/>
        <v>99</v>
      </c>
      <c r="W187" s="34">
        <f t="shared" ca="1" si="38"/>
        <v>99</v>
      </c>
      <c r="X187" s="34">
        <f t="shared" ca="1" si="38"/>
        <v>99</v>
      </c>
      <c r="Y187" s="34">
        <f t="shared" ca="1" si="38"/>
        <v>99</v>
      </c>
      <c r="Z187" s="34">
        <f t="shared" ca="1" si="38"/>
        <v>99</v>
      </c>
      <c r="AA187" s="34">
        <f t="shared" ca="1" si="38"/>
        <v>99</v>
      </c>
      <c r="AB187" s="34">
        <f t="shared" ca="1" si="38"/>
        <v>99</v>
      </c>
      <c r="AC187" s="34">
        <f t="shared" ca="1" si="38"/>
        <v>99</v>
      </c>
      <c r="AD187" s="34">
        <f t="shared" ca="1" si="38"/>
        <v>99</v>
      </c>
      <c r="AE187" s="34">
        <f t="shared" ca="1" si="38"/>
        <v>99</v>
      </c>
      <c r="AF187" s="34">
        <f t="shared" ca="1" si="38"/>
        <v>99</v>
      </c>
      <c r="AG187" s="34">
        <f t="shared" ca="1" si="38"/>
        <v>99</v>
      </c>
      <c r="AH187" s="34">
        <f t="shared" ca="1" si="38"/>
        <v>99</v>
      </c>
      <c r="AI187" s="34">
        <f t="shared" ca="1" si="38"/>
        <v>99</v>
      </c>
      <c r="AJ187" s="34">
        <f t="shared" ca="1" si="38"/>
        <v>99</v>
      </c>
      <c r="AK187" s="34">
        <f t="shared" ca="1" si="38"/>
        <v>99</v>
      </c>
      <c r="AL187" s="34">
        <f t="shared" ca="1" si="38"/>
        <v>3564</v>
      </c>
      <c r="AQ187" s="58"/>
    </row>
    <row r="188" spans="1:43" x14ac:dyDescent="0.25">
      <c r="A188" s="53"/>
      <c r="AQ188" s="58"/>
    </row>
    <row r="189" spans="1:43" x14ac:dyDescent="0.25">
      <c r="A189" s="50" t="s">
        <v>518</v>
      </c>
      <c r="AL189" s="33" t="s">
        <v>516</v>
      </c>
      <c r="AM189" s="33" t="s">
        <v>400</v>
      </c>
      <c r="AN189" s="33" t="s">
        <v>401</v>
      </c>
      <c r="AO189" s="33" t="s">
        <v>402</v>
      </c>
      <c r="AP189" s="33" t="s">
        <v>514</v>
      </c>
      <c r="AQ189" s="62" t="s">
        <v>515</v>
      </c>
    </row>
    <row r="190" spans="1:43" x14ac:dyDescent="0.25">
      <c r="A190" s="54" t="s">
        <v>185</v>
      </c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8">
        <f ca="1">SUM(AP191:AP200)</f>
        <v>0.80109896549953252</v>
      </c>
      <c r="AQ190" s="64">
        <f ca="1">1-SUM(AQ191:AQ200)</f>
        <v>0.37283657022063665</v>
      </c>
    </row>
    <row r="191" spans="1:43" x14ac:dyDescent="0.25">
      <c r="A191" s="53" t="s">
        <v>405</v>
      </c>
      <c r="B191" s="39">
        <f ca="1">'NE1_13.09.18'!H17</f>
        <v>5</v>
      </c>
      <c r="C191" s="39">
        <f ca="1">'NE1_13.09.18_pred'!H17</f>
        <v>4</v>
      </c>
      <c r="D191" s="39">
        <f ca="1">'NE2_14.09.18'!H17</f>
        <v>4</v>
      </c>
      <c r="E191" s="39">
        <f ca="1">'NE2_14.09.18_pred'!H17</f>
        <v>8</v>
      </c>
      <c r="F191" s="39">
        <f ca="1">'NE3_17.09.18'!H17</f>
        <v>2</v>
      </c>
      <c r="G191" s="39">
        <f ca="1">'NE3_17.09.18_pred'!H17</f>
        <v>0</v>
      </c>
      <c r="H191" s="39">
        <f ca="1">'NE4_18.09.18'!H17</f>
        <v>5</v>
      </c>
      <c r="I191" s="39">
        <f ca="1">'NE4_18.09.18_pred'!H17</f>
        <v>5</v>
      </c>
      <c r="J191" s="39">
        <f ca="1">'NE5_19.09.18'!H17</f>
        <v>1</v>
      </c>
      <c r="K191" s="39">
        <f ca="1">'NE5_19.09.18_pred'!H17</f>
        <v>1</v>
      </c>
      <c r="L191" s="39">
        <f ca="1">'NE6_20.09.18'!H17</f>
        <v>6</v>
      </c>
      <c r="M191" s="39">
        <f ca="1">'NE6_20.09.18_pred'!H17</f>
        <v>4</v>
      </c>
      <c r="N191" s="39">
        <f ca="1">'PE1_13.09.18'!H17</f>
        <v>1</v>
      </c>
      <c r="O191" s="39">
        <f ca="1">'PE1_13.09.18_pred'!H17</f>
        <v>1</v>
      </c>
      <c r="P191" s="39">
        <f ca="1">'PE2_14.09.18'!H17</f>
        <v>0</v>
      </c>
      <c r="Q191" s="39">
        <f ca="1">'PE2_14.09.18_pred'!H17</f>
        <v>0</v>
      </c>
      <c r="R191" s="39">
        <f ca="1">'PE3_17.09.18'!H17</f>
        <v>1</v>
      </c>
      <c r="S191" s="39">
        <f ca="1">'PE3_17.09.18_pred'!H17</f>
        <v>0</v>
      </c>
      <c r="T191" s="39">
        <f ca="1">'PE4_18.09.18'!H17</f>
        <v>3</v>
      </c>
      <c r="U191" s="39">
        <f ca="1">'PE4_18.09.18_pred'!H17</f>
        <v>0</v>
      </c>
      <c r="V191" s="39">
        <f ca="1">'PE5_19.09.18'!H17</f>
        <v>2</v>
      </c>
      <c r="W191" s="39">
        <f ca="1">'PE5_19.09.18_pred'!H17</f>
        <v>1</v>
      </c>
      <c r="X191" s="39">
        <f ca="1">'PE6_20.09.18'!H17</f>
        <v>3</v>
      </c>
      <c r="Y191" s="39">
        <f ca="1">'PE6_20.09.18_pred'!H17</f>
        <v>1</v>
      </c>
      <c r="Z191" s="39">
        <f ca="1">'TE1_13.09.18'!H17</f>
        <v>0</v>
      </c>
      <c r="AA191" s="39">
        <f ca="1">'TE1_13.09.18_pred'!H17</f>
        <v>0</v>
      </c>
      <c r="AB191" s="39">
        <f ca="1">'TE2_14.09.18'!H17</f>
        <v>1</v>
      </c>
      <c r="AC191" s="39">
        <f ca="1">'TE2_14.09.18_pred'!H17</f>
        <v>1</v>
      </c>
      <c r="AD191" s="39">
        <f ca="1">'TE3_17.09.18'!H17</f>
        <v>1</v>
      </c>
      <c r="AE191" s="39">
        <f ca="1">'TE3_17.09.18_pred'!H17</f>
        <v>0</v>
      </c>
      <c r="AF191" s="39">
        <f ca="1">'TE4_18.09.18'!H17</f>
        <v>0</v>
      </c>
      <c r="AG191" s="39">
        <f ca="1">'TE4_18.09.18_pred'!H17</f>
        <v>1</v>
      </c>
      <c r="AH191" s="39">
        <f ca="1">'TE5_19.09.18'!H17</f>
        <v>2</v>
      </c>
      <c r="AI191" s="39">
        <f ca="1">'TE5_19.09.18_pred'!H17</f>
        <v>1</v>
      </c>
      <c r="AJ191" s="39">
        <f ca="1">'TE6_20.09.18'!H17</f>
        <v>2</v>
      </c>
      <c r="AK191" s="39">
        <f ca="1">'TE6_20.09.18_pred'!H17</f>
        <v>1</v>
      </c>
      <c r="AL191" s="39">
        <f t="shared" ref="AL191:AL200" ca="1" si="39">SUM(B191:AK191)</f>
        <v>68</v>
      </c>
      <c r="AM191" s="36">
        <f t="shared" ref="AM191:AM200" ca="1" si="40">AVERAGE(B191:AK191)</f>
        <v>1.8888888888888888</v>
      </c>
      <c r="AN191" s="36">
        <f t="shared" ref="AN191:AN200" ca="1" si="41">STDEV(B191:AK191)</f>
        <v>2.0110804171997807</v>
      </c>
      <c r="AO191" s="36">
        <f t="shared" ref="AO191:AO200" ca="1" si="42">AN191/SQRT(36)</f>
        <v>0.33518006953329677</v>
      </c>
      <c r="AP191" s="36">
        <f ca="1">IF(AL191=0,0,-1*((AL191/AL173)*(LN(AL191/AL173))))</f>
        <v>0.19258882892570614</v>
      </c>
      <c r="AQ191" s="63">
        <f ca="1">IF(AL191=0,0,(AL191/AL173)^2)</f>
        <v>0.6109129343374291</v>
      </c>
    </row>
    <row r="192" spans="1:43" x14ac:dyDescent="0.25">
      <c r="A192" s="53" t="s">
        <v>406</v>
      </c>
      <c r="B192" s="39">
        <f ca="1">'NE1_13.09.18'!H18</f>
        <v>0</v>
      </c>
      <c r="C192" s="39">
        <f ca="1">'NE1_13.09.18_pred'!H18</f>
        <v>0</v>
      </c>
      <c r="D192" s="39">
        <f ca="1">'NE2_14.09.18'!H18</f>
        <v>0</v>
      </c>
      <c r="E192" s="39">
        <f ca="1">'NE2_14.09.18_pred'!H18</f>
        <v>0</v>
      </c>
      <c r="F192" s="39">
        <f ca="1">'NE3_17.09.18'!H18</f>
        <v>0</v>
      </c>
      <c r="G192" s="39">
        <f ca="1">'NE3_17.09.18_pred'!H18</f>
        <v>0</v>
      </c>
      <c r="H192" s="39">
        <f ca="1">'NE4_18.09.18'!H18</f>
        <v>0</v>
      </c>
      <c r="I192" s="39">
        <f ca="1">'NE4_18.09.18_pred'!H18</f>
        <v>0</v>
      </c>
      <c r="J192" s="39">
        <f ca="1">'NE5_19.09.18'!H18</f>
        <v>0</v>
      </c>
      <c r="K192" s="39">
        <f ca="1">'NE5_19.09.18_pred'!H18</f>
        <v>0</v>
      </c>
      <c r="L192" s="39">
        <f ca="1">'NE6_20.09.18'!H18</f>
        <v>0</v>
      </c>
      <c r="M192" s="39">
        <f ca="1">'NE6_20.09.18_pred'!H18</f>
        <v>0</v>
      </c>
      <c r="N192" s="39">
        <f ca="1">'PE1_13.09.18'!H18</f>
        <v>0</v>
      </c>
      <c r="O192" s="39">
        <f ca="1">'PE1_13.09.18_pred'!H18</f>
        <v>0</v>
      </c>
      <c r="P192" s="39">
        <f ca="1">'PE2_14.09.18'!H18</f>
        <v>0</v>
      </c>
      <c r="Q192" s="39">
        <f ca="1">'PE2_14.09.18_pred'!H18</f>
        <v>0</v>
      </c>
      <c r="R192" s="39">
        <f ca="1">'PE3_17.09.18'!H18</f>
        <v>0</v>
      </c>
      <c r="S192" s="39">
        <f ca="1">'PE3_17.09.18_pred'!H18</f>
        <v>0</v>
      </c>
      <c r="T192" s="39">
        <f ca="1">'PE4_18.09.18'!H18</f>
        <v>1</v>
      </c>
      <c r="U192" s="39">
        <f ca="1">'PE4_18.09.18_pred'!H18</f>
        <v>0</v>
      </c>
      <c r="V192" s="39">
        <f ca="1">'PE5_19.09.18'!H18</f>
        <v>0</v>
      </c>
      <c r="W192" s="39">
        <f ca="1">'PE5_19.09.18_pred'!H18</f>
        <v>0</v>
      </c>
      <c r="X192" s="39">
        <f ca="1">'PE6_20.09.18'!H18</f>
        <v>0</v>
      </c>
      <c r="Y192" s="39">
        <f ca="1">'PE6_20.09.18_pred'!H18</f>
        <v>0</v>
      </c>
      <c r="Z192" s="39">
        <f ca="1">'TE1_13.09.18'!H18</f>
        <v>0</v>
      </c>
      <c r="AA192" s="39">
        <f ca="1">'TE1_13.09.18_pred'!H18</f>
        <v>0</v>
      </c>
      <c r="AB192" s="39">
        <f ca="1">'TE2_14.09.18'!H18</f>
        <v>0</v>
      </c>
      <c r="AC192" s="39">
        <f ca="1">'TE2_14.09.18_pred'!H18</f>
        <v>0</v>
      </c>
      <c r="AD192" s="39">
        <f ca="1">'TE3_17.09.18'!H18</f>
        <v>0</v>
      </c>
      <c r="AE192" s="39">
        <f ca="1">'TE3_17.09.18_pred'!H18</f>
        <v>0</v>
      </c>
      <c r="AF192" s="39">
        <f ca="1">'TE4_18.09.18'!H18</f>
        <v>0</v>
      </c>
      <c r="AG192" s="39">
        <f ca="1">'TE4_18.09.18_pred'!H18</f>
        <v>0</v>
      </c>
      <c r="AH192" s="39">
        <f ca="1">'TE5_19.09.18'!H18</f>
        <v>0</v>
      </c>
      <c r="AI192" s="39">
        <f ca="1">'TE5_19.09.18_pred'!H18</f>
        <v>0</v>
      </c>
      <c r="AJ192" s="39">
        <f ca="1">'TE6_20.09.18'!H18</f>
        <v>0</v>
      </c>
      <c r="AK192" s="39">
        <f ca="1">'TE6_20.09.18_pred'!H18</f>
        <v>0</v>
      </c>
      <c r="AL192" s="39">
        <f t="shared" ca="1" si="39"/>
        <v>1</v>
      </c>
      <c r="AM192" s="36">
        <f t="shared" ca="1" si="40"/>
        <v>2.7777777777777776E-2</v>
      </c>
      <c r="AN192" s="36">
        <f t="shared" ca="1" si="41"/>
        <v>0.16666666666666666</v>
      </c>
      <c r="AO192" s="36">
        <f t="shared" ca="1" si="42"/>
        <v>2.7777777777777776E-2</v>
      </c>
      <c r="AP192" s="36">
        <f ca="1">IF(AL192=0,0,-1*((AL192/AL173)*(LN(AL192/AL173))))</f>
        <v>5.1332277225914755E-2</v>
      </c>
      <c r="AQ192" s="63">
        <f ca="1">IF(AL192=0,0,(AL192/AL173)^2)</f>
        <v>1.3211784912141631E-4</v>
      </c>
    </row>
    <row r="193" spans="1:43" x14ac:dyDescent="0.25">
      <c r="A193" s="53" t="s">
        <v>407</v>
      </c>
      <c r="B193" s="39">
        <f ca="1">'NE1_13.09.18'!H19</f>
        <v>0</v>
      </c>
      <c r="C193" s="39">
        <f ca="1">'NE1_13.09.18_pred'!H19</f>
        <v>0</v>
      </c>
      <c r="D193" s="39">
        <f ca="1">'NE2_14.09.18'!H19</f>
        <v>0</v>
      </c>
      <c r="E193" s="39">
        <f ca="1">'NE2_14.09.18_pred'!H19</f>
        <v>0</v>
      </c>
      <c r="F193" s="39">
        <f ca="1">'NE3_17.09.18'!H19</f>
        <v>1</v>
      </c>
      <c r="G193" s="39">
        <f ca="1">'NE3_17.09.18_pred'!H19</f>
        <v>0</v>
      </c>
      <c r="H193" s="39">
        <f ca="1">'NE4_18.09.18'!H19</f>
        <v>0</v>
      </c>
      <c r="I193" s="39">
        <f ca="1">'NE4_18.09.18_pred'!H19</f>
        <v>0</v>
      </c>
      <c r="J193" s="39">
        <f ca="1">'NE5_19.09.18'!H19</f>
        <v>0</v>
      </c>
      <c r="K193" s="39">
        <f ca="1">'NE5_19.09.18_pred'!H19</f>
        <v>0</v>
      </c>
      <c r="L193" s="39">
        <f ca="1">'NE6_20.09.18'!H19</f>
        <v>0</v>
      </c>
      <c r="M193" s="39">
        <f ca="1">'NE6_20.09.18_pred'!H19</f>
        <v>0</v>
      </c>
      <c r="N193" s="39">
        <f ca="1">'PE1_13.09.18'!H19</f>
        <v>0</v>
      </c>
      <c r="O193" s="39">
        <f ca="1">'PE1_13.09.18_pred'!H19</f>
        <v>0</v>
      </c>
      <c r="P193" s="39">
        <f ca="1">'PE2_14.09.18'!H19</f>
        <v>0</v>
      </c>
      <c r="Q193" s="39">
        <f ca="1">'PE2_14.09.18_pred'!H19</f>
        <v>0</v>
      </c>
      <c r="R193" s="39">
        <f ca="1">'PE3_17.09.18'!H19</f>
        <v>0</v>
      </c>
      <c r="S193" s="39">
        <f ca="1">'PE3_17.09.18_pred'!H19</f>
        <v>0</v>
      </c>
      <c r="T193" s="39">
        <f ca="1">'PE4_18.09.18'!H19</f>
        <v>0</v>
      </c>
      <c r="U193" s="39">
        <f ca="1">'PE4_18.09.18_pred'!H19</f>
        <v>0</v>
      </c>
      <c r="V193" s="39">
        <f ca="1">'PE5_19.09.18'!H19</f>
        <v>0</v>
      </c>
      <c r="W193" s="39">
        <f ca="1">'PE5_19.09.18_pred'!H19</f>
        <v>0</v>
      </c>
      <c r="X193" s="39">
        <f ca="1">'PE6_20.09.18'!H19</f>
        <v>0</v>
      </c>
      <c r="Y193" s="39">
        <f ca="1">'PE6_20.09.18_pred'!H19</f>
        <v>0</v>
      </c>
      <c r="Z193" s="39">
        <f ca="1">'TE1_13.09.18'!H19</f>
        <v>0</v>
      </c>
      <c r="AA193" s="39">
        <f ca="1">'TE1_13.09.18_pred'!H19</f>
        <v>0</v>
      </c>
      <c r="AB193" s="39">
        <f ca="1">'TE2_14.09.18'!H19</f>
        <v>0</v>
      </c>
      <c r="AC193" s="39">
        <f ca="1">'TE2_14.09.18_pred'!H19</f>
        <v>0</v>
      </c>
      <c r="AD193" s="39">
        <f ca="1">'TE3_17.09.18'!H19</f>
        <v>0</v>
      </c>
      <c r="AE193" s="39">
        <f ca="1">'TE3_17.09.18_pred'!H19</f>
        <v>0</v>
      </c>
      <c r="AF193" s="39">
        <f ca="1">'TE4_18.09.18'!H19</f>
        <v>0</v>
      </c>
      <c r="AG193" s="39">
        <f ca="1">'TE4_18.09.18_pred'!H19</f>
        <v>0</v>
      </c>
      <c r="AH193" s="39">
        <f ca="1">'TE5_19.09.18'!H19</f>
        <v>0</v>
      </c>
      <c r="AI193" s="39">
        <f ca="1">'TE5_19.09.18_pred'!H19</f>
        <v>0</v>
      </c>
      <c r="AJ193" s="39">
        <f ca="1">'TE6_20.09.18'!H19</f>
        <v>0</v>
      </c>
      <c r="AK193" s="39">
        <f ca="1">'TE6_20.09.18_pred'!H19</f>
        <v>0</v>
      </c>
      <c r="AL193" s="39">
        <f t="shared" ca="1" si="39"/>
        <v>1</v>
      </c>
      <c r="AM193" s="36">
        <f t="shared" ca="1" si="40"/>
        <v>2.7777777777777776E-2</v>
      </c>
      <c r="AN193" s="36">
        <f t="shared" ca="1" si="41"/>
        <v>0.16666666666666666</v>
      </c>
      <c r="AO193" s="36">
        <f t="shared" ca="1" si="42"/>
        <v>2.7777777777777776E-2</v>
      </c>
      <c r="AP193" s="36">
        <f ca="1">IF(AL193=0,0,-1*((AL193/AL173)*(LN(AL193/AL173))))</f>
        <v>5.1332277225914755E-2</v>
      </c>
      <c r="AQ193" s="63">
        <f ca="1">IF(AL193=0,0,(AL193/AL173)^2)</f>
        <v>1.3211784912141631E-4</v>
      </c>
    </row>
    <row r="194" spans="1:43" x14ac:dyDescent="0.25">
      <c r="A194" s="53" t="s">
        <v>408</v>
      </c>
      <c r="B194" s="39">
        <f ca="1">'NE1_13.09.18'!H20</f>
        <v>0</v>
      </c>
      <c r="C194" s="39">
        <f ca="1">'NE1_13.09.18_pred'!H20</f>
        <v>0</v>
      </c>
      <c r="D194" s="39">
        <f ca="1">'NE2_14.09.18'!H20</f>
        <v>0</v>
      </c>
      <c r="E194" s="39">
        <f ca="1">'NE2_14.09.18_pred'!H20</f>
        <v>0</v>
      </c>
      <c r="F194" s="39">
        <f ca="1">'NE3_17.09.18'!H20</f>
        <v>0</v>
      </c>
      <c r="G194" s="39">
        <f ca="1">'NE3_17.09.18_pred'!H20</f>
        <v>0</v>
      </c>
      <c r="H194" s="39">
        <f ca="1">'NE4_18.09.18'!H20</f>
        <v>0</v>
      </c>
      <c r="I194" s="39">
        <f ca="1">'NE4_18.09.18_pred'!H20</f>
        <v>0</v>
      </c>
      <c r="J194" s="39">
        <f ca="1">'NE5_19.09.18'!H20</f>
        <v>0</v>
      </c>
      <c r="K194" s="39">
        <f ca="1">'NE5_19.09.18_pred'!H20</f>
        <v>0</v>
      </c>
      <c r="L194" s="39">
        <f ca="1">'NE6_20.09.18'!H20</f>
        <v>0</v>
      </c>
      <c r="M194" s="39">
        <f ca="1">'NE6_20.09.18_pred'!H20</f>
        <v>0</v>
      </c>
      <c r="N194" s="39">
        <f ca="1">'PE1_13.09.18'!H20</f>
        <v>0</v>
      </c>
      <c r="O194" s="39">
        <f ca="1">'PE1_13.09.18_pred'!H20</f>
        <v>0</v>
      </c>
      <c r="P194" s="39">
        <f ca="1">'PE2_14.09.18'!H20</f>
        <v>0</v>
      </c>
      <c r="Q194" s="39">
        <f ca="1">'PE2_14.09.18_pred'!H20</f>
        <v>0</v>
      </c>
      <c r="R194" s="39">
        <f ca="1">'PE3_17.09.18'!H20</f>
        <v>0</v>
      </c>
      <c r="S194" s="39">
        <f ca="1">'PE3_17.09.18_pred'!H20</f>
        <v>0</v>
      </c>
      <c r="T194" s="39">
        <f ca="1">'PE4_18.09.18'!H20</f>
        <v>0</v>
      </c>
      <c r="U194" s="39">
        <f ca="1">'PE4_18.09.18_pred'!H20</f>
        <v>0</v>
      </c>
      <c r="V194" s="39">
        <f ca="1">'PE5_19.09.18'!H20</f>
        <v>0</v>
      </c>
      <c r="W194" s="39">
        <f ca="1">'PE5_19.09.18_pred'!H20</f>
        <v>0</v>
      </c>
      <c r="X194" s="39">
        <f ca="1">'PE6_20.09.18'!H20</f>
        <v>0</v>
      </c>
      <c r="Y194" s="39">
        <f ca="1">'PE6_20.09.18_pred'!H20</f>
        <v>0</v>
      </c>
      <c r="Z194" s="39">
        <f ca="1">'TE1_13.09.18'!H20</f>
        <v>0</v>
      </c>
      <c r="AA194" s="39">
        <f ca="1">'TE1_13.09.18_pred'!H20</f>
        <v>0</v>
      </c>
      <c r="AB194" s="39">
        <f ca="1">'TE2_14.09.18'!H20</f>
        <v>0</v>
      </c>
      <c r="AC194" s="39">
        <f ca="1">'TE2_14.09.18_pred'!H20</f>
        <v>0</v>
      </c>
      <c r="AD194" s="39">
        <f ca="1">'TE3_17.09.18'!H20</f>
        <v>0</v>
      </c>
      <c r="AE194" s="39">
        <f ca="1">'TE3_17.09.18_pred'!H20</f>
        <v>0</v>
      </c>
      <c r="AF194" s="39">
        <f ca="1">'TE4_18.09.18'!H20</f>
        <v>0</v>
      </c>
      <c r="AG194" s="39">
        <f ca="1">'TE4_18.09.18_pred'!H20</f>
        <v>0</v>
      </c>
      <c r="AH194" s="39">
        <f ca="1">'TE5_19.09.18'!H20</f>
        <v>0</v>
      </c>
      <c r="AI194" s="39">
        <f ca="1">'TE5_19.09.18_pred'!H20</f>
        <v>0</v>
      </c>
      <c r="AJ194" s="39">
        <f ca="1">'TE6_20.09.18'!H20</f>
        <v>0</v>
      </c>
      <c r="AK194" s="39">
        <f ca="1">'TE6_20.09.18_pred'!H20</f>
        <v>0</v>
      </c>
      <c r="AL194" s="39">
        <f t="shared" ca="1" si="39"/>
        <v>0</v>
      </c>
      <c r="AM194" s="36">
        <f t="shared" ca="1" si="40"/>
        <v>0</v>
      </c>
      <c r="AN194" s="36">
        <f t="shared" ca="1" si="41"/>
        <v>0</v>
      </c>
      <c r="AO194" s="36">
        <f t="shared" ca="1" si="42"/>
        <v>0</v>
      </c>
      <c r="AP194" s="36">
        <f ca="1">IF(AL194=0,0,-1*((AL194/AL173)*(LN(AL194/AL173))))</f>
        <v>0</v>
      </c>
      <c r="AQ194" s="63">
        <f ca="1">IF(AL194=0,0,(AL194/AL173)^2)</f>
        <v>0</v>
      </c>
    </row>
    <row r="195" spans="1:43" x14ac:dyDescent="0.25">
      <c r="A195" s="53" t="s">
        <v>409</v>
      </c>
      <c r="B195" s="39">
        <f ca="1">'NE1_13.09.18'!H21</f>
        <v>0</v>
      </c>
      <c r="C195" s="39">
        <f ca="1">'NE1_13.09.18_pred'!H21</f>
        <v>0</v>
      </c>
      <c r="D195" s="39">
        <f ca="1">'NE2_14.09.18'!H21</f>
        <v>0</v>
      </c>
      <c r="E195" s="39">
        <f ca="1">'NE2_14.09.18_pred'!H21</f>
        <v>0</v>
      </c>
      <c r="F195" s="39">
        <f ca="1">'NE3_17.09.18'!H21</f>
        <v>0</v>
      </c>
      <c r="G195" s="39">
        <f ca="1">'NE3_17.09.18_pred'!H21</f>
        <v>0</v>
      </c>
      <c r="H195" s="39">
        <f ca="1">'NE4_18.09.18'!H21</f>
        <v>0</v>
      </c>
      <c r="I195" s="39">
        <f ca="1">'NE4_18.09.18_pred'!H21</f>
        <v>0</v>
      </c>
      <c r="J195" s="39">
        <f ca="1">'NE5_19.09.18'!H21</f>
        <v>0</v>
      </c>
      <c r="K195" s="39">
        <f ca="1">'NE5_19.09.18_pred'!H21</f>
        <v>0</v>
      </c>
      <c r="L195" s="39">
        <f ca="1">'NE6_20.09.18'!H21</f>
        <v>0</v>
      </c>
      <c r="M195" s="39">
        <f ca="1">'NE6_20.09.18_pred'!H21</f>
        <v>0</v>
      </c>
      <c r="N195" s="39">
        <f ca="1">'PE1_13.09.18'!H21</f>
        <v>0</v>
      </c>
      <c r="O195" s="39">
        <f ca="1">'PE1_13.09.18_pred'!H21</f>
        <v>0</v>
      </c>
      <c r="P195" s="39">
        <f ca="1">'PE2_14.09.18'!H21</f>
        <v>0</v>
      </c>
      <c r="Q195" s="39">
        <f ca="1">'PE2_14.09.18_pred'!H21</f>
        <v>0</v>
      </c>
      <c r="R195" s="39">
        <f ca="1">'PE3_17.09.18'!H21</f>
        <v>0</v>
      </c>
      <c r="S195" s="39">
        <f ca="1">'PE3_17.09.18_pred'!H21</f>
        <v>0</v>
      </c>
      <c r="T195" s="39">
        <f ca="1">'PE4_18.09.18'!H21</f>
        <v>0</v>
      </c>
      <c r="U195" s="39">
        <f ca="1">'PE4_18.09.18_pred'!H21</f>
        <v>0</v>
      </c>
      <c r="V195" s="39">
        <f ca="1">'PE5_19.09.18'!H21</f>
        <v>0</v>
      </c>
      <c r="W195" s="39">
        <f ca="1">'PE5_19.09.18_pred'!H21</f>
        <v>0</v>
      </c>
      <c r="X195" s="39">
        <f ca="1">'PE6_20.09.18'!H21</f>
        <v>0</v>
      </c>
      <c r="Y195" s="39">
        <f ca="1">'PE6_20.09.18_pred'!H21</f>
        <v>0</v>
      </c>
      <c r="Z195" s="39">
        <f ca="1">'TE1_13.09.18'!H21</f>
        <v>0</v>
      </c>
      <c r="AA195" s="39">
        <f ca="1">'TE1_13.09.18_pred'!H21</f>
        <v>0</v>
      </c>
      <c r="AB195" s="39">
        <f ca="1">'TE2_14.09.18'!H21</f>
        <v>0</v>
      </c>
      <c r="AC195" s="39">
        <f ca="1">'TE2_14.09.18_pred'!H21</f>
        <v>0</v>
      </c>
      <c r="AD195" s="39">
        <f ca="1">'TE3_17.09.18'!H21</f>
        <v>0</v>
      </c>
      <c r="AE195" s="39">
        <f ca="1">'TE3_17.09.18_pred'!H21</f>
        <v>0</v>
      </c>
      <c r="AF195" s="39">
        <f ca="1">'TE4_18.09.18'!H21</f>
        <v>0</v>
      </c>
      <c r="AG195" s="39">
        <f ca="1">'TE4_18.09.18_pred'!H21</f>
        <v>0</v>
      </c>
      <c r="AH195" s="39">
        <f ca="1">'TE5_19.09.18'!H21</f>
        <v>0</v>
      </c>
      <c r="AI195" s="39">
        <f ca="1">'TE5_19.09.18_pred'!H21</f>
        <v>0</v>
      </c>
      <c r="AJ195" s="39">
        <f ca="1">'TE6_20.09.18'!H21</f>
        <v>0</v>
      </c>
      <c r="AK195" s="39">
        <f ca="1">'TE6_20.09.18_pred'!H21</f>
        <v>0</v>
      </c>
      <c r="AL195" s="39">
        <f t="shared" ca="1" si="39"/>
        <v>0</v>
      </c>
      <c r="AM195" s="36">
        <f t="shared" ca="1" si="40"/>
        <v>0</v>
      </c>
      <c r="AN195" s="36">
        <f t="shared" ca="1" si="41"/>
        <v>0</v>
      </c>
      <c r="AO195" s="36">
        <f t="shared" ca="1" si="42"/>
        <v>0</v>
      </c>
      <c r="AP195" s="36">
        <f ca="1">IF(AL195=0,0,-1*((AL195/AL173)*(LN(AL195/AL173))))</f>
        <v>0</v>
      </c>
      <c r="AQ195" s="63">
        <f ca="1">IF(AL195=0,0,(AL195/AL173)^2)</f>
        <v>0</v>
      </c>
    </row>
    <row r="196" spans="1:43" x14ac:dyDescent="0.25">
      <c r="A196" s="53" t="s">
        <v>410</v>
      </c>
      <c r="B196" s="39">
        <f ca="1">'NE1_13.09.18'!H22</f>
        <v>0</v>
      </c>
      <c r="C196" s="39">
        <f ca="1">'NE1_13.09.18_pred'!H22</f>
        <v>0</v>
      </c>
      <c r="D196" s="39">
        <f ca="1">'NE2_14.09.18'!H22</f>
        <v>0</v>
      </c>
      <c r="E196" s="39">
        <f ca="1">'NE2_14.09.18_pred'!H22</f>
        <v>0</v>
      </c>
      <c r="F196" s="39">
        <f ca="1">'NE3_17.09.18'!H22</f>
        <v>0</v>
      </c>
      <c r="G196" s="39">
        <f ca="1">'NE3_17.09.18_pred'!H22</f>
        <v>0</v>
      </c>
      <c r="H196" s="39">
        <f ca="1">'NE4_18.09.18'!H22</f>
        <v>0</v>
      </c>
      <c r="I196" s="39">
        <f ca="1">'NE4_18.09.18_pred'!H22</f>
        <v>0</v>
      </c>
      <c r="J196" s="39">
        <f ca="1">'NE5_19.09.18'!H22</f>
        <v>0</v>
      </c>
      <c r="K196" s="39">
        <f ca="1">'NE5_19.09.18_pred'!H22</f>
        <v>0</v>
      </c>
      <c r="L196" s="39">
        <f ca="1">'NE6_20.09.18'!H22</f>
        <v>0</v>
      </c>
      <c r="M196" s="39">
        <f ca="1">'NE6_20.09.18_pred'!H22</f>
        <v>0</v>
      </c>
      <c r="N196" s="39">
        <f ca="1">'PE1_13.09.18'!H22</f>
        <v>0</v>
      </c>
      <c r="O196" s="39">
        <f ca="1">'PE1_13.09.18_pred'!H22</f>
        <v>0</v>
      </c>
      <c r="P196" s="39">
        <f ca="1">'PE2_14.09.18'!H22</f>
        <v>0</v>
      </c>
      <c r="Q196" s="39">
        <f ca="1">'PE2_14.09.18_pred'!H22</f>
        <v>0</v>
      </c>
      <c r="R196" s="39">
        <f ca="1">'PE3_17.09.18'!H22</f>
        <v>0</v>
      </c>
      <c r="S196" s="39">
        <f ca="1">'PE3_17.09.18_pred'!H22</f>
        <v>0</v>
      </c>
      <c r="T196" s="39">
        <f ca="1">'PE4_18.09.18'!H22</f>
        <v>0</v>
      </c>
      <c r="U196" s="39">
        <f ca="1">'PE4_18.09.18_pred'!H22</f>
        <v>0</v>
      </c>
      <c r="V196" s="39">
        <f ca="1">'PE5_19.09.18'!H22</f>
        <v>0</v>
      </c>
      <c r="W196" s="39">
        <f ca="1">'PE5_19.09.18_pred'!H22</f>
        <v>0</v>
      </c>
      <c r="X196" s="39">
        <f ca="1">'PE6_20.09.18'!H22</f>
        <v>0</v>
      </c>
      <c r="Y196" s="39">
        <f ca="1">'PE6_20.09.18_pred'!H22</f>
        <v>0</v>
      </c>
      <c r="Z196" s="39">
        <f ca="1">'TE1_13.09.18'!H22</f>
        <v>0</v>
      </c>
      <c r="AA196" s="39">
        <f ca="1">'TE1_13.09.18_pred'!H22</f>
        <v>0</v>
      </c>
      <c r="AB196" s="39">
        <f ca="1">'TE2_14.09.18'!H22</f>
        <v>0</v>
      </c>
      <c r="AC196" s="39">
        <f ca="1">'TE2_14.09.18_pred'!H22</f>
        <v>0</v>
      </c>
      <c r="AD196" s="39">
        <f ca="1">'TE3_17.09.18'!H22</f>
        <v>0</v>
      </c>
      <c r="AE196" s="39">
        <f ca="1">'TE3_17.09.18_pred'!H22</f>
        <v>0</v>
      </c>
      <c r="AF196" s="39">
        <f ca="1">'TE4_18.09.18'!H22</f>
        <v>0</v>
      </c>
      <c r="AG196" s="39">
        <f ca="1">'TE4_18.09.18_pred'!H22</f>
        <v>0</v>
      </c>
      <c r="AH196" s="39">
        <f ca="1">'TE5_19.09.18'!H22</f>
        <v>0</v>
      </c>
      <c r="AI196" s="39">
        <f ca="1">'TE5_19.09.18_pred'!H22</f>
        <v>0</v>
      </c>
      <c r="AJ196" s="39">
        <f ca="1">'TE6_20.09.18'!H22</f>
        <v>0</v>
      </c>
      <c r="AK196" s="39">
        <f ca="1">'TE6_20.09.18_pred'!H22</f>
        <v>0</v>
      </c>
      <c r="AL196" s="39">
        <f t="shared" ca="1" si="39"/>
        <v>0</v>
      </c>
      <c r="AM196" s="36">
        <f t="shared" ca="1" si="40"/>
        <v>0</v>
      </c>
      <c r="AN196" s="36">
        <f t="shared" ca="1" si="41"/>
        <v>0</v>
      </c>
      <c r="AO196" s="36">
        <f t="shared" ca="1" si="42"/>
        <v>0</v>
      </c>
      <c r="AP196" s="36">
        <f ca="1">IF(AL196=0,0,-1*((AL196/AL173)*(LN(AL196/AL173))))</f>
        <v>0</v>
      </c>
      <c r="AQ196" s="63">
        <f ca="1">IF(AL196=0,0,(AL196/AL173)^2)</f>
        <v>0</v>
      </c>
    </row>
    <row r="197" spans="1:43" x14ac:dyDescent="0.25">
      <c r="A197" s="53" t="s">
        <v>411</v>
      </c>
      <c r="B197" s="39">
        <f ca="1">'NE1_13.09.18'!H23</f>
        <v>0</v>
      </c>
      <c r="C197" s="39">
        <f ca="1">'NE1_13.09.18_pred'!H23</f>
        <v>0</v>
      </c>
      <c r="D197" s="39">
        <f ca="1">'NE2_14.09.18'!H23</f>
        <v>0</v>
      </c>
      <c r="E197" s="39">
        <f ca="1">'NE2_14.09.18_pred'!H23</f>
        <v>0</v>
      </c>
      <c r="F197" s="39">
        <f ca="1">'NE3_17.09.18'!H23</f>
        <v>1</v>
      </c>
      <c r="G197" s="39">
        <f ca="1">'NE3_17.09.18_pred'!H23</f>
        <v>0</v>
      </c>
      <c r="H197" s="39">
        <f ca="1">'NE4_18.09.18'!H23</f>
        <v>1</v>
      </c>
      <c r="I197" s="39">
        <f ca="1">'NE4_18.09.18_pred'!H23</f>
        <v>0</v>
      </c>
      <c r="J197" s="39">
        <f ca="1">'NE5_19.09.18'!H23</f>
        <v>1</v>
      </c>
      <c r="K197" s="39">
        <f ca="1">'NE5_19.09.18_pred'!H23</f>
        <v>1</v>
      </c>
      <c r="L197" s="39">
        <f ca="1">'NE6_20.09.18'!H23</f>
        <v>0</v>
      </c>
      <c r="M197" s="39">
        <f ca="1">'NE6_20.09.18_pred'!H23</f>
        <v>0</v>
      </c>
      <c r="N197" s="39">
        <f ca="1">'PE1_13.09.18'!H23</f>
        <v>0</v>
      </c>
      <c r="O197" s="39">
        <f ca="1">'PE1_13.09.18_pred'!H23</f>
        <v>0</v>
      </c>
      <c r="P197" s="39">
        <f ca="1">'PE2_14.09.18'!H23</f>
        <v>0</v>
      </c>
      <c r="Q197" s="39">
        <f ca="1">'PE2_14.09.18_pred'!H23</f>
        <v>0</v>
      </c>
      <c r="R197" s="39">
        <f ca="1">'PE3_17.09.18'!H23</f>
        <v>1</v>
      </c>
      <c r="S197" s="39">
        <f ca="1">'PE3_17.09.18_pred'!H23</f>
        <v>0</v>
      </c>
      <c r="T197" s="39">
        <f ca="1">'PE4_18.09.18'!H23</f>
        <v>1</v>
      </c>
      <c r="U197" s="39">
        <f ca="1">'PE4_18.09.18_pred'!H23</f>
        <v>0</v>
      </c>
      <c r="V197" s="39">
        <f ca="1">'PE5_19.09.18'!H23</f>
        <v>1</v>
      </c>
      <c r="W197" s="39">
        <f ca="1">'PE5_19.09.18_pred'!H23</f>
        <v>0</v>
      </c>
      <c r="X197" s="39">
        <f ca="1">'PE6_20.09.18'!H23</f>
        <v>0</v>
      </c>
      <c r="Y197" s="39">
        <f ca="1">'PE6_20.09.18_pred'!H23</f>
        <v>1</v>
      </c>
      <c r="Z197" s="39">
        <f ca="1">'TE1_13.09.18'!H23</f>
        <v>0</v>
      </c>
      <c r="AA197" s="39">
        <f ca="1">'TE1_13.09.18_pred'!H23</f>
        <v>0</v>
      </c>
      <c r="AB197" s="39">
        <f ca="1">'TE2_14.09.18'!H23</f>
        <v>0</v>
      </c>
      <c r="AC197" s="39">
        <f ca="1">'TE2_14.09.18_pred'!H23</f>
        <v>0</v>
      </c>
      <c r="AD197" s="39">
        <f ca="1">'TE3_17.09.18'!H23</f>
        <v>1</v>
      </c>
      <c r="AE197" s="39">
        <f ca="1">'TE3_17.09.18_pred'!H23</f>
        <v>0</v>
      </c>
      <c r="AF197" s="39">
        <f ca="1">'TE4_18.09.18'!H23</f>
        <v>0</v>
      </c>
      <c r="AG197" s="39">
        <f ca="1">'TE4_18.09.18_pred'!H23</f>
        <v>0</v>
      </c>
      <c r="AH197" s="39">
        <f ca="1">'TE5_19.09.18'!H23</f>
        <v>0</v>
      </c>
      <c r="AI197" s="39">
        <f ca="1">'TE5_19.09.18_pred'!H23</f>
        <v>0</v>
      </c>
      <c r="AJ197" s="39">
        <f ca="1">'TE6_20.09.18'!H23</f>
        <v>0</v>
      </c>
      <c r="AK197" s="39">
        <f ca="1">'TE6_20.09.18_pred'!H23</f>
        <v>0</v>
      </c>
      <c r="AL197" s="39">
        <f t="shared" ca="1" si="39"/>
        <v>9</v>
      </c>
      <c r="AM197" s="36">
        <f t="shared" ca="1" si="40"/>
        <v>0.25</v>
      </c>
      <c r="AN197" s="36">
        <f t="shared" ca="1" si="41"/>
        <v>0.43915503282683993</v>
      </c>
      <c r="AO197" s="36">
        <f t="shared" ca="1" si="42"/>
        <v>7.3192505471139993E-2</v>
      </c>
      <c r="AP197" s="36">
        <f ca="1">IF(AL197=0,0,-1*((AL197/AL173)*(LN(AL197/AL173))))</f>
        <v>0.23469140082603768</v>
      </c>
      <c r="AQ197" s="63">
        <f ca="1">IF(AL197=0,0,(AL197/AL173)^2)</f>
        <v>1.070154577883472E-2</v>
      </c>
    </row>
    <row r="198" spans="1:43" x14ac:dyDescent="0.25">
      <c r="A198" s="53" t="s">
        <v>412</v>
      </c>
      <c r="B198" s="39">
        <f ca="1">'NE1_13.09.18'!H24</f>
        <v>0</v>
      </c>
      <c r="C198" s="39">
        <f ca="1">'NE1_13.09.18_pred'!H24</f>
        <v>0</v>
      </c>
      <c r="D198" s="39">
        <f ca="1">'NE2_14.09.18'!H24</f>
        <v>0</v>
      </c>
      <c r="E198" s="39">
        <f ca="1">'NE2_14.09.18_pred'!H24</f>
        <v>0</v>
      </c>
      <c r="F198" s="39">
        <f ca="1">'NE3_17.09.18'!H24</f>
        <v>0</v>
      </c>
      <c r="G198" s="39">
        <f ca="1">'NE3_17.09.18_pred'!H24</f>
        <v>0</v>
      </c>
      <c r="H198" s="39">
        <f ca="1">'NE4_18.09.18'!H24</f>
        <v>0</v>
      </c>
      <c r="I198" s="39">
        <f ca="1">'NE4_18.09.18_pred'!H24</f>
        <v>0</v>
      </c>
      <c r="J198" s="39">
        <f ca="1">'NE5_19.09.18'!H24</f>
        <v>0</v>
      </c>
      <c r="K198" s="39">
        <f ca="1">'NE5_19.09.18_pred'!H24</f>
        <v>0</v>
      </c>
      <c r="L198" s="39">
        <f ca="1">'NE6_20.09.18'!H24</f>
        <v>0</v>
      </c>
      <c r="M198" s="39">
        <f ca="1">'NE6_20.09.18_pred'!H24</f>
        <v>0</v>
      </c>
      <c r="N198" s="39">
        <f ca="1">'PE1_13.09.18'!H24</f>
        <v>0</v>
      </c>
      <c r="O198" s="39">
        <f ca="1">'PE1_13.09.18_pred'!H24</f>
        <v>0</v>
      </c>
      <c r="P198" s="39">
        <f ca="1">'PE2_14.09.18'!H24</f>
        <v>0</v>
      </c>
      <c r="Q198" s="39">
        <f ca="1">'PE2_14.09.18_pred'!H24</f>
        <v>0</v>
      </c>
      <c r="R198" s="39">
        <f ca="1">'PE3_17.09.18'!H24</f>
        <v>0</v>
      </c>
      <c r="S198" s="39">
        <f ca="1">'PE3_17.09.18_pred'!H24</f>
        <v>0</v>
      </c>
      <c r="T198" s="39">
        <f ca="1">'PE4_18.09.18'!H24</f>
        <v>0</v>
      </c>
      <c r="U198" s="39">
        <f ca="1">'PE4_18.09.18_pred'!H24</f>
        <v>0</v>
      </c>
      <c r="V198" s="39">
        <f ca="1">'PE5_19.09.18'!H24</f>
        <v>0</v>
      </c>
      <c r="W198" s="39">
        <f ca="1">'PE5_19.09.18_pred'!H24</f>
        <v>0</v>
      </c>
      <c r="X198" s="39">
        <f ca="1">'PE6_20.09.18'!H24</f>
        <v>0</v>
      </c>
      <c r="Y198" s="39">
        <f ca="1">'PE6_20.09.18_pred'!H24</f>
        <v>0</v>
      </c>
      <c r="Z198" s="39">
        <f ca="1">'TE1_13.09.18'!H24</f>
        <v>0</v>
      </c>
      <c r="AA198" s="39">
        <f ca="1">'TE1_13.09.18_pred'!H24</f>
        <v>0</v>
      </c>
      <c r="AB198" s="39">
        <f ca="1">'TE2_14.09.18'!H24</f>
        <v>0</v>
      </c>
      <c r="AC198" s="39">
        <f ca="1">'TE2_14.09.18_pred'!H24</f>
        <v>0</v>
      </c>
      <c r="AD198" s="39">
        <f ca="1">'TE3_17.09.18'!H24</f>
        <v>0</v>
      </c>
      <c r="AE198" s="39">
        <f ca="1">'TE3_17.09.18_pred'!H24</f>
        <v>0</v>
      </c>
      <c r="AF198" s="39">
        <f ca="1">'TE4_18.09.18'!H24</f>
        <v>0</v>
      </c>
      <c r="AG198" s="39">
        <f ca="1">'TE4_18.09.18_pred'!H24</f>
        <v>0</v>
      </c>
      <c r="AH198" s="39">
        <f ca="1">'TE5_19.09.18'!H24</f>
        <v>0</v>
      </c>
      <c r="AI198" s="39">
        <f ca="1">'TE5_19.09.18_pred'!H24</f>
        <v>0</v>
      </c>
      <c r="AJ198" s="39">
        <f ca="1">'TE6_20.09.18'!H24</f>
        <v>0</v>
      </c>
      <c r="AK198" s="39">
        <f ca="1">'TE6_20.09.18_pred'!H24</f>
        <v>0</v>
      </c>
      <c r="AL198" s="39">
        <f t="shared" ca="1" si="39"/>
        <v>0</v>
      </c>
      <c r="AM198" s="36">
        <f t="shared" ca="1" si="40"/>
        <v>0</v>
      </c>
      <c r="AN198" s="36">
        <f t="shared" ca="1" si="41"/>
        <v>0</v>
      </c>
      <c r="AO198" s="36">
        <f t="shared" ca="1" si="42"/>
        <v>0</v>
      </c>
      <c r="AP198" s="36">
        <f ca="1">IF(AL198=0,0,-1*((AL198/AL173)*(LN(AL198/AL173))))</f>
        <v>0</v>
      </c>
      <c r="AQ198" s="63">
        <f ca="1">IF(AL198=0,0,(AL198/AL173)^2)</f>
        <v>0</v>
      </c>
    </row>
    <row r="199" spans="1:43" x14ac:dyDescent="0.25">
      <c r="A199" s="53" t="s">
        <v>413</v>
      </c>
      <c r="B199" s="39">
        <f ca="1">'NE1_13.09.18'!H25</f>
        <v>1</v>
      </c>
      <c r="C199" s="39">
        <f ca="1">'NE1_13.09.18_pred'!H25</f>
        <v>1</v>
      </c>
      <c r="D199" s="39">
        <f ca="1">'NE2_14.09.18'!H25</f>
        <v>0</v>
      </c>
      <c r="E199" s="39">
        <f ca="1">'NE2_14.09.18_pred'!H25</f>
        <v>0</v>
      </c>
      <c r="F199" s="39">
        <f ca="1">'NE3_17.09.18'!H25</f>
        <v>0</v>
      </c>
      <c r="G199" s="39">
        <f ca="1">'NE3_17.09.18_pred'!H25</f>
        <v>0</v>
      </c>
      <c r="H199" s="39">
        <f ca="1">'NE4_18.09.18'!H25</f>
        <v>0</v>
      </c>
      <c r="I199" s="39">
        <f ca="1">'NE4_18.09.18_pred'!H25</f>
        <v>0</v>
      </c>
      <c r="J199" s="39">
        <f ca="1">'NE5_19.09.18'!H25</f>
        <v>0</v>
      </c>
      <c r="K199" s="39">
        <f ca="1">'NE5_19.09.18_pred'!H25</f>
        <v>0</v>
      </c>
      <c r="L199" s="39">
        <f ca="1">'NE6_20.09.18'!H25</f>
        <v>0</v>
      </c>
      <c r="M199" s="39">
        <f ca="1">'NE6_20.09.18_pred'!H25</f>
        <v>0</v>
      </c>
      <c r="N199" s="39">
        <f ca="1">'PE1_13.09.18'!H25</f>
        <v>1</v>
      </c>
      <c r="O199" s="39">
        <f ca="1">'PE1_13.09.18_pred'!H25</f>
        <v>1</v>
      </c>
      <c r="P199" s="39">
        <f ca="1">'PE2_14.09.18'!H25</f>
        <v>0</v>
      </c>
      <c r="Q199" s="39">
        <f ca="1">'PE2_14.09.18_pred'!H25</f>
        <v>0</v>
      </c>
      <c r="R199" s="39">
        <f ca="1">'PE3_17.09.18'!H25</f>
        <v>0</v>
      </c>
      <c r="S199" s="39">
        <f ca="1">'PE3_17.09.18_pred'!H25</f>
        <v>0</v>
      </c>
      <c r="T199" s="39">
        <f ca="1">'PE4_18.09.18'!H25</f>
        <v>0</v>
      </c>
      <c r="U199" s="39">
        <f ca="1">'PE4_18.09.18_pred'!H25</f>
        <v>0</v>
      </c>
      <c r="V199" s="39">
        <f ca="1">'PE5_19.09.18'!H25</f>
        <v>0</v>
      </c>
      <c r="W199" s="39">
        <f ca="1">'PE5_19.09.18_pred'!H25</f>
        <v>0</v>
      </c>
      <c r="X199" s="39">
        <f ca="1">'PE6_20.09.18'!H25</f>
        <v>0</v>
      </c>
      <c r="Y199" s="39">
        <f ca="1">'PE6_20.09.18_pred'!H25</f>
        <v>0</v>
      </c>
      <c r="Z199" s="39">
        <f ca="1">'TE1_13.09.18'!H25</f>
        <v>0</v>
      </c>
      <c r="AA199" s="39">
        <f ca="1">'TE1_13.09.18_pred'!H25</f>
        <v>0</v>
      </c>
      <c r="AB199" s="39">
        <f ca="1">'TE2_14.09.18'!H25</f>
        <v>1</v>
      </c>
      <c r="AC199" s="39">
        <f ca="1">'TE2_14.09.18_pred'!H25</f>
        <v>1</v>
      </c>
      <c r="AD199" s="39">
        <f ca="1">'TE3_17.09.18'!H25</f>
        <v>0</v>
      </c>
      <c r="AE199" s="39">
        <f ca="1">'TE3_17.09.18_pred'!H25</f>
        <v>0</v>
      </c>
      <c r="AF199" s="39">
        <f ca="1">'TE4_18.09.18'!H25</f>
        <v>0</v>
      </c>
      <c r="AG199" s="39">
        <f ca="1">'TE4_18.09.18_pred'!H25</f>
        <v>0</v>
      </c>
      <c r="AH199" s="39">
        <f ca="1">'TE5_19.09.18'!H25</f>
        <v>0</v>
      </c>
      <c r="AI199" s="39">
        <f ca="1">'TE5_19.09.18_pred'!H25</f>
        <v>0</v>
      </c>
      <c r="AJ199" s="39">
        <f ca="1">'TE6_20.09.18'!H25</f>
        <v>0</v>
      </c>
      <c r="AK199" s="39">
        <f ca="1">'TE6_20.09.18_pred'!H25</f>
        <v>0</v>
      </c>
      <c r="AL199" s="39">
        <f t="shared" ca="1" si="39"/>
        <v>6</v>
      </c>
      <c r="AM199" s="36">
        <f t="shared" ca="1" si="40"/>
        <v>0.16666666666666666</v>
      </c>
      <c r="AN199" s="36">
        <f t="shared" ca="1" si="41"/>
        <v>0.3779644730092272</v>
      </c>
      <c r="AO199" s="36">
        <f t="shared" ca="1" si="42"/>
        <v>6.2994078834871195E-2</v>
      </c>
      <c r="AP199" s="36">
        <f ca="1">IF(AL199=0,0,-1*((AL199/AL173)*(LN(AL199/AL173))))</f>
        <v>0.18442404478803645</v>
      </c>
      <c r="AQ199" s="63">
        <f ca="1">IF(AL199=0,0,(AL199/AL173)^2)</f>
        <v>4.7562425683709865E-3</v>
      </c>
    </row>
    <row r="200" spans="1:43" x14ac:dyDescent="0.25">
      <c r="A200" s="53" t="s">
        <v>414</v>
      </c>
      <c r="B200" s="39">
        <f ca="1">'NE1_13.09.18'!H26</f>
        <v>0</v>
      </c>
      <c r="C200" s="39">
        <f ca="1">'NE1_13.09.18_pred'!H26</f>
        <v>0</v>
      </c>
      <c r="D200" s="39">
        <f ca="1">'NE2_14.09.18'!H26</f>
        <v>0</v>
      </c>
      <c r="E200" s="39">
        <f ca="1">'NE2_14.09.18_pred'!H26</f>
        <v>0</v>
      </c>
      <c r="F200" s="39">
        <f ca="1">'NE3_17.09.18'!H26</f>
        <v>0</v>
      </c>
      <c r="G200" s="39">
        <f ca="1">'NE3_17.09.18_pred'!H26</f>
        <v>0</v>
      </c>
      <c r="H200" s="39">
        <f ca="1">'NE4_18.09.18'!H26</f>
        <v>0</v>
      </c>
      <c r="I200" s="39">
        <f ca="1">'NE4_18.09.18_pred'!H26</f>
        <v>0</v>
      </c>
      <c r="J200" s="39">
        <f ca="1">'NE5_19.09.18'!H26</f>
        <v>0</v>
      </c>
      <c r="K200" s="39">
        <f ca="1">'NE5_19.09.18_pred'!H26</f>
        <v>0</v>
      </c>
      <c r="L200" s="39">
        <f ca="1">'NE6_20.09.18'!H26</f>
        <v>0</v>
      </c>
      <c r="M200" s="39">
        <f ca="1">'NE6_20.09.18_pred'!H26</f>
        <v>0</v>
      </c>
      <c r="N200" s="39">
        <f ca="1">'PE1_13.09.18'!H26</f>
        <v>1</v>
      </c>
      <c r="O200" s="39">
        <f ca="1">'PE1_13.09.18_pred'!H26</f>
        <v>1</v>
      </c>
      <c r="P200" s="39">
        <f ca="1">'PE2_14.09.18'!H26</f>
        <v>0</v>
      </c>
      <c r="Q200" s="39">
        <f ca="1">'PE2_14.09.18_pred'!H26</f>
        <v>0</v>
      </c>
      <c r="R200" s="39">
        <f ca="1">'PE3_17.09.18'!H26</f>
        <v>0</v>
      </c>
      <c r="S200" s="39">
        <f ca="1">'PE3_17.09.18_pred'!H26</f>
        <v>0</v>
      </c>
      <c r="T200" s="39">
        <f ca="1">'PE4_18.09.18'!H26</f>
        <v>0</v>
      </c>
      <c r="U200" s="39">
        <f ca="1">'PE4_18.09.18_pred'!H26</f>
        <v>0</v>
      </c>
      <c r="V200" s="39">
        <f ca="1">'PE5_19.09.18'!H26</f>
        <v>0</v>
      </c>
      <c r="W200" s="39">
        <f ca="1">'PE5_19.09.18_pred'!H26</f>
        <v>0</v>
      </c>
      <c r="X200" s="39">
        <f ca="1">'PE6_20.09.18'!H26</f>
        <v>0</v>
      </c>
      <c r="Y200" s="39">
        <f ca="1">'PE6_20.09.18_pred'!H26</f>
        <v>0</v>
      </c>
      <c r="Z200" s="39">
        <f ca="1">'TE1_13.09.18'!H26</f>
        <v>0</v>
      </c>
      <c r="AA200" s="39">
        <f ca="1">'TE1_13.09.18_pred'!H26</f>
        <v>0</v>
      </c>
      <c r="AB200" s="39">
        <f ca="1">'TE2_14.09.18'!H26</f>
        <v>0</v>
      </c>
      <c r="AC200" s="39">
        <f ca="1">'TE2_14.09.18_pred'!H26</f>
        <v>0</v>
      </c>
      <c r="AD200" s="39">
        <f ca="1">'TE3_17.09.18'!H26</f>
        <v>0</v>
      </c>
      <c r="AE200" s="39">
        <f ca="1">'TE3_17.09.18_pred'!H26</f>
        <v>0</v>
      </c>
      <c r="AF200" s="39">
        <f ca="1">'TE4_18.09.18'!H26</f>
        <v>0</v>
      </c>
      <c r="AG200" s="39">
        <f ca="1">'TE4_18.09.18_pred'!H26</f>
        <v>0</v>
      </c>
      <c r="AH200" s="39">
        <f ca="1">'TE5_19.09.18'!H26</f>
        <v>0</v>
      </c>
      <c r="AI200" s="39">
        <f ca="1">'TE5_19.09.18_pred'!H26</f>
        <v>0</v>
      </c>
      <c r="AJ200" s="39">
        <f ca="1">'TE6_20.09.18'!H26</f>
        <v>0</v>
      </c>
      <c r="AK200" s="39">
        <f ca="1">'TE6_20.09.18_pred'!H26</f>
        <v>0</v>
      </c>
      <c r="AL200" s="39">
        <f t="shared" ca="1" si="39"/>
        <v>2</v>
      </c>
      <c r="AM200" s="36">
        <f t="shared" ca="1" si="40"/>
        <v>5.5555555555555552E-2</v>
      </c>
      <c r="AN200" s="36">
        <f t="shared" ca="1" si="41"/>
        <v>0.2323106841457232</v>
      </c>
      <c r="AO200" s="36">
        <f t="shared" ca="1" si="42"/>
        <v>3.8718447357620533E-2</v>
      </c>
      <c r="AP200" s="36">
        <f ca="1">IF(AL200=0,0,-1*((AL200/AL173)*(LN(AL200/AL173))))</f>
        <v>8.6730136507922717E-2</v>
      </c>
      <c r="AQ200" s="63">
        <f ca="1">IF(AL200=0,0,(AL200/AL173)^2)</f>
        <v>5.2847139648566524E-4</v>
      </c>
    </row>
    <row r="201" spans="1:43" x14ac:dyDescent="0.25">
      <c r="A201" s="54" t="s">
        <v>186</v>
      </c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8">
        <f ca="1">SUM(AP202:AP208)</f>
        <v>0</v>
      </c>
      <c r="AQ201" s="64">
        <f ca="1">1-SUM(AQ202:AQ208)</f>
        <v>1</v>
      </c>
    </row>
    <row r="202" spans="1:43" x14ac:dyDescent="0.25">
      <c r="A202" s="53" t="s">
        <v>415</v>
      </c>
      <c r="B202" s="39">
        <f ca="1">'NE1_13.09.18'!H28</f>
        <v>0</v>
      </c>
      <c r="C202" s="39">
        <f ca="1">'NE1_13.09.18_pred'!H28</f>
        <v>0</v>
      </c>
      <c r="D202" s="39">
        <f ca="1">'NE2_14.09.18'!H28</f>
        <v>0</v>
      </c>
      <c r="E202" s="39">
        <f ca="1">'NE2_14.09.18_pred'!H28</f>
        <v>0</v>
      </c>
      <c r="F202" s="39">
        <f ca="1">'NE3_17.09.18'!H28</f>
        <v>0</v>
      </c>
      <c r="G202" s="39">
        <f ca="1">'NE3_17.09.18_pred'!H28</f>
        <v>0</v>
      </c>
      <c r="H202" s="39">
        <f ca="1">'NE4_18.09.18'!H28</f>
        <v>0</v>
      </c>
      <c r="I202" s="39">
        <f ca="1">'NE4_18.09.18_pred'!H28</f>
        <v>0</v>
      </c>
      <c r="J202" s="39">
        <f ca="1">'NE5_19.09.18'!H28</f>
        <v>0</v>
      </c>
      <c r="K202" s="39">
        <f ca="1">'NE5_19.09.18_pred'!H28</f>
        <v>0</v>
      </c>
      <c r="L202" s="39">
        <f ca="1">'NE6_20.09.18'!H28</f>
        <v>0</v>
      </c>
      <c r="M202" s="39">
        <f ca="1">'NE6_20.09.18_pred'!H28</f>
        <v>0</v>
      </c>
      <c r="N202" s="39">
        <f ca="1">'PE1_13.09.18'!H28</f>
        <v>0</v>
      </c>
      <c r="O202" s="39">
        <f ca="1">'PE1_13.09.18_pred'!H28</f>
        <v>0</v>
      </c>
      <c r="P202" s="39">
        <f ca="1">'PE2_14.09.18'!H28</f>
        <v>0</v>
      </c>
      <c r="Q202" s="39">
        <f ca="1">'PE2_14.09.18_pred'!H28</f>
        <v>0</v>
      </c>
      <c r="R202" s="39">
        <f ca="1">'PE3_17.09.18'!H28</f>
        <v>0</v>
      </c>
      <c r="S202" s="39">
        <f ca="1">'PE3_17.09.18_pred'!H28</f>
        <v>0</v>
      </c>
      <c r="T202" s="39">
        <f ca="1">'PE4_18.09.18'!H28</f>
        <v>0</v>
      </c>
      <c r="U202" s="39">
        <f ca="1">'PE4_18.09.18_pred'!H28</f>
        <v>0</v>
      </c>
      <c r="V202" s="39">
        <f ca="1">'PE5_19.09.18'!H28</f>
        <v>0</v>
      </c>
      <c r="W202" s="39">
        <f ca="1">'PE5_19.09.18_pred'!H28</f>
        <v>0</v>
      </c>
      <c r="X202" s="39">
        <f ca="1">'PE6_20.09.18'!H28</f>
        <v>0</v>
      </c>
      <c r="Y202" s="39">
        <f ca="1">'PE6_20.09.18_pred'!H28</f>
        <v>0</v>
      </c>
      <c r="Z202" s="39">
        <f ca="1">'TE1_13.09.18'!H28</f>
        <v>0</v>
      </c>
      <c r="AA202" s="39">
        <f ca="1">'TE1_13.09.18_pred'!H28</f>
        <v>0</v>
      </c>
      <c r="AB202" s="39">
        <f ca="1">'TE2_14.09.18'!H28</f>
        <v>0</v>
      </c>
      <c r="AC202" s="39">
        <f ca="1">'TE2_14.09.18_pred'!H28</f>
        <v>0</v>
      </c>
      <c r="AD202" s="39">
        <f ca="1">'TE3_17.09.18'!H28</f>
        <v>0</v>
      </c>
      <c r="AE202" s="39">
        <f ca="1">'TE3_17.09.18_pred'!H28</f>
        <v>0</v>
      </c>
      <c r="AF202" s="39">
        <f ca="1">'TE4_18.09.18'!H28</f>
        <v>0</v>
      </c>
      <c r="AG202" s="39">
        <f ca="1">'TE4_18.09.18_pred'!H28</f>
        <v>0</v>
      </c>
      <c r="AH202" s="39">
        <f ca="1">'TE5_19.09.18'!H28</f>
        <v>0</v>
      </c>
      <c r="AI202" s="39">
        <f ca="1">'TE5_19.09.18_pred'!H28</f>
        <v>0</v>
      </c>
      <c r="AJ202" s="39">
        <f ca="1">'TE6_20.09.18'!H28</f>
        <v>0</v>
      </c>
      <c r="AK202" s="39">
        <f ca="1">'TE6_20.09.18_pred'!H28</f>
        <v>0</v>
      </c>
      <c r="AL202" s="39">
        <f t="shared" ref="AL202:AL208" ca="1" si="43">SUM(B202:AK202)</f>
        <v>0</v>
      </c>
      <c r="AM202" s="36">
        <f t="shared" ref="AM202:AM208" ca="1" si="44">AVERAGE(B202:AK202)</f>
        <v>0</v>
      </c>
      <c r="AN202" s="36">
        <f t="shared" ref="AN202:AN208" ca="1" si="45">STDEV(B202:AK202)</f>
        <v>0</v>
      </c>
      <c r="AO202" s="36">
        <f t="shared" ref="AO202:AO208" ca="1" si="46">AN202/SQRT(36)</f>
        <v>0</v>
      </c>
      <c r="AP202" s="36">
        <f ca="1">IF(AL202=0,0,-1*((AL202/AL174)*(LN(AL202/AL174))))</f>
        <v>0</v>
      </c>
      <c r="AQ202" s="63">
        <f ca="1">IF(AL202=0,0,(AL202/AL174)^2)</f>
        <v>0</v>
      </c>
    </row>
    <row r="203" spans="1:43" x14ac:dyDescent="0.25">
      <c r="A203" s="53" t="s">
        <v>416</v>
      </c>
      <c r="B203" s="39">
        <f ca="1">'NE1_13.09.18'!H29</f>
        <v>0</v>
      </c>
      <c r="C203" s="39">
        <f ca="1">'NE1_13.09.18_pred'!H29</f>
        <v>0</v>
      </c>
      <c r="D203" s="39">
        <f ca="1">'NE2_14.09.18'!H29</f>
        <v>0</v>
      </c>
      <c r="E203" s="39">
        <f ca="1">'NE2_14.09.18_pred'!H29</f>
        <v>0</v>
      </c>
      <c r="F203" s="39">
        <f ca="1">'NE3_17.09.18'!H29</f>
        <v>0</v>
      </c>
      <c r="G203" s="39">
        <f ca="1">'NE3_17.09.18_pred'!H29</f>
        <v>0</v>
      </c>
      <c r="H203" s="39">
        <f ca="1">'NE4_18.09.18'!H29</f>
        <v>0</v>
      </c>
      <c r="I203" s="39">
        <f ca="1">'NE4_18.09.18_pred'!H29</f>
        <v>0</v>
      </c>
      <c r="J203" s="39">
        <f ca="1">'NE5_19.09.18'!H29</f>
        <v>0</v>
      </c>
      <c r="K203" s="39">
        <f ca="1">'NE5_19.09.18_pred'!H29</f>
        <v>0</v>
      </c>
      <c r="L203" s="39">
        <f ca="1">'NE6_20.09.18'!H29</f>
        <v>0</v>
      </c>
      <c r="M203" s="39">
        <f ca="1">'NE6_20.09.18_pred'!H29</f>
        <v>0</v>
      </c>
      <c r="N203" s="39">
        <f ca="1">'PE1_13.09.18'!H29</f>
        <v>0</v>
      </c>
      <c r="O203" s="39">
        <f ca="1">'PE1_13.09.18_pred'!H29</f>
        <v>0</v>
      </c>
      <c r="P203" s="39">
        <f ca="1">'PE2_14.09.18'!H29</f>
        <v>0</v>
      </c>
      <c r="Q203" s="39">
        <f ca="1">'PE2_14.09.18_pred'!H29</f>
        <v>0</v>
      </c>
      <c r="R203" s="39">
        <f ca="1">'PE3_17.09.18'!H29</f>
        <v>0</v>
      </c>
      <c r="S203" s="39">
        <f ca="1">'PE3_17.09.18_pred'!H29</f>
        <v>0</v>
      </c>
      <c r="T203" s="39">
        <f ca="1">'PE4_18.09.18'!H29</f>
        <v>0</v>
      </c>
      <c r="U203" s="39">
        <f ca="1">'PE4_18.09.18_pred'!H29</f>
        <v>0</v>
      </c>
      <c r="V203" s="39">
        <f ca="1">'PE5_19.09.18'!H29</f>
        <v>0</v>
      </c>
      <c r="W203" s="39">
        <f ca="1">'PE5_19.09.18_pred'!H29</f>
        <v>0</v>
      </c>
      <c r="X203" s="39">
        <f ca="1">'PE6_20.09.18'!H29</f>
        <v>0</v>
      </c>
      <c r="Y203" s="39">
        <f ca="1">'PE6_20.09.18_pred'!H29</f>
        <v>0</v>
      </c>
      <c r="Z203" s="39">
        <f ca="1">'TE1_13.09.18'!H29</f>
        <v>0</v>
      </c>
      <c r="AA203" s="39">
        <f ca="1">'TE1_13.09.18_pred'!H29</f>
        <v>0</v>
      </c>
      <c r="AB203" s="39">
        <f ca="1">'TE2_14.09.18'!H29</f>
        <v>0</v>
      </c>
      <c r="AC203" s="39">
        <f ca="1">'TE2_14.09.18_pred'!H29</f>
        <v>0</v>
      </c>
      <c r="AD203" s="39">
        <f ca="1">'TE3_17.09.18'!H29</f>
        <v>0</v>
      </c>
      <c r="AE203" s="39">
        <f ca="1">'TE3_17.09.18_pred'!H29</f>
        <v>0</v>
      </c>
      <c r="AF203" s="39">
        <f ca="1">'TE4_18.09.18'!H29</f>
        <v>0</v>
      </c>
      <c r="AG203" s="39">
        <f ca="1">'TE4_18.09.18_pred'!H29</f>
        <v>0</v>
      </c>
      <c r="AH203" s="39">
        <f ca="1">'TE5_19.09.18'!H29</f>
        <v>0</v>
      </c>
      <c r="AI203" s="39">
        <f ca="1">'TE5_19.09.18_pred'!H29</f>
        <v>0</v>
      </c>
      <c r="AJ203" s="39">
        <f ca="1">'TE6_20.09.18'!H29</f>
        <v>0</v>
      </c>
      <c r="AK203" s="39">
        <f ca="1">'TE6_20.09.18_pred'!H29</f>
        <v>0</v>
      </c>
      <c r="AL203" s="39">
        <f t="shared" ca="1" si="43"/>
        <v>0</v>
      </c>
      <c r="AM203" s="36">
        <f t="shared" ca="1" si="44"/>
        <v>0</v>
      </c>
      <c r="AN203" s="36">
        <f t="shared" ca="1" si="45"/>
        <v>0</v>
      </c>
      <c r="AO203" s="36">
        <f t="shared" ca="1" si="46"/>
        <v>0</v>
      </c>
      <c r="AP203" s="36">
        <f ca="1">IF(AL203=0,0,-1*((AL203/AL174)*(LN(AL203/AL174))))</f>
        <v>0</v>
      </c>
      <c r="AQ203" s="63">
        <f ca="1">IF(AL203=0,0,(AL203/AL174)^2)</f>
        <v>0</v>
      </c>
    </row>
    <row r="204" spans="1:43" x14ac:dyDescent="0.25">
      <c r="A204" s="53" t="s">
        <v>417</v>
      </c>
      <c r="B204" s="39">
        <f ca="1">'NE1_13.09.18'!H30</f>
        <v>0</v>
      </c>
      <c r="C204" s="39">
        <f ca="1">'NE1_13.09.18_pred'!H30</f>
        <v>0</v>
      </c>
      <c r="D204" s="39">
        <f ca="1">'NE2_14.09.18'!H30</f>
        <v>0</v>
      </c>
      <c r="E204" s="39">
        <f ca="1">'NE2_14.09.18_pred'!H30</f>
        <v>0</v>
      </c>
      <c r="F204" s="39">
        <f ca="1">'NE3_17.09.18'!H30</f>
        <v>0</v>
      </c>
      <c r="G204" s="39">
        <f ca="1">'NE3_17.09.18_pred'!H30</f>
        <v>0</v>
      </c>
      <c r="H204" s="39">
        <f ca="1">'NE4_18.09.18'!H30</f>
        <v>0</v>
      </c>
      <c r="I204" s="39">
        <f ca="1">'NE4_18.09.18_pred'!H30</f>
        <v>0</v>
      </c>
      <c r="J204" s="39">
        <f ca="1">'NE5_19.09.18'!H30</f>
        <v>0</v>
      </c>
      <c r="K204" s="39">
        <f ca="1">'NE5_19.09.18_pred'!H30</f>
        <v>0</v>
      </c>
      <c r="L204" s="39">
        <f ca="1">'NE6_20.09.18'!H30</f>
        <v>0</v>
      </c>
      <c r="M204" s="39">
        <f ca="1">'NE6_20.09.18_pred'!H30</f>
        <v>0</v>
      </c>
      <c r="N204" s="39">
        <f ca="1">'PE1_13.09.18'!H30</f>
        <v>0</v>
      </c>
      <c r="O204" s="39">
        <f ca="1">'PE1_13.09.18_pred'!H30</f>
        <v>0</v>
      </c>
      <c r="P204" s="39">
        <f ca="1">'PE2_14.09.18'!H30</f>
        <v>0</v>
      </c>
      <c r="Q204" s="39">
        <f ca="1">'PE2_14.09.18_pred'!H30</f>
        <v>0</v>
      </c>
      <c r="R204" s="39">
        <f ca="1">'PE3_17.09.18'!H30</f>
        <v>0</v>
      </c>
      <c r="S204" s="39">
        <f ca="1">'PE3_17.09.18_pred'!H30</f>
        <v>0</v>
      </c>
      <c r="T204" s="39">
        <f ca="1">'PE4_18.09.18'!H30</f>
        <v>0</v>
      </c>
      <c r="U204" s="39">
        <f ca="1">'PE4_18.09.18_pred'!H30</f>
        <v>0</v>
      </c>
      <c r="V204" s="39">
        <f ca="1">'PE5_19.09.18'!H30</f>
        <v>0</v>
      </c>
      <c r="W204" s="39">
        <f ca="1">'PE5_19.09.18_pred'!H30</f>
        <v>0</v>
      </c>
      <c r="X204" s="39">
        <f ca="1">'PE6_20.09.18'!H30</f>
        <v>0</v>
      </c>
      <c r="Y204" s="39">
        <f ca="1">'PE6_20.09.18_pred'!H30</f>
        <v>0</v>
      </c>
      <c r="Z204" s="39">
        <f ca="1">'TE1_13.09.18'!H30</f>
        <v>0</v>
      </c>
      <c r="AA204" s="39">
        <f ca="1">'TE1_13.09.18_pred'!H30</f>
        <v>0</v>
      </c>
      <c r="AB204" s="39">
        <f ca="1">'TE2_14.09.18'!H30</f>
        <v>0</v>
      </c>
      <c r="AC204" s="39">
        <f ca="1">'TE2_14.09.18_pred'!H30</f>
        <v>0</v>
      </c>
      <c r="AD204" s="39">
        <f ca="1">'TE3_17.09.18'!H30</f>
        <v>0</v>
      </c>
      <c r="AE204" s="39">
        <f ca="1">'TE3_17.09.18_pred'!H30</f>
        <v>0</v>
      </c>
      <c r="AF204" s="39">
        <f ca="1">'TE4_18.09.18'!H30</f>
        <v>0</v>
      </c>
      <c r="AG204" s="39">
        <f ca="1">'TE4_18.09.18_pred'!H30</f>
        <v>0</v>
      </c>
      <c r="AH204" s="39">
        <f ca="1">'TE5_19.09.18'!H30</f>
        <v>0</v>
      </c>
      <c r="AI204" s="39">
        <f ca="1">'TE5_19.09.18_pred'!H30</f>
        <v>0</v>
      </c>
      <c r="AJ204" s="39">
        <f ca="1">'TE6_20.09.18'!H30</f>
        <v>0</v>
      </c>
      <c r="AK204" s="39">
        <f ca="1">'TE6_20.09.18_pred'!H30</f>
        <v>0</v>
      </c>
      <c r="AL204" s="39">
        <f t="shared" ca="1" si="43"/>
        <v>0</v>
      </c>
      <c r="AM204" s="36">
        <f t="shared" ca="1" si="44"/>
        <v>0</v>
      </c>
      <c r="AN204" s="36">
        <f t="shared" ca="1" si="45"/>
        <v>0</v>
      </c>
      <c r="AO204" s="36">
        <f t="shared" ca="1" si="46"/>
        <v>0</v>
      </c>
      <c r="AP204" s="36">
        <f ca="1">IF(AL204=0,0,-1*((AL204/AL174)*(LN(AL204/AL174))))</f>
        <v>0</v>
      </c>
      <c r="AQ204" s="63">
        <f ca="1">IF(AL204=0,0,(AL204/AL174)^2)</f>
        <v>0</v>
      </c>
    </row>
    <row r="205" spans="1:43" x14ac:dyDescent="0.25">
      <c r="A205" s="53" t="s">
        <v>418</v>
      </c>
      <c r="B205" s="39">
        <f ca="1">'NE1_13.09.18'!H31</f>
        <v>0</v>
      </c>
      <c r="C205" s="39">
        <f ca="1">'NE1_13.09.18_pred'!H31</f>
        <v>0</v>
      </c>
      <c r="D205" s="39">
        <f ca="1">'NE2_14.09.18'!H31</f>
        <v>0</v>
      </c>
      <c r="E205" s="39">
        <f ca="1">'NE2_14.09.18_pred'!H31</f>
        <v>0</v>
      </c>
      <c r="F205" s="39">
        <f ca="1">'NE3_17.09.18'!H31</f>
        <v>0</v>
      </c>
      <c r="G205" s="39">
        <f ca="1">'NE3_17.09.18_pred'!H31</f>
        <v>0</v>
      </c>
      <c r="H205" s="39">
        <f ca="1">'NE4_18.09.18'!H31</f>
        <v>0</v>
      </c>
      <c r="I205" s="39">
        <f ca="1">'NE4_18.09.18_pred'!H31</f>
        <v>0</v>
      </c>
      <c r="J205" s="39">
        <f ca="1">'NE5_19.09.18'!H31</f>
        <v>0</v>
      </c>
      <c r="K205" s="39">
        <f ca="1">'NE5_19.09.18_pred'!H31</f>
        <v>0</v>
      </c>
      <c r="L205" s="39">
        <f ca="1">'NE6_20.09.18'!H31</f>
        <v>0</v>
      </c>
      <c r="M205" s="39">
        <f ca="1">'NE6_20.09.18_pred'!H31</f>
        <v>0</v>
      </c>
      <c r="N205" s="39">
        <f ca="1">'PE1_13.09.18'!H31</f>
        <v>0</v>
      </c>
      <c r="O205" s="39">
        <f ca="1">'PE1_13.09.18_pred'!H31</f>
        <v>0</v>
      </c>
      <c r="P205" s="39">
        <f ca="1">'PE2_14.09.18'!H31</f>
        <v>0</v>
      </c>
      <c r="Q205" s="39">
        <f ca="1">'PE2_14.09.18_pred'!H31</f>
        <v>0</v>
      </c>
      <c r="R205" s="39">
        <f ca="1">'PE3_17.09.18'!H31</f>
        <v>0</v>
      </c>
      <c r="S205" s="39">
        <f ca="1">'PE3_17.09.18_pred'!H31</f>
        <v>0</v>
      </c>
      <c r="T205" s="39">
        <f ca="1">'PE4_18.09.18'!H31</f>
        <v>0</v>
      </c>
      <c r="U205" s="39">
        <f ca="1">'PE4_18.09.18_pred'!H31</f>
        <v>0</v>
      </c>
      <c r="V205" s="39">
        <f ca="1">'PE5_19.09.18'!H31</f>
        <v>0</v>
      </c>
      <c r="W205" s="39">
        <f ca="1">'PE5_19.09.18_pred'!H31</f>
        <v>0</v>
      </c>
      <c r="X205" s="39">
        <f ca="1">'PE6_20.09.18'!H31</f>
        <v>0</v>
      </c>
      <c r="Y205" s="39">
        <f ca="1">'PE6_20.09.18_pred'!H31</f>
        <v>0</v>
      </c>
      <c r="Z205" s="39">
        <f ca="1">'TE1_13.09.18'!H31</f>
        <v>0</v>
      </c>
      <c r="AA205" s="39">
        <f ca="1">'TE1_13.09.18_pred'!H31</f>
        <v>0</v>
      </c>
      <c r="AB205" s="39">
        <f ca="1">'TE2_14.09.18'!H31</f>
        <v>0</v>
      </c>
      <c r="AC205" s="39">
        <f ca="1">'TE2_14.09.18_pred'!H31</f>
        <v>0</v>
      </c>
      <c r="AD205" s="39">
        <f ca="1">'TE3_17.09.18'!H31</f>
        <v>0</v>
      </c>
      <c r="AE205" s="39">
        <f ca="1">'TE3_17.09.18_pred'!H31</f>
        <v>0</v>
      </c>
      <c r="AF205" s="39">
        <f ca="1">'TE4_18.09.18'!H31</f>
        <v>0</v>
      </c>
      <c r="AG205" s="39">
        <f ca="1">'TE4_18.09.18_pred'!H31</f>
        <v>0</v>
      </c>
      <c r="AH205" s="39">
        <f ca="1">'TE5_19.09.18'!H31</f>
        <v>0</v>
      </c>
      <c r="AI205" s="39">
        <f ca="1">'TE5_19.09.18_pred'!H31</f>
        <v>0</v>
      </c>
      <c r="AJ205" s="39">
        <f ca="1">'TE6_20.09.18'!H31</f>
        <v>0</v>
      </c>
      <c r="AK205" s="39">
        <f ca="1">'TE6_20.09.18_pred'!H31</f>
        <v>0</v>
      </c>
      <c r="AL205" s="39">
        <f t="shared" ca="1" si="43"/>
        <v>0</v>
      </c>
      <c r="AM205" s="36">
        <f t="shared" ca="1" si="44"/>
        <v>0</v>
      </c>
      <c r="AN205" s="36">
        <f t="shared" ca="1" si="45"/>
        <v>0</v>
      </c>
      <c r="AO205" s="36">
        <f t="shared" ca="1" si="46"/>
        <v>0</v>
      </c>
      <c r="AP205" s="36">
        <f ca="1">IF(AL205=0,0,-1*((AL205/AL174)*(LN(AL205/AL174))))</f>
        <v>0</v>
      </c>
      <c r="AQ205" s="63">
        <f ca="1">IF(AL205=0,0,(AL205/AL174)^2)</f>
        <v>0</v>
      </c>
    </row>
    <row r="206" spans="1:43" x14ac:dyDescent="0.25">
      <c r="A206" s="53" t="s">
        <v>419</v>
      </c>
      <c r="B206" s="39">
        <f ca="1">'NE1_13.09.18'!H32</f>
        <v>0</v>
      </c>
      <c r="C206" s="39">
        <f ca="1">'NE1_13.09.18_pred'!H32</f>
        <v>0</v>
      </c>
      <c r="D206" s="39">
        <f ca="1">'NE2_14.09.18'!H32</f>
        <v>0</v>
      </c>
      <c r="E206" s="39">
        <f ca="1">'NE2_14.09.18_pred'!H32</f>
        <v>0</v>
      </c>
      <c r="F206" s="39">
        <f ca="1">'NE3_17.09.18'!H32</f>
        <v>0</v>
      </c>
      <c r="G206" s="39">
        <f ca="1">'NE3_17.09.18_pred'!H32</f>
        <v>0</v>
      </c>
      <c r="H206" s="39">
        <f ca="1">'NE4_18.09.18'!H32</f>
        <v>0</v>
      </c>
      <c r="I206" s="39">
        <f ca="1">'NE4_18.09.18_pred'!H32</f>
        <v>0</v>
      </c>
      <c r="J206" s="39">
        <f ca="1">'NE5_19.09.18'!H32</f>
        <v>0</v>
      </c>
      <c r="K206" s="39">
        <f ca="1">'NE5_19.09.18_pred'!H32</f>
        <v>0</v>
      </c>
      <c r="L206" s="39">
        <f ca="1">'NE6_20.09.18'!H32</f>
        <v>0</v>
      </c>
      <c r="M206" s="39">
        <f ca="1">'NE6_20.09.18_pred'!H32</f>
        <v>0</v>
      </c>
      <c r="N206" s="39">
        <f ca="1">'PE1_13.09.18'!H32</f>
        <v>0</v>
      </c>
      <c r="O206" s="39">
        <f ca="1">'PE1_13.09.18_pred'!H32</f>
        <v>0</v>
      </c>
      <c r="P206" s="39">
        <f ca="1">'PE2_14.09.18'!H32</f>
        <v>0</v>
      </c>
      <c r="Q206" s="39">
        <f ca="1">'PE2_14.09.18_pred'!H32</f>
        <v>0</v>
      </c>
      <c r="R206" s="39">
        <f ca="1">'PE3_17.09.18'!H32</f>
        <v>0</v>
      </c>
      <c r="S206" s="39">
        <f ca="1">'PE3_17.09.18_pred'!H32</f>
        <v>0</v>
      </c>
      <c r="T206" s="39">
        <f ca="1">'PE4_18.09.18'!H32</f>
        <v>0</v>
      </c>
      <c r="U206" s="39">
        <f ca="1">'PE4_18.09.18_pred'!H32</f>
        <v>0</v>
      </c>
      <c r="V206" s="39">
        <f ca="1">'PE5_19.09.18'!H32</f>
        <v>0</v>
      </c>
      <c r="W206" s="39">
        <f ca="1">'PE5_19.09.18_pred'!H32</f>
        <v>0</v>
      </c>
      <c r="X206" s="39">
        <f ca="1">'PE6_20.09.18'!H32</f>
        <v>0</v>
      </c>
      <c r="Y206" s="39">
        <f ca="1">'PE6_20.09.18_pred'!H32</f>
        <v>0</v>
      </c>
      <c r="Z206" s="39">
        <f ca="1">'TE1_13.09.18'!H32</f>
        <v>0</v>
      </c>
      <c r="AA206" s="39">
        <f ca="1">'TE1_13.09.18_pred'!H32</f>
        <v>0</v>
      </c>
      <c r="AB206" s="39">
        <f ca="1">'TE2_14.09.18'!H32</f>
        <v>0</v>
      </c>
      <c r="AC206" s="39">
        <f ca="1">'TE2_14.09.18_pred'!H32</f>
        <v>0</v>
      </c>
      <c r="AD206" s="39">
        <f ca="1">'TE3_17.09.18'!H32</f>
        <v>0</v>
      </c>
      <c r="AE206" s="39">
        <f ca="1">'TE3_17.09.18_pred'!H32</f>
        <v>0</v>
      </c>
      <c r="AF206" s="39">
        <f ca="1">'TE4_18.09.18'!H32</f>
        <v>0</v>
      </c>
      <c r="AG206" s="39">
        <f ca="1">'TE4_18.09.18_pred'!H32</f>
        <v>0</v>
      </c>
      <c r="AH206" s="39">
        <f ca="1">'TE5_19.09.18'!H32</f>
        <v>0</v>
      </c>
      <c r="AI206" s="39">
        <f ca="1">'TE5_19.09.18_pred'!H32</f>
        <v>0</v>
      </c>
      <c r="AJ206" s="39">
        <f ca="1">'TE6_20.09.18'!H32</f>
        <v>0</v>
      </c>
      <c r="AK206" s="39">
        <f ca="1">'TE6_20.09.18_pred'!H32</f>
        <v>0</v>
      </c>
      <c r="AL206" s="39">
        <f t="shared" ca="1" si="43"/>
        <v>0</v>
      </c>
      <c r="AM206" s="36">
        <f t="shared" ca="1" si="44"/>
        <v>0</v>
      </c>
      <c r="AN206" s="36">
        <f t="shared" ca="1" si="45"/>
        <v>0</v>
      </c>
      <c r="AO206" s="36">
        <f t="shared" ca="1" si="46"/>
        <v>0</v>
      </c>
      <c r="AP206" s="36">
        <f ca="1">IF(AL206=0,0,-1*((AL206/AL174)*(LN(AL206/AL174))))</f>
        <v>0</v>
      </c>
      <c r="AQ206" s="63">
        <f ca="1">IF(AL206=0,0,(AL206/AL174)^2)</f>
        <v>0</v>
      </c>
    </row>
    <row r="207" spans="1:43" x14ac:dyDescent="0.25">
      <c r="A207" s="53" t="s">
        <v>420</v>
      </c>
      <c r="B207" s="39">
        <f ca="1">'NE1_13.09.18'!H33</f>
        <v>0</v>
      </c>
      <c r="C207" s="39">
        <f ca="1">'NE1_13.09.18_pred'!H33</f>
        <v>0</v>
      </c>
      <c r="D207" s="39">
        <f ca="1">'NE2_14.09.18'!H33</f>
        <v>0</v>
      </c>
      <c r="E207" s="39">
        <f ca="1">'NE2_14.09.18_pred'!H33</f>
        <v>0</v>
      </c>
      <c r="F207" s="39">
        <f ca="1">'NE3_17.09.18'!H33</f>
        <v>0</v>
      </c>
      <c r="G207" s="39">
        <f ca="1">'NE3_17.09.18_pred'!H33</f>
        <v>0</v>
      </c>
      <c r="H207" s="39">
        <f ca="1">'NE4_18.09.18'!H33</f>
        <v>0</v>
      </c>
      <c r="I207" s="39">
        <f ca="1">'NE4_18.09.18_pred'!H33</f>
        <v>0</v>
      </c>
      <c r="J207" s="39">
        <f ca="1">'NE5_19.09.18'!H33</f>
        <v>0</v>
      </c>
      <c r="K207" s="39">
        <f ca="1">'NE5_19.09.18_pred'!H33</f>
        <v>0</v>
      </c>
      <c r="L207" s="39">
        <f ca="1">'NE6_20.09.18'!H33</f>
        <v>0</v>
      </c>
      <c r="M207" s="39">
        <f ca="1">'NE6_20.09.18_pred'!H33</f>
        <v>0</v>
      </c>
      <c r="N207" s="39">
        <f ca="1">'PE1_13.09.18'!H33</f>
        <v>0</v>
      </c>
      <c r="O207" s="39">
        <f ca="1">'PE1_13.09.18_pred'!H33</f>
        <v>0</v>
      </c>
      <c r="P207" s="39">
        <f ca="1">'PE2_14.09.18'!H33</f>
        <v>0</v>
      </c>
      <c r="Q207" s="39">
        <f ca="1">'PE2_14.09.18_pred'!H33</f>
        <v>0</v>
      </c>
      <c r="R207" s="39">
        <f ca="1">'PE3_17.09.18'!H33</f>
        <v>0</v>
      </c>
      <c r="S207" s="39">
        <f ca="1">'PE3_17.09.18_pred'!H33</f>
        <v>0</v>
      </c>
      <c r="T207" s="39">
        <f ca="1">'PE4_18.09.18'!H33</f>
        <v>0</v>
      </c>
      <c r="U207" s="39">
        <f ca="1">'PE4_18.09.18_pred'!H33</f>
        <v>0</v>
      </c>
      <c r="V207" s="39">
        <f ca="1">'PE5_19.09.18'!H33</f>
        <v>0</v>
      </c>
      <c r="W207" s="39">
        <f ca="1">'PE5_19.09.18_pred'!H33</f>
        <v>0</v>
      </c>
      <c r="X207" s="39">
        <f ca="1">'PE6_20.09.18'!H33</f>
        <v>0</v>
      </c>
      <c r="Y207" s="39">
        <f ca="1">'PE6_20.09.18_pred'!H33</f>
        <v>0</v>
      </c>
      <c r="Z207" s="39">
        <f ca="1">'TE1_13.09.18'!H33</f>
        <v>0</v>
      </c>
      <c r="AA207" s="39">
        <f ca="1">'TE1_13.09.18_pred'!H33</f>
        <v>0</v>
      </c>
      <c r="AB207" s="39">
        <f ca="1">'TE2_14.09.18'!H33</f>
        <v>0</v>
      </c>
      <c r="AC207" s="39">
        <f ca="1">'TE2_14.09.18_pred'!H33</f>
        <v>0</v>
      </c>
      <c r="AD207" s="39">
        <f ca="1">'TE3_17.09.18'!H33</f>
        <v>0</v>
      </c>
      <c r="AE207" s="39">
        <f ca="1">'TE3_17.09.18_pred'!H33</f>
        <v>0</v>
      </c>
      <c r="AF207" s="39">
        <f ca="1">'TE4_18.09.18'!H33</f>
        <v>0</v>
      </c>
      <c r="AG207" s="39">
        <f ca="1">'TE4_18.09.18_pred'!H33</f>
        <v>0</v>
      </c>
      <c r="AH207" s="39">
        <f ca="1">'TE5_19.09.18'!H33</f>
        <v>0</v>
      </c>
      <c r="AI207" s="39">
        <f ca="1">'TE5_19.09.18_pred'!H33</f>
        <v>0</v>
      </c>
      <c r="AJ207" s="39">
        <f ca="1">'TE6_20.09.18'!H33</f>
        <v>0</v>
      </c>
      <c r="AK207" s="39">
        <f ca="1">'TE6_20.09.18_pred'!H33</f>
        <v>0</v>
      </c>
      <c r="AL207" s="39">
        <f t="shared" ca="1" si="43"/>
        <v>0</v>
      </c>
      <c r="AM207" s="36">
        <f t="shared" ca="1" si="44"/>
        <v>0</v>
      </c>
      <c r="AN207" s="36">
        <f t="shared" ca="1" si="45"/>
        <v>0</v>
      </c>
      <c r="AO207" s="36">
        <f t="shared" ca="1" si="46"/>
        <v>0</v>
      </c>
      <c r="AP207" s="36">
        <f ca="1">IF(AL207=0,0,-1*((AL207/AL174)*(LN(AL207/AL174))))</f>
        <v>0</v>
      </c>
      <c r="AQ207" s="63">
        <f ca="1">IF(AL207=0,0,(AL207/AL174)^2)</f>
        <v>0</v>
      </c>
    </row>
    <row r="208" spans="1:43" x14ac:dyDescent="0.25">
      <c r="A208" s="53" t="s">
        <v>421</v>
      </c>
      <c r="B208" s="39">
        <f ca="1">'NE1_13.09.18'!H34</f>
        <v>0</v>
      </c>
      <c r="C208" s="39">
        <f ca="1">'NE1_13.09.18_pred'!H34</f>
        <v>0</v>
      </c>
      <c r="D208" s="39">
        <f ca="1">'NE2_14.09.18'!H34</f>
        <v>0</v>
      </c>
      <c r="E208" s="39">
        <f ca="1">'NE2_14.09.18_pred'!H34</f>
        <v>0</v>
      </c>
      <c r="F208" s="39">
        <f ca="1">'NE3_17.09.18'!H34</f>
        <v>0</v>
      </c>
      <c r="G208" s="39">
        <f ca="1">'NE3_17.09.18_pred'!H34</f>
        <v>0</v>
      </c>
      <c r="H208" s="39">
        <f ca="1">'NE4_18.09.18'!H34</f>
        <v>0</v>
      </c>
      <c r="I208" s="39">
        <f ca="1">'NE4_18.09.18_pred'!H34</f>
        <v>0</v>
      </c>
      <c r="J208" s="39">
        <f ca="1">'NE5_19.09.18'!H34</f>
        <v>0</v>
      </c>
      <c r="K208" s="39">
        <f ca="1">'NE5_19.09.18_pred'!H34</f>
        <v>0</v>
      </c>
      <c r="L208" s="39">
        <f ca="1">'NE6_20.09.18'!H34</f>
        <v>0</v>
      </c>
      <c r="M208" s="39">
        <f ca="1">'NE6_20.09.18_pred'!H34</f>
        <v>0</v>
      </c>
      <c r="N208" s="39">
        <f ca="1">'PE1_13.09.18'!H34</f>
        <v>0</v>
      </c>
      <c r="O208" s="39">
        <f ca="1">'PE1_13.09.18_pred'!H34</f>
        <v>0</v>
      </c>
      <c r="P208" s="39">
        <f ca="1">'PE2_14.09.18'!H34</f>
        <v>0</v>
      </c>
      <c r="Q208" s="39">
        <f ca="1">'PE2_14.09.18_pred'!H34</f>
        <v>0</v>
      </c>
      <c r="R208" s="39">
        <f ca="1">'PE3_17.09.18'!H34</f>
        <v>0</v>
      </c>
      <c r="S208" s="39">
        <f ca="1">'PE3_17.09.18_pred'!H34</f>
        <v>0</v>
      </c>
      <c r="T208" s="39">
        <f ca="1">'PE4_18.09.18'!H34</f>
        <v>0</v>
      </c>
      <c r="U208" s="39">
        <f ca="1">'PE4_18.09.18_pred'!H34</f>
        <v>0</v>
      </c>
      <c r="V208" s="39">
        <f ca="1">'PE5_19.09.18'!H34</f>
        <v>0</v>
      </c>
      <c r="W208" s="39">
        <f ca="1">'PE5_19.09.18_pred'!H34</f>
        <v>0</v>
      </c>
      <c r="X208" s="39">
        <f ca="1">'PE6_20.09.18'!H34</f>
        <v>0</v>
      </c>
      <c r="Y208" s="39">
        <f ca="1">'PE6_20.09.18_pred'!H34</f>
        <v>0</v>
      </c>
      <c r="Z208" s="39">
        <f ca="1">'TE1_13.09.18'!H34</f>
        <v>0</v>
      </c>
      <c r="AA208" s="39">
        <f ca="1">'TE1_13.09.18_pred'!H34</f>
        <v>0</v>
      </c>
      <c r="AB208" s="39">
        <f ca="1">'TE2_14.09.18'!H34</f>
        <v>0</v>
      </c>
      <c r="AC208" s="39">
        <f ca="1">'TE2_14.09.18_pred'!H34</f>
        <v>0</v>
      </c>
      <c r="AD208" s="39">
        <f ca="1">'TE3_17.09.18'!H34</f>
        <v>0</v>
      </c>
      <c r="AE208" s="39">
        <f ca="1">'TE3_17.09.18_pred'!H34</f>
        <v>0</v>
      </c>
      <c r="AF208" s="39">
        <f ca="1">'TE4_18.09.18'!H34</f>
        <v>0</v>
      </c>
      <c r="AG208" s="39">
        <f ca="1">'TE4_18.09.18_pred'!H34</f>
        <v>0</v>
      </c>
      <c r="AH208" s="39">
        <f ca="1">'TE5_19.09.18'!H34</f>
        <v>0</v>
      </c>
      <c r="AI208" s="39">
        <f ca="1">'TE5_19.09.18_pred'!H34</f>
        <v>0</v>
      </c>
      <c r="AJ208" s="39">
        <f ca="1">'TE6_20.09.18'!H34</f>
        <v>0</v>
      </c>
      <c r="AK208" s="39">
        <f ca="1">'TE6_20.09.18_pred'!H34</f>
        <v>0</v>
      </c>
      <c r="AL208" s="39">
        <f t="shared" ca="1" si="43"/>
        <v>0</v>
      </c>
      <c r="AM208" s="36">
        <f t="shared" ca="1" si="44"/>
        <v>0</v>
      </c>
      <c r="AN208" s="36">
        <f t="shared" ca="1" si="45"/>
        <v>0</v>
      </c>
      <c r="AO208" s="36">
        <f t="shared" ca="1" si="46"/>
        <v>0</v>
      </c>
      <c r="AP208" s="36">
        <f ca="1">IF(AL208=0,0,-1*((AL208/AL174)*(LN(AL208/AL174))))</f>
        <v>0</v>
      </c>
      <c r="AQ208" s="63">
        <f ca="1">IF(AL208=0,0,(AL208/AL174)^2)</f>
        <v>0</v>
      </c>
    </row>
    <row r="209" spans="1:43" x14ac:dyDescent="0.25">
      <c r="A209" s="54" t="s">
        <v>187</v>
      </c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8">
        <f ca="1">SUM(AP210:AP226)</f>
        <v>1.8385227147580798</v>
      </c>
      <c r="AQ209" s="64">
        <f ca="1">1-SUM(AQ210:AQ226)</f>
        <v>0.79734564991987933</v>
      </c>
    </row>
    <row r="210" spans="1:43" x14ac:dyDescent="0.25">
      <c r="A210" s="53" t="s">
        <v>422</v>
      </c>
      <c r="B210" s="39">
        <f ca="1">'NE1_13.09.18'!H36</f>
        <v>0</v>
      </c>
      <c r="C210" s="39">
        <f ca="1">'NE1_13.09.18_pred'!H36</f>
        <v>0</v>
      </c>
      <c r="D210" s="39">
        <f ca="1">'NE2_14.09.18'!H36</f>
        <v>0</v>
      </c>
      <c r="E210" s="39">
        <f ca="1">'NE2_14.09.18_pred'!H36</f>
        <v>0</v>
      </c>
      <c r="F210" s="39">
        <f ca="1">'NE3_17.09.18'!H36</f>
        <v>0</v>
      </c>
      <c r="G210" s="39">
        <f ca="1">'NE3_17.09.18_pred'!H36</f>
        <v>0</v>
      </c>
      <c r="H210" s="39">
        <f ca="1">'NE4_18.09.18'!H36</f>
        <v>0</v>
      </c>
      <c r="I210" s="39">
        <f ca="1">'NE4_18.09.18_pred'!H36</f>
        <v>0</v>
      </c>
      <c r="J210" s="39">
        <f ca="1">'NE5_19.09.18'!H36</f>
        <v>0</v>
      </c>
      <c r="K210" s="39">
        <f ca="1">'NE5_19.09.18_pred'!H36</f>
        <v>0</v>
      </c>
      <c r="L210" s="39">
        <f ca="1">'NE6_20.09.18'!H36</f>
        <v>0</v>
      </c>
      <c r="M210" s="39">
        <f ca="1">'NE6_20.09.18_pred'!H36</f>
        <v>0</v>
      </c>
      <c r="N210" s="39">
        <f ca="1">'PE1_13.09.18'!H36</f>
        <v>0</v>
      </c>
      <c r="O210" s="39">
        <f ca="1">'PE1_13.09.18_pred'!H36</f>
        <v>0</v>
      </c>
      <c r="P210" s="39">
        <f ca="1">'PE2_14.09.18'!H36</f>
        <v>0</v>
      </c>
      <c r="Q210" s="39">
        <f ca="1">'PE2_14.09.18_pred'!H36</f>
        <v>0</v>
      </c>
      <c r="R210" s="39">
        <f ca="1">'PE3_17.09.18'!H36</f>
        <v>0</v>
      </c>
      <c r="S210" s="39">
        <f ca="1">'PE3_17.09.18_pred'!H36</f>
        <v>0</v>
      </c>
      <c r="T210" s="39">
        <f ca="1">'PE4_18.09.18'!H36</f>
        <v>0</v>
      </c>
      <c r="U210" s="39">
        <f ca="1">'PE4_18.09.18_pred'!H36</f>
        <v>0</v>
      </c>
      <c r="V210" s="39">
        <f ca="1">'PE5_19.09.18'!H36</f>
        <v>0</v>
      </c>
      <c r="W210" s="39">
        <f ca="1">'PE5_19.09.18_pred'!H36</f>
        <v>0</v>
      </c>
      <c r="X210" s="39">
        <f ca="1">'PE6_20.09.18'!H36</f>
        <v>0</v>
      </c>
      <c r="Y210" s="39">
        <f ca="1">'PE6_20.09.18_pred'!H36</f>
        <v>0</v>
      </c>
      <c r="Z210" s="39">
        <f ca="1">'TE1_13.09.18'!H36</f>
        <v>0</v>
      </c>
      <c r="AA210" s="39">
        <f ca="1">'TE1_13.09.18_pred'!H36</f>
        <v>0</v>
      </c>
      <c r="AB210" s="39">
        <f ca="1">'TE2_14.09.18'!H36</f>
        <v>0</v>
      </c>
      <c r="AC210" s="39">
        <f ca="1">'TE2_14.09.18_pred'!H36</f>
        <v>0</v>
      </c>
      <c r="AD210" s="39">
        <f ca="1">'TE3_17.09.18'!H36</f>
        <v>0</v>
      </c>
      <c r="AE210" s="39">
        <f ca="1">'TE3_17.09.18_pred'!H36</f>
        <v>0</v>
      </c>
      <c r="AF210" s="39">
        <f ca="1">'TE4_18.09.18'!H36</f>
        <v>4</v>
      </c>
      <c r="AG210" s="39">
        <f ca="1">'TE4_18.09.18_pred'!H36</f>
        <v>0</v>
      </c>
      <c r="AH210" s="39">
        <f ca="1">'TE5_19.09.18'!H36</f>
        <v>0</v>
      </c>
      <c r="AI210" s="39">
        <f ca="1">'TE5_19.09.18_pred'!H36</f>
        <v>0</v>
      </c>
      <c r="AJ210" s="39">
        <f ca="1">'TE6_20.09.18'!H36</f>
        <v>0</v>
      </c>
      <c r="AK210" s="39">
        <f ca="1">'TE6_20.09.18_pred'!H36</f>
        <v>0</v>
      </c>
      <c r="AL210" s="39">
        <f t="shared" ref="AL210:AL226" ca="1" si="47">SUM(B210:AK210)</f>
        <v>4</v>
      </c>
      <c r="AM210" s="36">
        <f t="shared" ref="AM210:AM226" ca="1" si="48">AVERAGE(B210:AK210)</f>
        <v>0.1111111111111111</v>
      </c>
      <c r="AN210" s="36">
        <f t="shared" ref="AN210:AN226" ca="1" si="49">STDEV(B210:AK210)</f>
        <v>0.66666666666666663</v>
      </c>
      <c r="AO210" s="36">
        <f t="shared" ref="AO210:AO226" ca="1" si="50">AN210/SQRT(36)</f>
        <v>0.1111111111111111</v>
      </c>
      <c r="AP210" s="36">
        <f ca="1">IF(AL210=0,0,-1*((AL210/AL175)*(LN(AL210/AL175))))</f>
        <v>3.7731048850825982E-2</v>
      </c>
      <c r="AQ210" s="63">
        <f ca="1">IF(AL210=0,0,(AL210/AL175)^2)</f>
        <v>6.0326138184560275E-5</v>
      </c>
    </row>
    <row r="211" spans="1:43" x14ac:dyDescent="0.25">
      <c r="A211" s="53" t="s">
        <v>423</v>
      </c>
      <c r="B211" s="39">
        <f ca="1">'NE1_13.09.18'!H37</f>
        <v>0</v>
      </c>
      <c r="C211" s="39">
        <f ca="1">'NE1_13.09.18_pred'!H37</f>
        <v>0</v>
      </c>
      <c r="D211" s="39">
        <f ca="1">'NE2_14.09.18'!H37</f>
        <v>0</v>
      </c>
      <c r="E211" s="39">
        <f ca="1">'NE2_14.09.18_pred'!H37</f>
        <v>0</v>
      </c>
      <c r="F211" s="39">
        <f ca="1">'NE3_17.09.18'!H37</f>
        <v>3</v>
      </c>
      <c r="G211" s="39">
        <f ca="1">'NE3_17.09.18_pred'!H37</f>
        <v>1</v>
      </c>
      <c r="H211" s="39">
        <f ca="1">'NE4_18.09.18'!H37</f>
        <v>0</v>
      </c>
      <c r="I211" s="39">
        <f ca="1">'NE4_18.09.18_pred'!H37</f>
        <v>0</v>
      </c>
      <c r="J211" s="39">
        <f ca="1">'NE5_19.09.18'!H37</f>
        <v>6</v>
      </c>
      <c r="K211" s="39">
        <f ca="1">'NE5_19.09.18_pred'!H37</f>
        <v>0</v>
      </c>
      <c r="L211" s="39">
        <f ca="1">'NE6_20.09.18'!H37</f>
        <v>0</v>
      </c>
      <c r="M211" s="39">
        <f ca="1">'NE6_20.09.18_pred'!H37</f>
        <v>0</v>
      </c>
      <c r="N211" s="39">
        <f ca="1">'PE1_13.09.18'!H37</f>
        <v>60</v>
      </c>
      <c r="O211" s="39">
        <f ca="1">'PE1_13.09.18_pred'!H37</f>
        <v>55</v>
      </c>
      <c r="P211" s="39">
        <f ca="1">'PE2_14.09.18'!H37</f>
        <v>3</v>
      </c>
      <c r="Q211" s="39">
        <f ca="1">'PE2_14.09.18_pred'!H37</f>
        <v>2</v>
      </c>
      <c r="R211" s="39">
        <f ca="1">'PE3_17.09.18'!H37</f>
        <v>0</v>
      </c>
      <c r="S211" s="39">
        <f ca="1">'PE3_17.09.18_pred'!H37</f>
        <v>0</v>
      </c>
      <c r="T211" s="39">
        <f ca="1">'PE4_18.09.18'!H37</f>
        <v>0</v>
      </c>
      <c r="U211" s="39">
        <f ca="1">'PE4_18.09.18_pred'!H37</f>
        <v>0</v>
      </c>
      <c r="V211" s="39">
        <f ca="1">'PE5_19.09.18'!H37</f>
        <v>2</v>
      </c>
      <c r="W211" s="39">
        <f ca="1">'PE5_19.09.18_pred'!H37</f>
        <v>1</v>
      </c>
      <c r="X211" s="39">
        <f ca="1">'PE6_20.09.18'!H37</f>
        <v>0</v>
      </c>
      <c r="Y211" s="39">
        <f ca="1">'PE6_20.09.18_pred'!H37</f>
        <v>0</v>
      </c>
      <c r="Z211" s="39">
        <f ca="1">'TE1_13.09.18'!H37</f>
        <v>8</v>
      </c>
      <c r="AA211" s="39">
        <f ca="1">'TE1_13.09.18_pred'!H37</f>
        <v>9</v>
      </c>
      <c r="AB211" s="39">
        <f ca="1">'TE2_14.09.18'!H37</f>
        <v>0</v>
      </c>
      <c r="AC211" s="39">
        <f ca="1">'TE2_14.09.18_pred'!H37</f>
        <v>0</v>
      </c>
      <c r="AD211" s="39">
        <f ca="1">'TE3_17.09.18'!H37</f>
        <v>0</v>
      </c>
      <c r="AE211" s="39">
        <f ca="1">'TE3_17.09.18_pred'!H37</f>
        <v>0</v>
      </c>
      <c r="AF211" s="39">
        <f ca="1">'TE4_18.09.18'!H37</f>
        <v>6</v>
      </c>
      <c r="AG211" s="39">
        <f ca="1">'TE4_18.09.18_pred'!H37</f>
        <v>5</v>
      </c>
      <c r="AH211" s="39">
        <f ca="1">'TE5_19.09.18'!H37</f>
        <v>2</v>
      </c>
      <c r="AI211" s="39">
        <f ca="1">'TE5_19.09.18_pred'!H37</f>
        <v>0</v>
      </c>
      <c r="AJ211" s="39">
        <f ca="1">'TE6_20.09.18'!H37</f>
        <v>0</v>
      </c>
      <c r="AK211" s="39">
        <f ca="1">'TE6_20.09.18_pred'!H37</f>
        <v>0</v>
      </c>
      <c r="AL211" s="39">
        <f t="shared" ca="1" si="47"/>
        <v>163</v>
      </c>
      <c r="AM211" s="36">
        <f t="shared" ca="1" si="48"/>
        <v>4.5277777777777777</v>
      </c>
      <c r="AN211" s="36">
        <f t="shared" ca="1" si="49"/>
        <v>13.26754603450758</v>
      </c>
      <c r="AO211" s="36">
        <f t="shared" ca="1" si="50"/>
        <v>2.21125767241793</v>
      </c>
      <c r="AP211" s="36">
        <f ca="1">IF(AL211=0,0,-1*((AL211/AL175)*(LN(AL211/AL175))))</f>
        <v>0.3641124700518189</v>
      </c>
      <c r="AQ211" s="63">
        <f ca="1">IF(AL211=0,0,(AL211/AL175)^2)</f>
        <v>0.10017532283909888</v>
      </c>
    </row>
    <row r="212" spans="1:43" x14ac:dyDescent="0.25">
      <c r="A212" s="53" t="s">
        <v>424</v>
      </c>
      <c r="B212" s="39">
        <f ca="1">'NE1_13.09.18'!H38</f>
        <v>0</v>
      </c>
      <c r="C212" s="39">
        <f ca="1">'NE1_13.09.18_pred'!H38</f>
        <v>0</v>
      </c>
      <c r="D212" s="39">
        <f ca="1">'NE2_14.09.18'!H38</f>
        <v>0</v>
      </c>
      <c r="E212" s="39">
        <f ca="1">'NE2_14.09.18_pred'!H38</f>
        <v>1</v>
      </c>
      <c r="F212" s="39">
        <f ca="1">'NE3_17.09.18'!H38</f>
        <v>1</v>
      </c>
      <c r="G212" s="39">
        <f ca="1">'NE3_17.09.18_pred'!H38</f>
        <v>0</v>
      </c>
      <c r="H212" s="39">
        <f ca="1">'NE4_18.09.18'!H38</f>
        <v>0</v>
      </c>
      <c r="I212" s="39">
        <f ca="1">'NE4_18.09.18_pred'!H38</f>
        <v>0</v>
      </c>
      <c r="J212" s="39">
        <f ca="1">'NE5_19.09.18'!H38</f>
        <v>4</v>
      </c>
      <c r="K212" s="39">
        <f ca="1">'NE5_19.09.18_pred'!H38</f>
        <v>1</v>
      </c>
      <c r="L212" s="39">
        <f ca="1">'NE6_20.09.18'!H38</f>
        <v>7</v>
      </c>
      <c r="M212" s="39">
        <f ca="1">'NE6_20.09.18_pred'!H38</f>
        <v>0</v>
      </c>
      <c r="N212" s="39">
        <f ca="1">'PE1_13.09.18'!H38</f>
        <v>0</v>
      </c>
      <c r="O212" s="39">
        <f ca="1">'PE1_13.09.18_pred'!H38</f>
        <v>3</v>
      </c>
      <c r="P212" s="39">
        <f ca="1">'PE2_14.09.18'!H38</f>
        <v>2</v>
      </c>
      <c r="Q212" s="39">
        <f ca="1">'PE2_14.09.18_pred'!H38</f>
        <v>5</v>
      </c>
      <c r="R212" s="39">
        <f ca="1">'PE3_17.09.18'!H38</f>
        <v>2</v>
      </c>
      <c r="S212" s="39">
        <f ca="1">'PE3_17.09.18_pred'!H38</f>
        <v>0</v>
      </c>
      <c r="T212" s="39">
        <f ca="1">'PE4_18.09.18'!H38</f>
        <v>0</v>
      </c>
      <c r="U212" s="39">
        <f ca="1">'PE4_18.09.18_pred'!H38</f>
        <v>0</v>
      </c>
      <c r="V212" s="39">
        <f ca="1">'PE5_19.09.18'!H38</f>
        <v>6</v>
      </c>
      <c r="W212" s="39">
        <f ca="1">'PE5_19.09.18_pred'!H38</f>
        <v>1</v>
      </c>
      <c r="X212" s="39">
        <f ca="1">'PE6_20.09.18'!H38</f>
        <v>5</v>
      </c>
      <c r="Y212" s="39">
        <f ca="1">'PE6_20.09.18_pred'!H38</f>
        <v>1</v>
      </c>
      <c r="Z212" s="39">
        <f ca="1">'TE1_13.09.18'!H38</f>
        <v>1</v>
      </c>
      <c r="AA212" s="39">
        <f ca="1">'TE1_13.09.18_pred'!H38</f>
        <v>10</v>
      </c>
      <c r="AB212" s="39">
        <f ca="1">'TE2_14.09.18'!H38</f>
        <v>0</v>
      </c>
      <c r="AC212" s="39">
        <f ca="1">'TE2_14.09.18_pred'!H38</f>
        <v>0</v>
      </c>
      <c r="AD212" s="39">
        <f ca="1">'TE3_17.09.18'!H38</f>
        <v>2</v>
      </c>
      <c r="AE212" s="39">
        <f ca="1">'TE3_17.09.18_pred'!H38</f>
        <v>0</v>
      </c>
      <c r="AF212" s="39">
        <f ca="1">'TE4_18.09.18'!H38</f>
        <v>0</v>
      </c>
      <c r="AG212" s="39">
        <f ca="1">'TE4_18.09.18_pred'!H38</f>
        <v>0</v>
      </c>
      <c r="AH212" s="39">
        <f ca="1">'TE5_19.09.18'!H38</f>
        <v>3</v>
      </c>
      <c r="AI212" s="39">
        <f ca="1">'TE5_19.09.18_pred'!H38</f>
        <v>1</v>
      </c>
      <c r="AJ212" s="39">
        <f ca="1">'TE6_20.09.18'!H38</f>
        <v>26</v>
      </c>
      <c r="AK212" s="39">
        <f ca="1">'TE6_20.09.18_pred'!H38</f>
        <v>15</v>
      </c>
      <c r="AL212" s="39">
        <f t="shared" ca="1" si="47"/>
        <v>97</v>
      </c>
      <c r="AM212" s="36">
        <f t="shared" ca="1" si="48"/>
        <v>2.6944444444444446</v>
      </c>
      <c r="AN212" s="36">
        <f t="shared" ca="1" si="49"/>
        <v>5.1482004869632121</v>
      </c>
      <c r="AO212" s="36">
        <f t="shared" ca="1" si="50"/>
        <v>0.85803341449386872</v>
      </c>
      <c r="AP212" s="36">
        <f ca="1">IF(AL212=0,0,-1*((AL212/AL175)*(LN(AL212/AL175))))</f>
        <v>0.3144412125234064</v>
      </c>
      <c r="AQ212" s="63">
        <f ca="1">IF(AL212=0,0,(AL212/AL175)^2)</f>
        <v>3.5475539636157981E-2</v>
      </c>
    </row>
    <row r="213" spans="1:43" x14ac:dyDescent="0.25">
      <c r="A213" s="53" t="s">
        <v>425</v>
      </c>
      <c r="B213" s="39">
        <f ca="1">'NE1_13.09.18'!H39</f>
        <v>0</v>
      </c>
      <c r="C213" s="39">
        <f ca="1">'NE1_13.09.18_pred'!H39</f>
        <v>0</v>
      </c>
      <c r="D213" s="39">
        <f ca="1">'NE2_14.09.18'!H39</f>
        <v>4</v>
      </c>
      <c r="E213" s="39">
        <f ca="1">'NE2_14.09.18_pred'!H39</f>
        <v>5</v>
      </c>
      <c r="F213" s="39">
        <f ca="1">'NE3_17.09.18'!H39</f>
        <v>9</v>
      </c>
      <c r="G213" s="39">
        <f ca="1">'NE3_17.09.18_pred'!H39</f>
        <v>0</v>
      </c>
      <c r="H213" s="39">
        <f ca="1">'NE4_18.09.18'!H39</f>
        <v>1</v>
      </c>
      <c r="I213" s="39">
        <f ca="1">'NE4_18.09.18_pred'!H39</f>
        <v>1</v>
      </c>
      <c r="J213" s="39">
        <f ca="1">'NE5_19.09.18'!H39</f>
        <v>0</v>
      </c>
      <c r="K213" s="39">
        <f ca="1">'NE5_19.09.18_pred'!H39</f>
        <v>0</v>
      </c>
      <c r="L213" s="39">
        <f ca="1">'NE6_20.09.18'!H39</f>
        <v>0</v>
      </c>
      <c r="M213" s="39">
        <f ca="1">'NE6_20.09.18_pred'!H39</f>
        <v>0</v>
      </c>
      <c r="N213" s="39">
        <f ca="1">'PE1_13.09.18'!H39</f>
        <v>0</v>
      </c>
      <c r="O213" s="39">
        <f ca="1">'PE1_13.09.18_pred'!H39</f>
        <v>0</v>
      </c>
      <c r="P213" s="39">
        <f ca="1">'PE2_14.09.18'!H39</f>
        <v>0</v>
      </c>
      <c r="Q213" s="39">
        <f ca="1">'PE2_14.09.18_pred'!H39</f>
        <v>0</v>
      </c>
      <c r="R213" s="39">
        <f ca="1">'PE3_17.09.18'!H39</f>
        <v>0</v>
      </c>
      <c r="S213" s="39">
        <f ca="1">'PE3_17.09.18_pred'!H39</f>
        <v>0</v>
      </c>
      <c r="T213" s="39">
        <f ca="1">'PE4_18.09.18'!H39</f>
        <v>0</v>
      </c>
      <c r="U213" s="39">
        <f ca="1">'PE4_18.09.18_pred'!H39</f>
        <v>0</v>
      </c>
      <c r="V213" s="39">
        <f ca="1">'PE5_19.09.18'!H39</f>
        <v>0</v>
      </c>
      <c r="W213" s="39">
        <f ca="1">'PE5_19.09.18_pred'!H39</f>
        <v>0</v>
      </c>
      <c r="X213" s="39">
        <f ca="1">'PE6_20.09.18'!H39</f>
        <v>0</v>
      </c>
      <c r="Y213" s="39">
        <f ca="1">'PE6_20.09.18_pred'!H39</f>
        <v>0</v>
      </c>
      <c r="Z213" s="39">
        <f ca="1">'TE1_13.09.18'!H39</f>
        <v>3</v>
      </c>
      <c r="AA213" s="39">
        <f ca="1">'TE1_13.09.18_pred'!H39</f>
        <v>3</v>
      </c>
      <c r="AB213" s="39">
        <f ca="1">'TE2_14.09.18'!H39</f>
        <v>0</v>
      </c>
      <c r="AC213" s="39">
        <f ca="1">'TE2_14.09.18_pred'!H39</f>
        <v>0</v>
      </c>
      <c r="AD213" s="39">
        <f ca="1">'TE3_17.09.18'!H39</f>
        <v>2</v>
      </c>
      <c r="AE213" s="39">
        <f ca="1">'TE3_17.09.18_pred'!H39</f>
        <v>0</v>
      </c>
      <c r="AF213" s="39">
        <f ca="1">'TE4_18.09.18'!H39</f>
        <v>1</v>
      </c>
      <c r="AG213" s="39">
        <f ca="1">'TE4_18.09.18_pred'!H39</f>
        <v>0</v>
      </c>
      <c r="AH213" s="39">
        <f ca="1">'TE5_19.09.18'!H39</f>
        <v>0</v>
      </c>
      <c r="AI213" s="39">
        <f ca="1">'TE5_19.09.18_pred'!H39</f>
        <v>0</v>
      </c>
      <c r="AJ213" s="39">
        <f ca="1">'TE6_20.09.18'!H39</f>
        <v>0</v>
      </c>
      <c r="AK213" s="39">
        <f ca="1">'TE6_20.09.18_pred'!H39</f>
        <v>1</v>
      </c>
      <c r="AL213" s="39">
        <f t="shared" ca="1" si="47"/>
        <v>30</v>
      </c>
      <c r="AM213" s="36">
        <f t="shared" ca="1" si="48"/>
        <v>0.83333333333333337</v>
      </c>
      <c r="AN213" s="36">
        <f t="shared" ca="1" si="49"/>
        <v>1.8746428231227714</v>
      </c>
      <c r="AO213" s="36">
        <f t="shared" ca="1" si="50"/>
        <v>0.31244047052046192</v>
      </c>
      <c r="AP213" s="36">
        <f ca="1">IF(AL213=0,0,-1*((AL213/AL175)*(LN(AL213/AL175))))</f>
        <v>0.16560987489329598</v>
      </c>
      <c r="AQ213" s="63">
        <f ca="1">IF(AL213=0,0,(AL213/AL175)^2)</f>
        <v>3.3933452728815159E-3</v>
      </c>
    </row>
    <row r="214" spans="1:43" x14ac:dyDescent="0.25">
      <c r="A214" s="53" t="s">
        <v>426</v>
      </c>
      <c r="B214" s="39">
        <f ca="1">'NE1_13.09.18'!H40</f>
        <v>0</v>
      </c>
      <c r="C214" s="39">
        <f ca="1">'NE1_13.09.18_pred'!H40</f>
        <v>0</v>
      </c>
      <c r="D214" s="39">
        <f ca="1">'NE2_14.09.18'!H40</f>
        <v>0</v>
      </c>
      <c r="E214" s="39">
        <f ca="1">'NE2_14.09.18_pred'!H40</f>
        <v>0</v>
      </c>
      <c r="F214" s="39">
        <f ca="1">'NE3_17.09.18'!H40</f>
        <v>0</v>
      </c>
      <c r="G214" s="39">
        <f ca="1">'NE3_17.09.18_pred'!H40</f>
        <v>0</v>
      </c>
      <c r="H214" s="39">
        <f ca="1">'NE4_18.09.18'!H40</f>
        <v>0</v>
      </c>
      <c r="I214" s="39">
        <f ca="1">'NE4_18.09.18_pred'!H40</f>
        <v>0</v>
      </c>
      <c r="J214" s="39">
        <f ca="1">'NE5_19.09.18'!H40</f>
        <v>0</v>
      </c>
      <c r="K214" s="39">
        <f ca="1">'NE5_19.09.18_pred'!H40</f>
        <v>0</v>
      </c>
      <c r="L214" s="39">
        <f ca="1">'NE6_20.09.18'!H40</f>
        <v>0</v>
      </c>
      <c r="M214" s="39">
        <f ca="1">'NE6_20.09.18_pred'!H40</f>
        <v>0</v>
      </c>
      <c r="N214" s="39">
        <f ca="1">'PE1_13.09.18'!H40</f>
        <v>0</v>
      </c>
      <c r="O214" s="39">
        <f ca="1">'PE1_13.09.18_pred'!H40</f>
        <v>0</v>
      </c>
      <c r="P214" s="39">
        <f ca="1">'PE2_14.09.18'!H40</f>
        <v>0</v>
      </c>
      <c r="Q214" s="39">
        <f ca="1">'PE2_14.09.18_pred'!H40</f>
        <v>0</v>
      </c>
      <c r="R214" s="39">
        <f ca="1">'PE3_17.09.18'!H40</f>
        <v>0</v>
      </c>
      <c r="S214" s="39">
        <f ca="1">'PE3_17.09.18_pred'!H40</f>
        <v>0</v>
      </c>
      <c r="T214" s="39">
        <f ca="1">'PE4_18.09.18'!H40</f>
        <v>0</v>
      </c>
      <c r="U214" s="39">
        <f ca="1">'PE4_18.09.18_pred'!H40</f>
        <v>0</v>
      </c>
      <c r="V214" s="39">
        <f ca="1">'PE5_19.09.18'!H40</f>
        <v>0</v>
      </c>
      <c r="W214" s="39">
        <f ca="1">'PE5_19.09.18_pred'!H40</f>
        <v>0</v>
      </c>
      <c r="X214" s="39">
        <f ca="1">'PE6_20.09.18'!H40</f>
        <v>0</v>
      </c>
      <c r="Y214" s="39">
        <f ca="1">'PE6_20.09.18_pred'!H40</f>
        <v>0</v>
      </c>
      <c r="Z214" s="39">
        <f ca="1">'TE1_13.09.18'!H40</f>
        <v>0</v>
      </c>
      <c r="AA214" s="39">
        <f ca="1">'TE1_13.09.18_pred'!H40</f>
        <v>0</v>
      </c>
      <c r="AB214" s="39">
        <f ca="1">'TE2_14.09.18'!H40</f>
        <v>0</v>
      </c>
      <c r="AC214" s="39">
        <f ca="1">'TE2_14.09.18_pred'!H40</f>
        <v>0</v>
      </c>
      <c r="AD214" s="39">
        <f ca="1">'TE3_17.09.18'!H40</f>
        <v>0</v>
      </c>
      <c r="AE214" s="39">
        <f ca="1">'TE3_17.09.18_pred'!H40</f>
        <v>0</v>
      </c>
      <c r="AF214" s="39">
        <f ca="1">'TE4_18.09.18'!H40</f>
        <v>0</v>
      </c>
      <c r="AG214" s="39">
        <f ca="1">'TE4_18.09.18_pred'!H40</f>
        <v>0</v>
      </c>
      <c r="AH214" s="39">
        <f ca="1">'TE5_19.09.18'!H40</f>
        <v>0</v>
      </c>
      <c r="AI214" s="39">
        <f ca="1">'TE5_19.09.18_pred'!H40</f>
        <v>0</v>
      </c>
      <c r="AJ214" s="39">
        <f ca="1">'TE6_20.09.18'!H40</f>
        <v>0</v>
      </c>
      <c r="AK214" s="39">
        <f ca="1">'TE6_20.09.18_pred'!H40</f>
        <v>0</v>
      </c>
      <c r="AL214" s="39">
        <f t="shared" ca="1" si="47"/>
        <v>0</v>
      </c>
      <c r="AM214" s="36">
        <f t="shared" ca="1" si="48"/>
        <v>0</v>
      </c>
      <c r="AN214" s="36">
        <f t="shared" ca="1" si="49"/>
        <v>0</v>
      </c>
      <c r="AO214" s="36">
        <f t="shared" ca="1" si="50"/>
        <v>0</v>
      </c>
      <c r="AP214" s="36">
        <f ca="1">IF(AL214=0,0,-1*((AL214/AL175)*(LN(AL214/AL175))))</f>
        <v>0</v>
      </c>
      <c r="AQ214" s="63">
        <f ca="1">IF(AL214=0,0,(AL214/AL175)^2)</f>
        <v>0</v>
      </c>
    </row>
    <row r="215" spans="1:43" x14ac:dyDescent="0.25">
      <c r="A215" s="53" t="s">
        <v>427</v>
      </c>
      <c r="B215" s="39">
        <f ca="1">'NE1_13.09.18'!H41</f>
        <v>0</v>
      </c>
      <c r="C215" s="39">
        <f ca="1">'NE1_13.09.18_pred'!H41</f>
        <v>0</v>
      </c>
      <c r="D215" s="39">
        <f ca="1">'NE2_14.09.18'!H41</f>
        <v>0</v>
      </c>
      <c r="E215" s="39">
        <f ca="1">'NE2_14.09.18_pred'!H41</f>
        <v>0</v>
      </c>
      <c r="F215" s="39">
        <f ca="1">'NE3_17.09.18'!H41</f>
        <v>0</v>
      </c>
      <c r="G215" s="39">
        <f ca="1">'NE3_17.09.18_pred'!H41</f>
        <v>0</v>
      </c>
      <c r="H215" s="39">
        <f ca="1">'NE4_18.09.18'!H41</f>
        <v>0</v>
      </c>
      <c r="I215" s="39">
        <f ca="1">'NE4_18.09.18_pred'!H41</f>
        <v>0</v>
      </c>
      <c r="J215" s="39">
        <f ca="1">'NE5_19.09.18'!H41</f>
        <v>0</v>
      </c>
      <c r="K215" s="39">
        <f ca="1">'NE5_19.09.18_pred'!H41</f>
        <v>0</v>
      </c>
      <c r="L215" s="39">
        <f ca="1">'NE6_20.09.18'!H41</f>
        <v>0</v>
      </c>
      <c r="M215" s="39">
        <f ca="1">'NE6_20.09.18_pred'!H41</f>
        <v>0</v>
      </c>
      <c r="N215" s="39">
        <f ca="1">'PE1_13.09.18'!H41</f>
        <v>0</v>
      </c>
      <c r="O215" s="39">
        <f ca="1">'PE1_13.09.18_pred'!H41</f>
        <v>0</v>
      </c>
      <c r="P215" s="39">
        <f ca="1">'PE2_14.09.18'!H41</f>
        <v>0</v>
      </c>
      <c r="Q215" s="39">
        <f ca="1">'PE2_14.09.18_pred'!H41</f>
        <v>0</v>
      </c>
      <c r="R215" s="39">
        <f ca="1">'PE3_17.09.18'!H41</f>
        <v>0</v>
      </c>
      <c r="S215" s="39">
        <f ca="1">'PE3_17.09.18_pred'!H41</f>
        <v>0</v>
      </c>
      <c r="T215" s="39">
        <f ca="1">'PE4_18.09.18'!H41</f>
        <v>0</v>
      </c>
      <c r="U215" s="39">
        <f ca="1">'PE4_18.09.18_pred'!H41</f>
        <v>0</v>
      </c>
      <c r="V215" s="39">
        <f ca="1">'PE5_19.09.18'!H41</f>
        <v>0</v>
      </c>
      <c r="W215" s="39">
        <f ca="1">'PE5_19.09.18_pred'!H41</f>
        <v>0</v>
      </c>
      <c r="X215" s="39">
        <f ca="1">'PE6_20.09.18'!H41</f>
        <v>0</v>
      </c>
      <c r="Y215" s="39">
        <f ca="1">'PE6_20.09.18_pred'!H41</f>
        <v>0</v>
      </c>
      <c r="Z215" s="39">
        <f ca="1">'TE1_13.09.18'!H41</f>
        <v>0</v>
      </c>
      <c r="AA215" s="39">
        <f ca="1">'TE1_13.09.18_pred'!H41</f>
        <v>0</v>
      </c>
      <c r="AB215" s="39">
        <f ca="1">'TE2_14.09.18'!H41</f>
        <v>0</v>
      </c>
      <c r="AC215" s="39">
        <f ca="1">'TE2_14.09.18_pred'!H41</f>
        <v>0</v>
      </c>
      <c r="AD215" s="39">
        <f ca="1">'TE3_17.09.18'!H41</f>
        <v>0</v>
      </c>
      <c r="AE215" s="39">
        <f ca="1">'TE3_17.09.18_pred'!H41</f>
        <v>0</v>
      </c>
      <c r="AF215" s="39">
        <f ca="1">'TE4_18.09.18'!H41</f>
        <v>3</v>
      </c>
      <c r="AG215" s="39">
        <f ca="1">'TE4_18.09.18_pred'!H41</f>
        <v>5</v>
      </c>
      <c r="AH215" s="39">
        <f ca="1">'TE5_19.09.18'!H41</f>
        <v>0</v>
      </c>
      <c r="AI215" s="39">
        <f ca="1">'TE5_19.09.18_pred'!H41</f>
        <v>0</v>
      </c>
      <c r="AJ215" s="39">
        <f ca="1">'TE6_20.09.18'!H41</f>
        <v>0</v>
      </c>
      <c r="AK215" s="39">
        <f ca="1">'TE6_20.09.18_pred'!H41</f>
        <v>0</v>
      </c>
      <c r="AL215" s="39">
        <f t="shared" ca="1" si="47"/>
        <v>8</v>
      </c>
      <c r="AM215" s="36">
        <f t="shared" ca="1" si="48"/>
        <v>0.22222222222222221</v>
      </c>
      <c r="AN215" s="36">
        <f t="shared" ca="1" si="49"/>
        <v>0.95949722283856587</v>
      </c>
      <c r="AO215" s="36">
        <f t="shared" ca="1" si="50"/>
        <v>0.15991620380642765</v>
      </c>
      <c r="AP215" s="36">
        <f ca="1">IF(AL215=0,0,-1*((AL215/AL175)*(LN(AL215/AL175))))</f>
        <v>6.4694762858002325E-2</v>
      </c>
      <c r="AQ215" s="63">
        <f ca="1">IF(AL215=0,0,(AL215/AL175)^2)</f>
        <v>2.413045527382411E-4</v>
      </c>
    </row>
    <row r="216" spans="1:43" x14ac:dyDescent="0.25">
      <c r="A216" s="53" t="s">
        <v>428</v>
      </c>
      <c r="B216" s="39">
        <f ca="1">'NE1_13.09.18'!H42</f>
        <v>0</v>
      </c>
      <c r="C216" s="39">
        <f ca="1">'NE1_13.09.18_pred'!H42</f>
        <v>0</v>
      </c>
      <c r="D216" s="39">
        <f ca="1">'NE2_14.09.18'!H42</f>
        <v>0</v>
      </c>
      <c r="E216" s="39">
        <f ca="1">'NE2_14.09.18_pred'!H42</f>
        <v>0</v>
      </c>
      <c r="F216" s="39">
        <f ca="1">'NE3_17.09.18'!H42</f>
        <v>0</v>
      </c>
      <c r="G216" s="39">
        <f ca="1">'NE3_17.09.18_pred'!H42</f>
        <v>0</v>
      </c>
      <c r="H216" s="39">
        <f ca="1">'NE4_18.09.18'!H42</f>
        <v>0</v>
      </c>
      <c r="I216" s="39">
        <f ca="1">'NE4_18.09.18_pred'!H42</f>
        <v>0</v>
      </c>
      <c r="J216" s="39">
        <f ca="1">'NE5_19.09.18'!H42</f>
        <v>0</v>
      </c>
      <c r="K216" s="39">
        <f ca="1">'NE5_19.09.18_pred'!H42</f>
        <v>0</v>
      </c>
      <c r="L216" s="39">
        <f ca="1">'NE6_20.09.18'!H42</f>
        <v>0</v>
      </c>
      <c r="M216" s="39">
        <f ca="1">'NE6_20.09.18_pred'!H42</f>
        <v>0</v>
      </c>
      <c r="N216" s="39">
        <f ca="1">'PE1_13.09.18'!H42</f>
        <v>0</v>
      </c>
      <c r="O216" s="39">
        <f ca="1">'PE1_13.09.18_pred'!H42</f>
        <v>0</v>
      </c>
      <c r="P216" s="39">
        <f ca="1">'PE2_14.09.18'!H42</f>
        <v>0</v>
      </c>
      <c r="Q216" s="39">
        <f ca="1">'PE2_14.09.18_pred'!H42</f>
        <v>0</v>
      </c>
      <c r="R216" s="39">
        <f ca="1">'PE3_17.09.18'!H42</f>
        <v>0</v>
      </c>
      <c r="S216" s="39">
        <f ca="1">'PE3_17.09.18_pred'!H42</f>
        <v>0</v>
      </c>
      <c r="T216" s="39">
        <f ca="1">'PE4_18.09.18'!H42</f>
        <v>0</v>
      </c>
      <c r="U216" s="39">
        <f ca="1">'PE4_18.09.18_pred'!H42</f>
        <v>0</v>
      </c>
      <c r="V216" s="39">
        <f ca="1">'PE5_19.09.18'!H42</f>
        <v>0</v>
      </c>
      <c r="W216" s="39">
        <f ca="1">'PE5_19.09.18_pred'!H42</f>
        <v>0</v>
      </c>
      <c r="X216" s="39">
        <f ca="1">'PE6_20.09.18'!H42</f>
        <v>0</v>
      </c>
      <c r="Y216" s="39">
        <f ca="1">'PE6_20.09.18_pred'!H42</f>
        <v>0</v>
      </c>
      <c r="Z216" s="39">
        <f ca="1">'TE1_13.09.18'!H42</f>
        <v>0</v>
      </c>
      <c r="AA216" s="39">
        <f ca="1">'TE1_13.09.18_pred'!H42</f>
        <v>0</v>
      </c>
      <c r="AB216" s="39">
        <f ca="1">'TE2_14.09.18'!H42</f>
        <v>0</v>
      </c>
      <c r="AC216" s="39">
        <f ca="1">'TE2_14.09.18_pred'!H42</f>
        <v>0</v>
      </c>
      <c r="AD216" s="39">
        <f ca="1">'TE3_17.09.18'!H42</f>
        <v>0</v>
      </c>
      <c r="AE216" s="39">
        <f ca="1">'TE3_17.09.18_pred'!H42</f>
        <v>0</v>
      </c>
      <c r="AF216" s="39">
        <f ca="1">'TE4_18.09.18'!H42</f>
        <v>0</v>
      </c>
      <c r="AG216" s="39">
        <f ca="1">'TE4_18.09.18_pred'!H42</f>
        <v>0</v>
      </c>
      <c r="AH216" s="39">
        <f ca="1">'TE5_19.09.18'!H42</f>
        <v>0</v>
      </c>
      <c r="AI216" s="39">
        <f ca="1">'TE5_19.09.18_pred'!H42</f>
        <v>0</v>
      </c>
      <c r="AJ216" s="39">
        <f ca="1">'TE6_20.09.18'!H42</f>
        <v>0</v>
      </c>
      <c r="AK216" s="39">
        <f ca="1">'TE6_20.09.18_pred'!H42</f>
        <v>0</v>
      </c>
      <c r="AL216" s="39">
        <f t="shared" ca="1" si="47"/>
        <v>0</v>
      </c>
      <c r="AM216" s="36">
        <f t="shared" ca="1" si="48"/>
        <v>0</v>
      </c>
      <c r="AN216" s="36">
        <f t="shared" ca="1" si="49"/>
        <v>0</v>
      </c>
      <c r="AO216" s="36">
        <f t="shared" ca="1" si="50"/>
        <v>0</v>
      </c>
      <c r="AP216" s="36">
        <f ca="1">IF(AL216=0,0,-1*((AL216/AL175)*(LN(AL216/AL175))))</f>
        <v>0</v>
      </c>
      <c r="AQ216" s="63">
        <f ca="1">IF(AL216=0,0,(AL216/AL175)^2)</f>
        <v>0</v>
      </c>
    </row>
    <row r="217" spans="1:43" x14ac:dyDescent="0.25">
      <c r="A217" s="53" t="s">
        <v>429</v>
      </c>
      <c r="B217" s="39">
        <f ca="1">'NE1_13.09.18'!H43</f>
        <v>1</v>
      </c>
      <c r="C217" s="39">
        <f ca="1">'NE1_13.09.18_pred'!H43</f>
        <v>2</v>
      </c>
      <c r="D217" s="39">
        <f ca="1">'NE2_14.09.18'!H43</f>
        <v>3</v>
      </c>
      <c r="E217" s="39">
        <f ca="1">'NE2_14.09.18_pred'!H43</f>
        <v>3</v>
      </c>
      <c r="F217" s="39">
        <f ca="1">'NE3_17.09.18'!H43</f>
        <v>0</v>
      </c>
      <c r="G217" s="39">
        <f ca="1">'NE3_17.09.18_pred'!H43</f>
        <v>0</v>
      </c>
      <c r="H217" s="39">
        <f ca="1">'NE4_18.09.18'!H43</f>
        <v>5</v>
      </c>
      <c r="I217" s="39">
        <f ca="1">'NE4_18.09.18_pred'!H43</f>
        <v>3</v>
      </c>
      <c r="J217" s="39">
        <f ca="1">'NE5_19.09.18'!H43</f>
        <v>2</v>
      </c>
      <c r="K217" s="39">
        <f ca="1">'NE5_19.09.18_pred'!H43</f>
        <v>1</v>
      </c>
      <c r="L217" s="39">
        <f ca="1">'NE6_20.09.18'!H43</f>
        <v>5</v>
      </c>
      <c r="M217" s="39">
        <f ca="1">'NE6_20.09.18_pred'!H43</f>
        <v>4</v>
      </c>
      <c r="N217" s="39">
        <f ca="1">'PE1_13.09.18'!H43</f>
        <v>0</v>
      </c>
      <c r="O217" s="39">
        <f ca="1">'PE1_13.09.18_pred'!H43</f>
        <v>0</v>
      </c>
      <c r="P217" s="39">
        <f ca="1">'PE2_14.09.18'!H43</f>
        <v>13</v>
      </c>
      <c r="Q217" s="39">
        <f ca="1">'PE2_14.09.18_pred'!H43</f>
        <v>7</v>
      </c>
      <c r="R217" s="39">
        <f ca="1">'PE3_17.09.18'!H43</f>
        <v>2</v>
      </c>
      <c r="S217" s="39">
        <f ca="1">'PE3_17.09.18_pred'!H43</f>
        <v>6</v>
      </c>
      <c r="T217" s="39">
        <f ca="1">'PE4_18.09.18'!H43</f>
        <v>9</v>
      </c>
      <c r="U217" s="39">
        <f ca="1">'PE4_18.09.18_pred'!H43</f>
        <v>6</v>
      </c>
      <c r="V217" s="39">
        <f ca="1">'PE5_19.09.18'!H43</f>
        <v>7</v>
      </c>
      <c r="W217" s="39">
        <f ca="1">'PE5_19.09.18_pred'!H43</f>
        <v>9</v>
      </c>
      <c r="X217" s="39">
        <f ca="1">'PE6_20.09.18'!H43</f>
        <v>9</v>
      </c>
      <c r="Y217" s="39">
        <f ca="1">'PE6_20.09.18_pred'!H43</f>
        <v>6</v>
      </c>
      <c r="Z217" s="39">
        <f ca="1">'TE1_13.09.18'!H43</f>
        <v>0</v>
      </c>
      <c r="AA217" s="39">
        <f ca="1">'TE1_13.09.18_pred'!H43</f>
        <v>0</v>
      </c>
      <c r="AB217" s="39">
        <f ca="1">'TE2_14.09.18'!H43</f>
        <v>0</v>
      </c>
      <c r="AC217" s="39">
        <f ca="1">'TE2_14.09.18_pred'!H43</f>
        <v>0</v>
      </c>
      <c r="AD217" s="39">
        <f ca="1">'TE3_17.09.18'!H43</f>
        <v>1</v>
      </c>
      <c r="AE217" s="39">
        <f ca="1">'TE3_17.09.18_pred'!H43</f>
        <v>0</v>
      </c>
      <c r="AF217" s="39">
        <f ca="1">'TE4_18.09.18'!H43</f>
        <v>1</v>
      </c>
      <c r="AG217" s="39">
        <f ca="1">'TE4_18.09.18_pred'!H43</f>
        <v>2</v>
      </c>
      <c r="AH217" s="39">
        <f ca="1">'TE5_19.09.18'!H43</f>
        <v>3</v>
      </c>
      <c r="AI217" s="39">
        <f ca="1">'TE5_19.09.18_pred'!H43</f>
        <v>5</v>
      </c>
      <c r="AJ217" s="39">
        <f ca="1">'TE6_20.09.18'!H43</f>
        <v>1</v>
      </c>
      <c r="AK217" s="39">
        <f ca="1">'TE6_20.09.18_pred'!H43</f>
        <v>1</v>
      </c>
      <c r="AL217" s="39">
        <f t="shared" ca="1" si="47"/>
        <v>117</v>
      </c>
      <c r="AM217" s="36">
        <f t="shared" ca="1" si="48"/>
        <v>3.25</v>
      </c>
      <c r="AN217" s="36">
        <f t="shared" ca="1" si="49"/>
        <v>3.3241540277189325</v>
      </c>
      <c r="AO217" s="36">
        <f t="shared" ca="1" si="50"/>
        <v>0.55402567128648872</v>
      </c>
      <c r="AP217" s="36">
        <f ca="1">IF(AL217=0,0,-1*((AL217/AL175)*(LN(AL217/AL175))))</f>
        <v>0.33668578059479548</v>
      </c>
      <c r="AQ217" s="63">
        <f ca="1">IF(AL217=0,0,(AL217/AL175)^2)</f>
        <v>5.1612781600527853E-2</v>
      </c>
    </row>
    <row r="218" spans="1:43" x14ac:dyDescent="0.25">
      <c r="A218" s="53" t="s">
        <v>430</v>
      </c>
      <c r="B218" s="39">
        <f ca="1">'NE1_13.09.18'!H44</f>
        <v>0</v>
      </c>
      <c r="C218" s="39">
        <f ca="1">'NE1_13.09.18_pred'!H44</f>
        <v>0</v>
      </c>
      <c r="D218" s="39">
        <f ca="1">'NE2_14.09.18'!H44</f>
        <v>0</v>
      </c>
      <c r="E218" s="39">
        <f ca="1">'NE2_14.09.18_pred'!H44</f>
        <v>0</v>
      </c>
      <c r="F218" s="39">
        <f ca="1">'NE3_17.09.18'!H44</f>
        <v>0</v>
      </c>
      <c r="G218" s="39">
        <f ca="1">'NE3_17.09.18_pred'!H44</f>
        <v>0</v>
      </c>
      <c r="H218" s="39">
        <f ca="1">'NE4_18.09.18'!H44</f>
        <v>0</v>
      </c>
      <c r="I218" s="39">
        <f ca="1">'NE4_18.09.18_pred'!H44</f>
        <v>0</v>
      </c>
      <c r="J218" s="39">
        <f ca="1">'NE5_19.09.18'!H44</f>
        <v>0</v>
      </c>
      <c r="K218" s="39">
        <f ca="1">'NE5_19.09.18_pred'!H44</f>
        <v>0</v>
      </c>
      <c r="L218" s="39">
        <f ca="1">'NE6_20.09.18'!H44</f>
        <v>0</v>
      </c>
      <c r="M218" s="39">
        <f ca="1">'NE6_20.09.18_pred'!H44</f>
        <v>0</v>
      </c>
      <c r="N218" s="39">
        <f ca="1">'PE1_13.09.18'!H44</f>
        <v>0</v>
      </c>
      <c r="O218" s="39">
        <f ca="1">'PE1_13.09.18_pred'!H44</f>
        <v>0</v>
      </c>
      <c r="P218" s="39">
        <f ca="1">'PE2_14.09.18'!H44</f>
        <v>0</v>
      </c>
      <c r="Q218" s="39">
        <f ca="1">'PE2_14.09.18_pred'!H44</f>
        <v>0</v>
      </c>
      <c r="R218" s="39">
        <f ca="1">'PE3_17.09.18'!H44</f>
        <v>0</v>
      </c>
      <c r="S218" s="39">
        <f ca="1">'PE3_17.09.18_pred'!H44</f>
        <v>0</v>
      </c>
      <c r="T218" s="39">
        <f ca="1">'PE4_18.09.18'!H44</f>
        <v>0</v>
      </c>
      <c r="U218" s="39">
        <f ca="1">'PE4_18.09.18_pred'!H44</f>
        <v>0</v>
      </c>
      <c r="V218" s="39">
        <f ca="1">'PE5_19.09.18'!H44</f>
        <v>0</v>
      </c>
      <c r="W218" s="39">
        <f ca="1">'PE5_19.09.18_pred'!H44</f>
        <v>0</v>
      </c>
      <c r="X218" s="39">
        <f ca="1">'PE6_20.09.18'!H44</f>
        <v>0</v>
      </c>
      <c r="Y218" s="39">
        <f ca="1">'PE6_20.09.18_pred'!H44</f>
        <v>0</v>
      </c>
      <c r="Z218" s="39">
        <f ca="1">'TE1_13.09.18'!H44</f>
        <v>0</v>
      </c>
      <c r="AA218" s="39">
        <f ca="1">'TE1_13.09.18_pred'!H44</f>
        <v>0</v>
      </c>
      <c r="AB218" s="39">
        <f ca="1">'TE2_14.09.18'!H44</f>
        <v>0</v>
      </c>
      <c r="AC218" s="39">
        <f ca="1">'TE2_14.09.18_pred'!H44</f>
        <v>0</v>
      </c>
      <c r="AD218" s="39">
        <f ca="1">'TE3_17.09.18'!H44</f>
        <v>0</v>
      </c>
      <c r="AE218" s="39">
        <f ca="1">'TE3_17.09.18_pred'!H44</f>
        <v>0</v>
      </c>
      <c r="AF218" s="39">
        <f ca="1">'TE4_18.09.18'!H44</f>
        <v>0</v>
      </c>
      <c r="AG218" s="39">
        <f ca="1">'TE4_18.09.18_pred'!H44</f>
        <v>0</v>
      </c>
      <c r="AH218" s="39">
        <f ca="1">'TE5_19.09.18'!H44</f>
        <v>0</v>
      </c>
      <c r="AI218" s="39">
        <f ca="1">'TE5_19.09.18_pred'!H44</f>
        <v>0</v>
      </c>
      <c r="AJ218" s="39">
        <f ca="1">'TE6_20.09.18'!H44</f>
        <v>0</v>
      </c>
      <c r="AK218" s="39">
        <f ca="1">'TE6_20.09.18_pred'!H44</f>
        <v>0</v>
      </c>
      <c r="AL218" s="39">
        <f t="shared" ca="1" si="47"/>
        <v>0</v>
      </c>
      <c r="AM218" s="36">
        <f t="shared" ca="1" si="48"/>
        <v>0</v>
      </c>
      <c r="AN218" s="36">
        <f t="shared" ca="1" si="49"/>
        <v>0</v>
      </c>
      <c r="AO218" s="36">
        <f t="shared" ca="1" si="50"/>
        <v>0</v>
      </c>
      <c r="AP218" s="36">
        <f ca="1">IF(AL218=0,0,-1*((AL218/AL175)*(LN(AL218/AL175))))</f>
        <v>0</v>
      </c>
      <c r="AQ218" s="63">
        <f ca="1">IF(AL218=0,0,(AL218/AL175)^2)</f>
        <v>0</v>
      </c>
    </row>
    <row r="219" spans="1:43" x14ac:dyDescent="0.25">
      <c r="A219" s="53" t="s">
        <v>431</v>
      </c>
      <c r="B219" s="39">
        <f ca="1">'NE1_13.09.18'!H45</f>
        <v>1</v>
      </c>
      <c r="C219" s="39">
        <f ca="1">'NE1_13.09.18_pred'!H45</f>
        <v>1</v>
      </c>
      <c r="D219" s="39">
        <f ca="1">'NE2_14.09.18'!H45</f>
        <v>0</v>
      </c>
      <c r="E219" s="39">
        <f ca="1">'NE2_14.09.18_pred'!H45</f>
        <v>0</v>
      </c>
      <c r="F219" s="39">
        <f ca="1">'NE3_17.09.18'!H45</f>
        <v>0</v>
      </c>
      <c r="G219" s="39">
        <f ca="1">'NE3_17.09.18_pred'!H45</f>
        <v>0</v>
      </c>
      <c r="H219" s="39">
        <f ca="1">'NE4_18.09.18'!H45</f>
        <v>1</v>
      </c>
      <c r="I219" s="39">
        <f ca="1">'NE4_18.09.18_pred'!H45</f>
        <v>0</v>
      </c>
      <c r="J219" s="39">
        <f ca="1">'NE5_19.09.18'!H45</f>
        <v>0</v>
      </c>
      <c r="K219" s="39">
        <f ca="1">'NE5_19.09.18_pred'!H45</f>
        <v>0</v>
      </c>
      <c r="L219" s="39">
        <f ca="1">'NE6_20.09.18'!H45</f>
        <v>0</v>
      </c>
      <c r="M219" s="39">
        <f ca="1">'NE6_20.09.18_pred'!H45</f>
        <v>0</v>
      </c>
      <c r="N219" s="39">
        <f ca="1">'PE1_13.09.18'!H45</f>
        <v>0</v>
      </c>
      <c r="O219" s="39">
        <f ca="1">'PE1_13.09.18_pred'!H45</f>
        <v>0</v>
      </c>
      <c r="P219" s="39">
        <f ca="1">'PE2_14.09.18'!H45</f>
        <v>0</v>
      </c>
      <c r="Q219" s="39">
        <f ca="1">'PE2_14.09.18_pred'!H45</f>
        <v>0</v>
      </c>
      <c r="R219" s="39">
        <f ca="1">'PE3_17.09.18'!H45</f>
        <v>0</v>
      </c>
      <c r="S219" s="39">
        <f ca="1">'PE3_17.09.18_pred'!H45</f>
        <v>0</v>
      </c>
      <c r="T219" s="39">
        <f ca="1">'PE4_18.09.18'!H45</f>
        <v>0</v>
      </c>
      <c r="U219" s="39">
        <f ca="1">'PE4_18.09.18_pred'!H45</f>
        <v>0</v>
      </c>
      <c r="V219" s="39">
        <f ca="1">'PE5_19.09.18'!H45</f>
        <v>0</v>
      </c>
      <c r="W219" s="39">
        <f ca="1">'PE5_19.09.18_pred'!H45</f>
        <v>0</v>
      </c>
      <c r="X219" s="39">
        <f ca="1">'PE6_20.09.18'!H45</f>
        <v>0</v>
      </c>
      <c r="Y219" s="39">
        <f ca="1">'PE6_20.09.18_pred'!H45</f>
        <v>0</v>
      </c>
      <c r="Z219" s="39">
        <f ca="1">'TE1_13.09.18'!H45</f>
        <v>0</v>
      </c>
      <c r="AA219" s="39">
        <f ca="1">'TE1_13.09.18_pred'!H45</f>
        <v>0</v>
      </c>
      <c r="AB219" s="39">
        <f ca="1">'TE2_14.09.18'!H45</f>
        <v>0</v>
      </c>
      <c r="AC219" s="39">
        <f ca="1">'TE2_14.09.18_pred'!H45</f>
        <v>0</v>
      </c>
      <c r="AD219" s="39">
        <f ca="1">'TE3_17.09.18'!H45</f>
        <v>0</v>
      </c>
      <c r="AE219" s="39">
        <f ca="1">'TE3_17.09.18_pred'!H45</f>
        <v>0</v>
      </c>
      <c r="AF219" s="39">
        <f ca="1">'TE4_18.09.18'!H45</f>
        <v>0</v>
      </c>
      <c r="AG219" s="39">
        <f ca="1">'TE4_18.09.18_pred'!H45</f>
        <v>0</v>
      </c>
      <c r="AH219" s="39">
        <f ca="1">'TE5_19.09.18'!H45</f>
        <v>0</v>
      </c>
      <c r="AI219" s="39">
        <f ca="1">'TE5_19.09.18_pred'!H45</f>
        <v>0</v>
      </c>
      <c r="AJ219" s="39">
        <f ca="1">'TE6_20.09.18'!H45</f>
        <v>0</v>
      </c>
      <c r="AK219" s="39">
        <f ca="1">'TE6_20.09.18_pred'!H45</f>
        <v>0</v>
      </c>
      <c r="AL219" s="39">
        <f t="shared" ca="1" si="47"/>
        <v>3</v>
      </c>
      <c r="AM219" s="36">
        <f t="shared" ca="1" si="48"/>
        <v>8.3333333333333329E-2</v>
      </c>
      <c r="AN219" s="36">
        <f t="shared" ca="1" si="49"/>
        <v>0.28030595529069402</v>
      </c>
      <c r="AO219" s="36">
        <f t="shared" ca="1" si="50"/>
        <v>4.671765921511567E-2</v>
      </c>
      <c r="AP219" s="36">
        <f ca="1">IF(AL219=0,0,-1*((AL219/AL175)*(LN(AL219/AL175))))</f>
        <v>2.9974104535896853E-2</v>
      </c>
      <c r="AQ219" s="63">
        <f ca="1">IF(AL219=0,0,(AL219/AL175)^2)</f>
        <v>3.3933452728815159E-5</v>
      </c>
    </row>
    <row r="220" spans="1:43" x14ac:dyDescent="0.25">
      <c r="A220" s="53" t="s">
        <v>432</v>
      </c>
      <c r="B220" s="39">
        <f ca="1">'NE1_13.09.18'!H46</f>
        <v>0</v>
      </c>
      <c r="C220" s="39">
        <f ca="1">'NE1_13.09.18_pred'!H46</f>
        <v>0</v>
      </c>
      <c r="D220" s="39">
        <f ca="1">'NE2_14.09.18'!H46</f>
        <v>0</v>
      </c>
      <c r="E220" s="39">
        <f ca="1">'NE2_14.09.18_pred'!H46</f>
        <v>0</v>
      </c>
      <c r="F220" s="39">
        <f ca="1">'NE3_17.09.18'!H46</f>
        <v>0</v>
      </c>
      <c r="G220" s="39">
        <f ca="1">'NE3_17.09.18_pred'!H46</f>
        <v>0</v>
      </c>
      <c r="H220" s="39">
        <f ca="1">'NE4_18.09.18'!H46</f>
        <v>0</v>
      </c>
      <c r="I220" s="39">
        <f ca="1">'NE4_18.09.18_pred'!H46</f>
        <v>0</v>
      </c>
      <c r="J220" s="39">
        <f ca="1">'NE5_19.09.18'!H46</f>
        <v>0</v>
      </c>
      <c r="K220" s="39">
        <f ca="1">'NE5_19.09.18_pred'!H46</f>
        <v>0</v>
      </c>
      <c r="L220" s="39">
        <f ca="1">'NE6_20.09.18'!H46</f>
        <v>0</v>
      </c>
      <c r="M220" s="39">
        <f ca="1">'NE6_20.09.18_pred'!H46</f>
        <v>0</v>
      </c>
      <c r="N220" s="39">
        <f ca="1">'PE1_13.09.18'!H46</f>
        <v>0</v>
      </c>
      <c r="O220" s="39">
        <f ca="1">'PE1_13.09.18_pred'!H46</f>
        <v>0</v>
      </c>
      <c r="P220" s="39">
        <f ca="1">'PE2_14.09.18'!H46</f>
        <v>0</v>
      </c>
      <c r="Q220" s="39">
        <f ca="1">'PE2_14.09.18_pred'!H46</f>
        <v>0</v>
      </c>
      <c r="R220" s="39">
        <f ca="1">'PE3_17.09.18'!H46</f>
        <v>0</v>
      </c>
      <c r="S220" s="39">
        <f ca="1">'PE3_17.09.18_pred'!H46</f>
        <v>0</v>
      </c>
      <c r="T220" s="39">
        <f ca="1">'PE4_18.09.18'!H46</f>
        <v>0</v>
      </c>
      <c r="U220" s="39">
        <f ca="1">'PE4_18.09.18_pred'!H46</f>
        <v>0</v>
      </c>
      <c r="V220" s="39">
        <f ca="1">'PE5_19.09.18'!H46</f>
        <v>0</v>
      </c>
      <c r="W220" s="39">
        <f ca="1">'PE5_19.09.18_pred'!H46</f>
        <v>0</v>
      </c>
      <c r="X220" s="39">
        <f ca="1">'PE6_20.09.18'!H46</f>
        <v>0</v>
      </c>
      <c r="Y220" s="39">
        <f ca="1">'PE6_20.09.18_pred'!H46</f>
        <v>0</v>
      </c>
      <c r="Z220" s="39">
        <f ca="1">'TE1_13.09.18'!H46</f>
        <v>0</v>
      </c>
      <c r="AA220" s="39">
        <f ca="1">'TE1_13.09.18_pred'!H46</f>
        <v>0</v>
      </c>
      <c r="AB220" s="39">
        <f ca="1">'TE2_14.09.18'!H46</f>
        <v>0</v>
      </c>
      <c r="AC220" s="39">
        <f ca="1">'TE2_14.09.18_pred'!H46</f>
        <v>0</v>
      </c>
      <c r="AD220" s="39">
        <f ca="1">'TE3_17.09.18'!H46</f>
        <v>0</v>
      </c>
      <c r="AE220" s="39">
        <f ca="1">'TE3_17.09.18_pred'!H46</f>
        <v>0</v>
      </c>
      <c r="AF220" s="39">
        <f ca="1">'TE4_18.09.18'!H46</f>
        <v>0</v>
      </c>
      <c r="AG220" s="39">
        <f ca="1">'TE4_18.09.18_pred'!H46</f>
        <v>0</v>
      </c>
      <c r="AH220" s="39">
        <f ca="1">'TE5_19.09.18'!H46</f>
        <v>0</v>
      </c>
      <c r="AI220" s="39">
        <f ca="1">'TE5_19.09.18_pred'!H46</f>
        <v>0</v>
      </c>
      <c r="AJ220" s="39">
        <f ca="1">'TE6_20.09.18'!H46</f>
        <v>0</v>
      </c>
      <c r="AK220" s="39">
        <f ca="1">'TE6_20.09.18_pred'!H46</f>
        <v>0</v>
      </c>
      <c r="AL220" s="39">
        <f t="shared" ca="1" si="47"/>
        <v>0</v>
      </c>
      <c r="AM220" s="36">
        <f t="shared" ca="1" si="48"/>
        <v>0</v>
      </c>
      <c r="AN220" s="36">
        <f t="shared" ca="1" si="49"/>
        <v>0</v>
      </c>
      <c r="AO220" s="36">
        <f t="shared" ca="1" si="50"/>
        <v>0</v>
      </c>
      <c r="AP220" s="36">
        <f ca="1">IF(AL220=0,0,-1*((AL220/AL175)*(LN(AL220/AL175))))</f>
        <v>0</v>
      </c>
      <c r="AQ220" s="63">
        <f ca="1">IF(AL220=0,0,(AL220/AL175)^2)</f>
        <v>0</v>
      </c>
    </row>
    <row r="221" spans="1:43" x14ac:dyDescent="0.25">
      <c r="A221" s="53" t="s">
        <v>433</v>
      </c>
      <c r="B221" s="39">
        <f ca="1">'NE1_13.09.18'!H47</f>
        <v>2</v>
      </c>
      <c r="C221" s="39">
        <f ca="1">'NE1_13.09.18_pred'!H47</f>
        <v>3</v>
      </c>
      <c r="D221" s="39">
        <f ca="1">'NE2_14.09.18'!H47</f>
        <v>5</v>
      </c>
      <c r="E221" s="39">
        <f ca="1">'NE2_14.09.18_pred'!H47</f>
        <v>9</v>
      </c>
      <c r="F221" s="39">
        <f ca="1">'NE3_17.09.18'!H47</f>
        <v>2</v>
      </c>
      <c r="G221" s="39">
        <f ca="1">'NE3_17.09.18_pred'!H47</f>
        <v>0</v>
      </c>
      <c r="H221" s="39">
        <f ca="1">'NE4_18.09.18'!H47</f>
        <v>0</v>
      </c>
      <c r="I221" s="39">
        <f ca="1">'NE4_18.09.18_pred'!H47</f>
        <v>0</v>
      </c>
      <c r="J221" s="39">
        <f ca="1">'NE5_19.09.18'!H47</f>
        <v>0</v>
      </c>
      <c r="K221" s="39">
        <f ca="1">'NE5_19.09.18_pred'!H47</f>
        <v>0</v>
      </c>
      <c r="L221" s="39">
        <f ca="1">'NE6_20.09.18'!H47</f>
        <v>0</v>
      </c>
      <c r="M221" s="39">
        <f ca="1">'NE6_20.09.18_pred'!H47</f>
        <v>0</v>
      </c>
      <c r="N221" s="39">
        <f ca="1">'PE1_13.09.18'!H47</f>
        <v>0</v>
      </c>
      <c r="O221" s="39">
        <f ca="1">'PE1_13.09.18_pred'!H47</f>
        <v>0</v>
      </c>
      <c r="P221" s="39">
        <f ca="1">'PE2_14.09.18'!H47</f>
        <v>1</v>
      </c>
      <c r="Q221" s="39">
        <f ca="1">'PE2_14.09.18_pred'!H47</f>
        <v>4</v>
      </c>
      <c r="R221" s="39">
        <f ca="1">'PE3_17.09.18'!H47</f>
        <v>3</v>
      </c>
      <c r="S221" s="39">
        <f ca="1">'PE3_17.09.18_pred'!H47</f>
        <v>1</v>
      </c>
      <c r="T221" s="39">
        <f ca="1">'PE4_18.09.18'!H47</f>
        <v>0</v>
      </c>
      <c r="U221" s="39">
        <f ca="1">'PE4_18.09.18_pred'!H47</f>
        <v>0</v>
      </c>
      <c r="V221" s="39">
        <f ca="1">'PE5_19.09.18'!H47</f>
        <v>4</v>
      </c>
      <c r="W221" s="39">
        <f ca="1">'PE5_19.09.18_pred'!H47</f>
        <v>1</v>
      </c>
      <c r="X221" s="39">
        <f ca="1">'PE6_20.09.18'!H47</f>
        <v>0</v>
      </c>
      <c r="Y221" s="39">
        <f ca="1">'PE6_20.09.18_pred'!H47</f>
        <v>0</v>
      </c>
      <c r="Z221" s="39">
        <f ca="1">'TE1_13.09.18'!H47</f>
        <v>0</v>
      </c>
      <c r="AA221" s="39">
        <f ca="1">'TE1_13.09.18_pred'!H47</f>
        <v>0</v>
      </c>
      <c r="AB221" s="39">
        <f ca="1">'TE2_14.09.18'!H47</f>
        <v>0</v>
      </c>
      <c r="AC221" s="39">
        <f ca="1">'TE2_14.09.18_pred'!H47</f>
        <v>0</v>
      </c>
      <c r="AD221" s="39">
        <f ca="1">'TE3_17.09.18'!H47</f>
        <v>0</v>
      </c>
      <c r="AE221" s="39">
        <f ca="1">'TE3_17.09.18_pred'!H47</f>
        <v>0</v>
      </c>
      <c r="AF221" s="39">
        <f ca="1">'TE4_18.09.18'!H47</f>
        <v>4</v>
      </c>
      <c r="AG221" s="39">
        <f ca="1">'TE4_18.09.18_pred'!H47</f>
        <v>3</v>
      </c>
      <c r="AH221" s="39">
        <f ca="1">'TE5_19.09.18'!H47</f>
        <v>0</v>
      </c>
      <c r="AI221" s="39">
        <f ca="1">'TE5_19.09.18_pred'!H47</f>
        <v>0</v>
      </c>
      <c r="AJ221" s="39">
        <f ca="1">'TE6_20.09.18'!H47</f>
        <v>0</v>
      </c>
      <c r="AK221" s="39">
        <f ca="1">'TE6_20.09.18_pred'!H47</f>
        <v>0</v>
      </c>
      <c r="AL221" s="39">
        <f t="shared" ca="1" si="47"/>
        <v>42</v>
      </c>
      <c r="AM221" s="36">
        <f t="shared" ca="1" si="48"/>
        <v>1.1666666666666667</v>
      </c>
      <c r="AN221" s="36">
        <f t="shared" ca="1" si="49"/>
        <v>2.0213149892370277</v>
      </c>
      <c r="AO221" s="36">
        <f t="shared" ca="1" si="50"/>
        <v>0.33688583153950463</v>
      </c>
      <c r="AP221" s="36">
        <f ca="1">IF(AL221=0,0,-1*((AL221/AL175)*(LN(AL221/AL175))))</f>
        <v>0.2044133706018941</v>
      </c>
      <c r="AQ221" s="63">
        <f ca="1">IF(AL221=0,0,(AL221/AL175)^2)</f>
        <v>6.6509567348477716E-3</v>
      </c>
    </row>
    <row r="222" spans="1:43" x14ac:dyDescent="0.25">
      <c r="A222" s="53" t="s">
        <v>434</v>
      </c>
      <c r="B222" s="39">
        <f ca="1">'NE1_13.09.18'!H48</f>
        <v>0</v>
      </c>
      <c r="C222" s="39">
        <f ca="1">'NE1_13.09.18_pred'!H48</f>
        <v>0</v>
      </c>
      <c r="D222" s="39">
        <f ca="1">'NE2_14.09.18'!H48</f>
        <v>0</v>
      </c>
      <c r="E222" s="39">
        <f ca="1">'NE2_14.09.18_pred'!H48</f>
        <v>0</v>
      </c>
      <c r="F222" s="39">
        <f ca="1">'NE3_17.09.18'!H48</f>
        <v>0</v>
      </c>
      <c r="G222" s="39">
        <f ca="1">'NE3_17.09.18_pred'!H48</f>
        <v>0</v>
      </c>
      <c r="H222" s="39">
        <f ca="1">'NE4_18.09.18'!H48</f>
        <v>0</v>
      </c>
      <c r="I222" s="39">
        <f ca="1">'NE4_18.09.18_pred'!H48</f>
        <v>0</v>
      </c>
      <c r="J222" s="39">
        <f ca="1">'NE5_19.09.18'!H48</f>
        <v>0</v>
      </c>
      <c r="K222" s="39">
        <f ca="1">'NE5_19.09.18_pred'!H48</f>
        <v>0</v>
      </c>
      <c r="L222" s="39">
        <f ca="1">'NE6_20.09.18'!H48</f>
        <v>0</v>
      </c>
      <c r="M222" s="39">
        <f ca="1">'NE6_20.09.18_pred'!H48</f>
        <v>0</v>
      </c>
      <c r="N222" s="39">
        <f ca="1">'PE1_13.09.18'!H48</f>
        <v>0</v>
      </c>
      <c r="O222" s="39">
        <f ca="1">'PE1_13.09.18_pred'!H48</f>
        <v>0</v>
      </c>
      <c r="P222" s="39">
        <f ca="1">'PE2_14.09.18'!H48</f>
        <v>0</v>
      </c>
      <c r="Q222" s="39">
        <f ca="1">'PE2_14.09.18_pred'!H48</f>
        <v>0</v>
      </c>
      <c r="R222" s="39">
        <f ca="1">'PE3_17.09.18'!H48</f>
        <v>0</v>
      </c>
      <c r="S222" s="39">
        <f ca="1">'PE3_17.09.18_pred'!H48</f>
        <v>0</v>
      </c>
      <c r="T222" s="39">
        <f ca="1">'PE4_18.09.18'!H48</f>
        <v>0</v>
      </c>
      <c r="U222" s="39">
        <f ca="1">'PE4_18.09.18_pred'!H48</f>
        <v>0</v>
      </c>
      <c r="V222" s="39">
        <f ca="1">'PE5_19.09.18'!H48</f>
        <v>0</v>
      </c>
      <c r="W222" s="39">
        <f ca="1">'PE5_19.09.18_pred'!H48</f>
        <v>0</v>
      </c>
      <c r="X222" s="39">
        <f ca="1">'PE6_20.09.18'!H48</f>
        <v>0</v>
      </c>
      <c r="Y222" s="39">
        <f ca="1">'PE6_20.09.18_pred'!H48</f>
        <v>0</v>
      </c>
      <c r="Z222" s="39">
        <f ca="1">'TE1_13.09.18'!H48</f>
        <v>0</v>
      </c>
      <c r="AA222" s="39">
        <f ca="1">'TE1_13.09.18_pred'!H48</f>
        <v>0</v>
      </c>
      <c r="AB222" s="39">
        <f ca="1">'TE2_14.09.18'!H48</f>
        <v>0</v>
      </c>
      <c r="AC222" s="39">
        <f ca="1">'TE2_14.09.18_pred'!H48</f>
        <v>0</v>
      </c>
      <c r="AD222" s="39">
        <f ca="1">'TE3_17.09.18'!H48</f>
        <v>0</v>
      </c>
      <c r="AE222" s="39">
        <f ca="1">'TE3_17.09.18_pred'!H48</f>
        <v>0</v>
      </c>
      <c r="AF222" s="39">
        <f ca="1">'TE4_18.09.18'!H48</f>
        <v>0</v>
      </c>
      <c r="AG222" s="39">
        <f ca="1">'TE4_18.09.18_pred'!H48</f>
        <v>0</v>
      </c>
      <c r="AH222" s="39">
        <f ca="1">'TE5_19.09.18'!H48</f>
        <v>0</v>
      </c>
      <c r="AI222" s="39">
        <f ca="1">'TE5_19.09.18_pred'!H48</f>
        <v>0</v>
      </c>
      <c r="AJ222" s="39">
        <f ca="1">'TE6_20.09.18'!H48</f>
        <v>0</v>
      </c>
      <c r="AK222" s="39">
        <f ca="1">'TE6_20.09.18_pred'!H48</f>
        <v>0</v>
      </c>
      <c r="AL222" s="39">
        <f t="shared" ca="1" si="47"/>
        <v>0</v>
      </c>
      <c r="AM222" s="36">
        <f t="shared" ca="1" si="48"/>
        <v>0</v>
      </c>
      <c r="AN222" s="36">
        <f t="shared" ca="1" si="49"/>
        <v>0</v>
      </c>
      <c r="AO222" s="36">
        <f t="shared" ca="1" si="50"/>
        <v>0</v>
      </c>
      <c r="AP222" s="36">
        <f ca="1">IF(AL222=0,0,-1*((AL222/AL175)*(LN(AL222/AL175))))</f>
        <v>0</v>
      </c>
      <c r="AQ222" s="63">
        <f ca="1">IF(AL222=0,0,(AL222/AL175)^2)</f>
        <v>0</v>
      </c>
    </row>
    <row r="223" spans="1:43" x14ac:dyDescent="0.25">
      <c r="A223" s="53" t="s">
        <v>435</v>
      </c>
      <c r="B223" s="39">
        <f ca="1">'NE1_13.09.18'!H49</f>
        <v>0</v>
      </c>
      <c r="C223" s="39">
        <f ca="1">'NE1_13.09.18_pred'!H49</f>
        <v>0</v>
      </c>
      <c r="D223" s="39">
        <f ca="1">'NE2_14.09.18'!H49</f>
        <v>0</v>
      </c>
      <c r="E223" s="39">
        <f ca="1">'NE2_14.09.18_pred'!H49</f>
        <v>0</v>
      </c>
      <c r="F223" s="39">
        <f ca="1">'NE3_17.09.18'!H49</f>
        <v>0</v>
      </c>
      <c r="G223" s="39">
        <f ca="1">'NE3_17.09.18_pred'!H49</f>
        <v>0</v>
      </c>
      <c r="H223" s="39">
        <f ca="1">'NE4_18.09.18'!H49</f>
        <v>1</v>
      </c>
      <c r="I223" s="39">
        <f ca="1">'NE4_18.09.18_pred'!H49</f>
        <v>0</v>
      </c>
      <c r="J223" s="39">
        <f ca="1">'NE5_19.09.18'!H49</f>
        <v>1</v>
      </c>
      <c r="K223" s="39">
        <f ca="1">'NE5_19.09.18_pred'!H49</f>
        <v>0</v>
      </c>
      <c r="L223" s="39">
        <f ca="1">'NE6_20.09.18'!H49</f>
        <v>0</v>
      </c>
      <c r="M223" s="39">
        <f ca="1">'NE6_20.09.18_pred'!H49</f>
        <v>0</v>
      </c>
      <c r="N223" s="39">
        <f ca="1">'PE1_13.09.18'!H49</f>
        <v>0</v>
      </c>
      <c r="O223" s="39">
        <f ca="1">'PE1_13.09.18_pred'!H49</f>
        <v>0</v>
      </c>
      <c r="P223" s="39">
        <f ca="1">'PE2_14.09.18'!H49</f>
        <v>0</v>
      </c>
      <c r="Q223" s="39">
        <f ca="1">'PE2_14.09.18_pred'!H49</f>
        <v>0</v>
      </c>
      <c r="R223" s="39">
        <f ca="1">'PE3_17.09.18'!H49</f>
        <v>0</v>
      </c>
      <c r="S223" s="39">
        <f ca="1">'PE3_17.09.18_pred'!H49</f>
        <v>0</v>
      </c>
      <c r="T223" s="39">
        <f ca="1">'PE4_18.09.18'!H49</f>
        <v>0</v>
      </c>
      <c r="U223" s="39">
        <f ca="1">'PE4_18.09.18_pred'!H49</f>
        <v>0</v>
      </c>
      <c r="V223" s="39">
        <f ca="1">'PE5_19.09.18'!H49</f>
        <v>0</v>
      </c>
      <c r="W223" s="39">
        <f ca="1">'PE5_19.09.18_pred'!H49</f>
        <v>0</v>
      </c>
      <c r="X223" s="39">
        <f ca="1">'PE6_20.09.18'!H49</f>
        <v>0</v>
      </c>
      <c r="Y223" s="39">
        <f ca="1">'PE6_20.09.18_pred'!H49</f>
        <v>0</v>
      </c>
      <c r="Z223" s="39">
        <f ca="1">'TE1_13.09.18'!H49</f>
        <v>0</v>
      </c>
      <c r="AA223" s="39">
        <f ca="1">'TE1_13.09.18_pred'!H49</f>
        <v>0</v>
      </c>
      <c r="AB223" s="39">
        <f ca="1">'TE2_14.09.18'!H49</f>
        <v>0</v>
      </c>
      <c r="AC223" s="39">
        <f ca="1">'TE2_14.09.18_pred'!H49</f>
        <v>0</v>
      </c>
      <c r="AD223" s="39">
        <f ca="1">'TE3_17.09.18'!H49</f>
        <v>0</v>
      </c>
      <c r="AE223" s="39">
        <f ca="1">'TE3_17.09.18_pred'!H49</f>
        <v>0</v>
      </c>
      <c r="AF223" s="39">
        <f ca="1">'TE4_18.09.18'!H49</f>
        <v>0</v>
      </c>
      <c r="AG223" s="39">
        <f ca="1">'TE4_18.09.18_pred'!H49</f>
        <v>0</v>
      </c>
      <c r="AH223" s="39">
        <f ca="1">'TE5_19.09.18'!H49</f>
        <v>0</v>
      </c>
      <c r="AI223" s="39">
        <f ca="1">'TE5_19.09.18_pred'!H49</f>
        <v>0</v>
      </c>
      <c r="AJ223" s="39">
        <f ca="1">'TE6_20.09.18'!H49</f>
        <v>0</v>
      </c>
      <c r="AK223" s="39">
        <f ca="1">'TE6_20.09.18_pred'!H49</f>
        <v>0</v>
      </c>
      <c r="AL223" s="39">
        <f t="shared" ca="1" si="47"/>
        <v>2</v>
      </c>
      <c r="AM223" s="36">
        <f t="shared" ca="1" si="48"/>
        <v>5.5555555555555552E-2</v>
      </c>
      <c r="AN223" s="36">
        <f t="shared" ca="1" si="49"/>
        <v>0.2323106841457232</v>
      </c>
      <c r="AO223" s="36">
        <f t="shared" ca="1" si="50"/>
        <v>3.8718447357620533E-2</v>
      </c>
      <c r="AP223" s="36">
        <f ca="1">IF(AL223=0,0,-1*((AL223/AL175)*(LN(AL223/AL175))))</f>
        <v>2.1557358136325401E-2</v>
      </c>
      <c r="AQ223" s="63">
        <f ca="1">IF(AL223=0,0,(AL223/AL175)^2)</f>
        <v>1.5081534546140069E-5</v>
      </c>
    </row>
    <row r="224" spans="1:43" x14ac:dyDescent="0.25">
      <c r="A224" s="53" t="s">
        <v>436</v>
      </c>
      <c r="B224" s="39">
        <f ca="1">'NE1_13.09.18'!H50</f>
        <v>0</v>
      </c>
      <c r="C224" s="39">
        <f ca="1">'NE1_13.09.18_pred'!H50</f>
        <v>0</v>
      </c>
      <c r="D224" s="39">
        <f ca="1">'NE2_14.09.18'!H50</f>
        <v>0</v>
      </c>
      <c r="E224" s="39">
        <f ca="1">'NE2_14.09.18_pred'!H50</f>
        <v>0</v>
      </c>
      <c r="F224" s="39">
        <f ca="1">'NE3_17.09.18'!H50</f>
        <v>0</v>
      </c>
      <c r="G224" s="39">
        <f ca="1">'NE3_17.09.18_pred'!H50</f>
        <v>0</v>
      </c>
      <c r="H224" s="39">
        <f ca="1">'NE4_18.09.18'!H50</f>
        <v>0</v>
      </c>
      <c r="I224" s="39">
        <f ca="1">'NE4_18.09.18_pred'!H50</f>
        <v>0</v>
      </c>
      <c r="J224" s="39">
        <f ca="1">'NE5_19.09.18'!H50</f>
        <v>0</v>
      </c>
      <c r="K224" s="39">
        <f ca="1">'NE5_19.09.18_pred'!H50</f>
        <v>0</v>
      </c>
      <c r="L224" s="39">
        <f ca="1">'NE6_20.09.18'!H50</f>
        <v>0</v>
      </c>
      <c r="M224" s="39">
        <f ca="1">'NE6_20.09.18_pred'!H50</f>
        <v>0</v>
      </c>
      <c r="N224" s="39">
        <f ca="1">'PE1_13.09.18'!H50</f>
        <v>0</v>
      </c>
      <c r="O224" s="39">
        <f ca="1">'PE1_13.09.18_pred'!H50</f>
        <v>0</v>
      </c>
      <c r="P224" s="39">
        <f ca="1">'PE2_14.09.18'!H50</f>
        <v>0</v>
      </c>
      <c r="Q224" s="39">
        <f ca="1">'PE2_14.09.18_pred'!H50</f>
        <v>0</v>
      </c>
      <c r="R224" s="39">
        <f ca="1">'PE3_17.09.18'!H50</f>
        <v>0</v>
      </c>
      <c r="S224" s="39">
        <f ca="1">'PE3_17.09.18_pred'!H50</f>
        <v>0</v>
      </c>
      <c r="T224" s="39">
        <f ca="1">'PE4_18.09.18'!H50</f>
        <v>0</v>
      </c>
      <c r="U224" s="39">
        <f ca="1">'PE4_18.09.18_pred'!H50</f>
        <v>0</v>
      </c>
      <c r="V224" s="39">
        <f ca="1">'PE5_19.09.18'!H50</f>
        <v>0</v>
      </c>
      <c r="W224" s="39">
        <f ca="1">'PE5_19.09.18_pred'!H50</f>
        <v>0</v>
      </c>
      <c r="X224" s="39">
        <f ca="1">'PE6_20.09.18'!H50</f>
        <v>0</v>
      </c>
      <c r="Y224" s="39">
        <f ca="1">'PE6_20.09.18_pred'!H50</f>
        <v>0</v>
      </c>
      <c r="Z224" s="39">
        <f ca="1">'TE1_13.09.18'!H50</f>
        <v>0</v>
      </c>
      <c r="AA224" s="39">
        <f ca="1">'TE1_13.09.18_pred'!H50</f>
        <v>0</v>
      </c>
      <c r="AB224" s="39">
        <f ca="1">'TE2_14.09.18'!H50</f>
        <v>0</v>
      </c>
      <c r="AC224" s="39">
        <f ca="1">'TE2_14.09.18_pred'!H50</f>
        <v>0</v>
      </c>
      <c r="AD224" s="39">
        <f ca="1">'TE3_17.09.18'!H50</f>
        <v>28</v>
      </c>
      <c r="AE224" s="39">
        <f ca="1">'TE3_17.09.18_pred'!H50</f>
        <v>7</v>
      </c>
      <c r="AF224" s="39">
        <f ca="1">'TE4_18.09.18'!H50</f>
        <v>0</v>
      </c>
      <c r="AG224" s="39">
        <f ca="1">'TE4_18.09.18_pred'!H50</f>
        <v>0</v>
      </c>
      <c r="AH224" s="39">
        <f ca="1">'TE5_19.09.18'!H50</f>
        <v>0</v>
      </c>
      <c r="AI224" s="39">
        <f ca="1">'TE5_19.09.18_pred'!H50</f>
        <v>0</v>
      </c>
      <c r="AJ224" s="39">
        <f ca="1">'TE6_20.09.18'!H50</f>
        <v>0</v>
      </c>
      <c r="AK224" s="39">
        <f ca="1">'TE6_20.09.18_pred'!H50</f>
        <v>0</v>
      </c>
      <c r="AL224" s="39">
        <f t="shared" ca="1" si="47"/>
        <v>35</v>
      </c>
      <c r="AM224" s="36">
        <f t="shared" ca="1" si="48"/>
        <v>0.97222222222222221</v>
      </c>
      <c r="AN224" s="36">
        <f t="shared" ca="1" si="49"/>
        <v>4.7778423768242684</v>
      </c>
      <c r="AO224" s="36">
        <f t="shared" ca="1" si="50"/>
        <v>0.79630706280404473</v>
      </c>
      <c r="AP224" s="36">
        <f ca="1">IF(AL224=0,0,-1*((AL224/AL175)*(LN(AL224/AL175))))</f>
        <v>0.18273526091475978</v>
      </c>
      <c r="AQ224" s="63">
        <f ca="1">IF(AL224=0,0,(AL224/AL175)^2)</f>
        <v>4.6187199547553957E-3</v>
      </c>
    </row>
    <row r="225" spans="1:43" x14ac:dyDescent="0.25">
      <c r="A225" s="53" t="s">
        <v>437</v>
      </c>
      <c r="B225" s="39">
        <f ca="1">'NE1_13.09.18'!H51</f>
        <v>1</v>
      </c>
      <c r="C225" s="39">
        <f ca="1">'NE1_13.09.18_pred'!H51</f>
        <v>0</v>
      </c>
      <c r="D225" s="39">
        <f ca="1">'NE2_14.09.18'!H51</f>
        <v>5</v>
      </c>
      <c r="E225" s="39">
        <f ca="1">'NE2_14.09.18_pred'!H51</f>
        <v>2</v>
      </c>
      <c r="F225" s="39">
        <f ca="1">'NE3_17.09.18'!H51</f>
        <v>0</v>
      </c>
      <c r="G225" s="39">
        <f ca="1">'NE3_17.09.18_pred'!H51</f>
        <v>0</v>
      </c>
      <c r="H225" s="39">
        <f ca="1">'NE4_18.09.18'!H51</f>
        <v>0</v>
      </c>
      <c r="I225" s="39">
        <f ca="1">'NE4_18.09.18_pred'!H51</f>
        <v>0</v>
      </c>
      <c r="J225" s="39">
        <f ca="1">'NE5_19.09.18'!H51</f>
        <v>0</v>
      </c>
      <c r="K225" s="39">
        <f ca="1">'NE5_19.09.18_pred'!H51</f>
        <v>0</v>
      </c>
      <c r="L225" s="39">
        <f ca="1">'NE6_20.09.18'!H51</f>
        <v>0</v>
      </c>
      <c r="M225" s="39">
        <f ca="1">'NE6_20.09.18_pred'!H51</f>
        <v>0</v>
      </c>
      <c r="N225" s="39">
        <f ca="1">'PE1_13.09.18'!H51</f>
        <v>0</v>
      </c>
      <c r="O225" s="39">
        <f ca="1">'PE1_13.09.18_pred'!H51</f>
        <v>0</v>
      </c>
      <c r="P225" s="39">
        <f ca="1">'PE2_14.09.18'!H51</f>
        <v>0</v>
      </c>
      <c r="Q225" s="39">
        <f ca="1">'PE2_14.09.18_pred'!H51</f>
        <v>0</v>
      </c>
      <c r="R225" s="39">
        <f ca="1">'PE3_17.09.18'!H51</f>
        <v>0</v>
      </c>
      <c r="S225" s="39">
        <f ca="1">'PE3_17.09.18_pred'!H51</f>
        <v>0</v>
      </c>
      <c r="T225" s="39">
        <f ca="1">'PE4_18.09.18'!H51</f>
        <v>0</v>
      </c>
      <c r="U225" s="39">
        <f ca="1">'PE4_18.09.18_pred'!H51</f>
        <v>0</v>
      </c>
      <c r="V225" s="39">
        <f ca="1">'PE5_19.09.18'!H51</f>
        <v>0</v>
      </c>
      <c r="W225" s="39">
        <f ca="1">'PE5_19.09.18_pred'!H51</f>
        <v>0</v>
      </c>
      <c r="X225" s="39">
        <f ca="1">'PE6_20.09.18'!H51</f>
        <v>0</v>
      </c>
      <c r="Y225" s="39">
        <f ca="1">'PE6_20.09.18_pred'!H51</f>
        <v>0</v>
      </c>
      <c r="Z225" s="39">
        <f ca="1">'TE1_13.09.18'!H51</f>
        <v>0</v>
      </c>
      <c r="AA225" s="39">
        <f ca="1">'TE1_13.09.18_pred'!H51</f>
        <v>0</v>
      </c>
      <c r="AB225" s="39">
        <f ca="1">'TE2_14.09.18'!H51</f>
        <v>0</v>
      </c>
      <c r="AC225" s="39">
        <f ca="1">'TE2_14.09.18_pred'!H51</f>
        <v>0</v>
      </c>
      <c r="AD225" s="39">
        <f ca="1">'TE3_17.09.18'!H51</f>
        <v>0</v>
      </c>
      <c r="AE225" s="39">
        <f ca="1">'TE3_17.09.18_pred'!H51</f>
        <v>0</v>
      </c>
      <c r="AF225" s="39">
        <f ca="1">'TE4_18.09.18'!H51</f>
        <v>0</v>
      </c>
      <c r="AG225" s="39">
        <f ca="1">'TE4_18.09.18_pred'!H51</f>
        <v>0</v>
      </c>
      <c r="AH225" s="39">
        <f ca="1">'TE5_19.09.18'!H51</f>
        <v>0</v>
      </c>
      <c r="AI225" s="39">
        <f ca="1">'TE5_19.09.18_pred'!H51</f>
        <v>0</v>
      </c>
      <c r="AJ225" s="39">
        <f ca="1">'TE6_20.09.18'!H51</f>
        <v>0</v>
      </c>
      <c r="AK225" s="39">
        <f ca="1">'TE6_20.09.18_pred'!H51</f>
        <v>0</v>
      </c>
      <c r="AL225" s="39">
        <f t="shared" ca="1" si="47"/>
        <v>8</v>
      </c>
      <c r="AM225" s="36">
        <f t="shared" ca="1" si="48"/>
        <v>0.22222222222222221</v>
      </c>
      <c r="AN225" s="36">
        <f t="shared" ca="1" si="49"/>
        <v>0.89796949076747945</v>
      </c>
      <c r="AO225" s="36">
        <f t="shared" ca="1" si="50"/>
        <v>0.14966158179457992</v>
      </c>
      <c r="AP225" s="36">
        <f ca="1">IF(AL225=0,0,-1*((AL225/AL175)*(LN(AL225/AL175))))</f>
        <v>6.4694762858002325E-2</v>
      </c>
      <c r="AQ225" s="63">
        <f ca="1">IF(AL225=0,0,(AL225/AL175)^2)</f>
        <v>2.413045527382411E-4</v>
      </c>
    </row>
    <row r="226" spans="1:43" x14ac:dyDescent="0.25">
      <c r="A226" s="53" t="s">
        <v>438</v>
      </c>
      <c r="B226" s="39">
        <f ca="1">'NE1_13.09.18'!H52</f>
        <v>0</v>
      </c>
      <c r="C226" s="39">
        <f ca="1">'NE1_13.09.18_pred'!H52</f>
        <v>0</v>
      </c>
      <c r="D226" s="39">
        <f ca="1">'NE2_14.09.18'!H52</f>
        <v>0</v>
      </c>
      <c r="E226" s="39">
        <f ca="1">'NE2_14.09.18_pred'!H52</f>
        <v>0</v>
      </c>
      <c r="F226" s="39">
        <f ca="1">'NE3_17.09.18'!H52</f>
        <v>6</v>
      </c>
      <c r="G226" s="39">
        <f ca="1">'NE3_17.09.18_pred'!H52</f>
        <v>0</v>
      </c>
      <c r="H226" s="39">
        <f ca="1">'NE4_18.09.18'!H52</f>
        <v>0</v>
      </c>
      <c r="I226" s="39">
        <f ca="1">'NE4_18.09.18_pred'!H52</f>
        <v>0</v>
      </c>
      <c r="J226" s="39">
        <f ca="1">'NE5_19.09.18'!H52</f>
        <v>0</v>
      </c>
      <c r="K226" s="39">
        <f ca="1">'NE5_19.09.18_pred'!H52</f>
        <v>0</v>
      </c>
      <c r="L226" s="39">
        <f ca="1">'NE6_20.09.18'!H52</f>
        <v>0</v>
      </c>
      <c r="M226" s="39">
        <f ca="1">'NE6_20.09.18_pred'!H52</f>
        <v>0</v>
      </c>
      <c r="N226" s="39">
        <f ca="1">'PE1_13.09.18'!H52</f>
        <v>0</v>
      </c>
      <c r="O226" s="39">
        <f ca="1">'PE1_13.09.18_pred'!H52</f>
        <v>0</v>
      </c>
      <c r="P226" s="39">
        <f ca="1">'PE2_14.09.18'!H52</f>
        <v>0</v>
      </c>
      <c r="Q226" s="39">
        <f ca="1">'PE2_14.09.18_pred'!H52</f>
        <v>0</v>
      </c>
      <c r="R226" s="39">
        <f ca="1">'PE3_17.09.18'!H52</f>
        <v>0</v>
      </c>
      <c r="S226" s="39">
        <f ca="1">'PE3_17.09.18_pred'!H52</f>
        <v>0</v>
      </c>
      <c r="T226" s="39">
        <f ca="1">'PE4_18.09.18'!H52</f>
        <v>0</v>
      </c>
      <c r="U226" s="39">
        <f ca="1">'PE4_18.09.18_pred'!H52</f>
        <v>0</v>
      </c>
      <c r="V226" s="39">
        <f ca="1">'PE5_19.09.18'!H52</f>
        <v>0</v>
      </c>
      <c r="W226" s="39">
        <f ca="1">'PE5_19.09.18_pred'!H52</f>
        <v>0</v>
      </c>
      <c r="X226" s="39">
        <f ca="1">'PE6_20.09.18'!H52</f>
        <v>0</v>
      </c>
      <c r="Y226" s="39">
        <f ca="1">'PE6_20.09.18_pred'!H52</f>
        <v>0</v>
      </c>
      <c r="Z226" s="39">
        <f ca="1">'TE1_13.09.18'!H52</f>
        <v>0</v>
      </c>
      <c r="AA226" s="39">
        <f ca="1">'TE1_13.09.18_pred'!H52</f>
        <v>0</v>
      </c>
      <c r="AB226" s="39">
        <f ca="1">'TE2_14.09.18'!H52</f>
        <v>0</v>
      </c>
      <c r="AC226" s="39">
        <f ca="1">'TE2_14.09.18_pred'!H52</f>
        <v>0</v>
      </c>
      <c r="AD226" s="39">
        <f ca="1">'TE3_17.09.18'!H52</f>
        <v>0</v>
      </c>
      <c r="AE226" s="39">
        <f ca="1">'TE3_17.09.18_pred'!H52</f>
        <v>0</v>
      </c>
      <c r="AF226" s="39">
        <f ca="1">'TE4_18.09.18'!H52</f>
        <v>0</v>
      </c>
      <c r="AG226" s="39">
        <f ca="1">'TE4_18.09.18_pred'!H52</f>
        <v>0</v>
      </c>
      <c r="AH226" s="39">
        <f ca="1">'TE5_19.09.18'!H52</f>
        <v>0</v>
      </c>
      <c r="AI226" s="39">
        <f ca="1">'TE5_19.09.18_pred'!H52</f>
        <v>0</v>
      </c>
      <c r="AJ226" s="39">
        <f ca="1">'TE6_20.09.18'!H52</f>
        <v>0</v>
      </c>
      <c r="AK226" s="39">
        <f ca="1">'TE6_20.09.18_pred'!H52</f>
        <v>0</v>
      </c>
      <c r="AL226" s="39">
        <f t="shared" ca="1" si="47"/>
        <v>6</v>
      </c>
      <c r="AM226" s="36">
        <f t="shared" ca="1" si="48"/>
        <v>0.16666666666666666</v>
      </c>
      <c r="AN226" s="36">
        <f t="shared" ca="1" si="49"/>
        <v>1</v>
      </c>
      <c r="AO226" s="36">
        <f t="shared" ca="1" si="50"/>
        <v>0.16666666666666666</v>
      </c>
      <c r="AP226" s="36">
        <f ca="1">IF(AL226=0,0,-1*((AL226/AL175)*(LN(AL226/AL175))))</f>
        <v>5.1872707939056475E-2</v>
      </c>
      <c r="AQ226" s="63">
        <f ca="1">IF(AL226=0,0,(AL226/AL175)^2)</f>
        <v>1.3573381091526064E-4</v>
      </c>
    </row>
    <row r="227" spans="1:43" x14ac:dyDescent="0.25">
      <c r="A227" s="54" t="s">
        <v>188</v>
      </c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8">
        <f ca="1">SUM(AP228:AP255)</f>
        <v>1.5057084025253995</v>
      </c>
      <c r="AQ227" s="64">
        <f ca="1">1-SUM(AQ228:AQ255)</f>
        <v>0.70752373516120559</v>
      </c>
    </row>
    <row r="228" spans="1:43" x14ac:dyDescent="0.25">
      <c r="A228" s="53" t="s">
        <v>439</v>
      </c>
      <c r="B228" s="39">
        <f ca="1">'NE1_13.09.18'!H54</f>
        <v>0</v>
      </c>
      <c r="C228" s="39">
        <f ca="1">'NE1_13.09.18_pred'!H54</f>
        <v>0</v>
      </c>
      <c r="D228" s="39">
        <f ca="1">'NE2_14.09.18'!H54</f>
        <v>0</v>
      </c>
      <c r="E228" s="39">
        <f ca="1">'NE2_14.09.18_pred'!H54</f>
        <v>0</v>
      </c>
      <c r="F228" s="39">
        <f ca="1">'NE3_17.09.18'!H54</f>
        <v>0</v>
      </c>
      <c r="G228" s="39">
        <f ca="1">'NE3_17.09.18_pred'!H54</f>
        <v>0</v>
      </c>
      <c r="H228" s="39">
        <f ca="1">'NE4_18.09.18'!H54</f>
        <v>0</v>
      </c>
      <c r="I228" s="39">
        <f ca="1">'NE4_18.09.18_pred'!H54</f>
        <v>0</v>
      </c>
      <c r="J228" s="39">
        <f ca="1">'NE5_19.09.18'!H54</f>
        <v>0</v>
      </c>
      <c r="K228" s="39">
        <f ca="1">'NE5_19.09.18_pred'!H54</f>
        <v>0</v>
      </c>
      <c r="L228" s="39">
        <f ca="1">'NE6_20.09.18'!H54</f>
        <v>0</v>
      </c>
      <c r="M228" s="39">
        <f ca="1">'NE6_20.09.18_pred'!H54</f>
        <v>0</v>
      </c>
      <c r="N228" s="39">
        <f ca="1">'PE1_13.09.18'!H54</f>
        <v>0</v>
      </c>
      <c r="O228" s="39">
        <f ca="1">'PE1_13.09.18_pred'!H54</f>
        <v>0</v>
      </c>
      <c r="P228" s="39">
        <f ca="1">'PE2_14.09.18'!H54</f>
        <v>0</v>
      </c>
      <c r="Q228" s="39">
        <f ca="1">'PE2_14.09.18_pred'!H54</f>
        <v>0</v>
      </c>
      <c r="R228" s="39">
        <f ca="1">'PE3_17.09.18'!H54</f>
        <v>0</v>
      </c>
      <c r="S228" s="39">
        <f ca="1">'PE3_17.09.18_pred'!H54</f>
        <v>0</v>
      </c>
      <c r="T228" s="39">
        <f ca="1">'PE4_18.09.18'!H54</f>
        <v>0</v>
      </c>
      <c r="U228" s="39">
        <f ca="1">'PE4_18.09.18_pred'!H54</f>
        <v>0</v>
      </c>
      <c r="V228" s="39">
        <f ca="1">'PE5_19.09.18'!H54</f>
        <v>0</v>
      </c>
      <c r="W228" s="39">
        <f ca="1">'PE5_19.09.18_pred'!H54</f>
        <v>0</v>
      </c>
      <c r="X228" s="39">
        <f ca="1">'PE6_20.09.18'!H54</f>
        <v>0</v>
      </c>
      <c r="Y228" s="39">
        <f ca="1">'PE6_20.09.18_pred'!H54</f>
        <v>0</v>
      </c>
      <c r="Z228" s="39">
        <f ca="1">'TE1_13.09.18'!H54</f>
        <v>0</v>
      </c>
      <c r="AA228" s="39">
        <f ca="1">'TE1_13.09.18_pred'!H54</f>
        <v>0</v>
      </c>
      <c r="AB228" s="39">
        <f ca="1">'TE2_14.09.18'!H54</f>
        <v>0</v>
      </c>
      <c r="AC228" s="39">
        <f ca="1">'TE2_14.09.18_pred'!H54</f>
        <v>0</v>
      </c>
      <c r="AD228" s="39">
        <f ca="1">'TE3_17.09.18'!H54</f>
        <v>0</v>
      </c>
      <c r="AE228" s="39">
        <f ca="1">'TE3_17.09.18_pred'!H54</f>
        <v>0</v>
      </c>
      <c r="AF228" s="39">
        <f ca="1">'TE4_18.09.18'!H54</f>
        <v>0</v>
      </c>
      <c r="AG228" s="39">
        <f ca="1">'TE4_18.09.18_pred'!H54</f>
        <v>0</v>
      </c>
      <c r="AH228" s="39">
        <f ca="1">'TE5_19.09.18'!H54</f>
        <v>0</v>
      </c>
      <c r="AI228" s="39">
        <f ca="1">'TE5_19.09.18_pred'!H54</f>
        <v>0</v>
      </c>
      <c r="AJ228" s="39">
        <f ca="1">'TE6_20.09.18'!H54</f>
        <v>0</v>
      </c>
      <c r="AK228" s="39">
        <f ca="1">'TE6_20.09.18_pred'!H54</f>
        <v>0</v>
      </c>
      <c r="AL228" s="39">
        <f t="shared" ref="AL228:AL255" ca="1" si="51">SUM(B228:AK228)</f>
        <v>0</v>
      </c>
      <c r="AM228" s="36">
        <f t="shared" ref="AM228:AM255" ca="1" si="52">AVERAGE(B228:AK228)</f>
        <v>0</v>
      </c>
      <c r="AN228" s="36">
        <f t="shared" ref="AN228:AN255" ca="1" si="53">STDEV(B228:AK228)</f>
        <v>0</v>
      </c>
      <c r="AO228" s="36">
        <f t="shared" ref="AO228:AO255" ca="1" si="54">AN228/SQRT(36)</f>
        <v>0</v>
      </c>
      <c r="AP228" s="36">
        <f ca="1">IF(AL228=0,0,-1*((AL228/AL176)*(LN(AL228/AL176))))</f>
        <v>0</v>
      </c>
      <c r="AQ228" s="63">
        <f ca="1">IF(AL228=0,0,(AL228/AL176)^2)</f>
        <v>0</v>
      </c>
    </row>
    <row r="229" spans="1:43" x14ac:dyDescent="0.25">
      <c r="A229" s="53" t="s">
        <v>440</v>
      </c>
      <c r="B229" s="39">
        <f ca="1">'NE1_13.09.18'!H55</f>
        <v>0</v>
      </c>
      <c r="C229" s="39">
        <f ca="1">'NE1_13.09.18_pred'!H55</f>
        <v>0</v>
      </c>
      <c r="D229" s="39">
        <f ca="1">'NE2_14.09.18'!H55</f>
        <v>0</v>
      </c>
      <c r="E229" s="39">
        <f ca="1">'NE2_14.09.18_pred'!H55</f>
        <v>0</v>
      </c>
      <c r="F229" s="39">
        <f ca="1">'NE3_17.09.18'!H55</f>
        <v>0</v>
      </c>
      <c r="G229" s="39">
        <f ca="1">'NE3_17.09.18_pred'!H55</f>
        <v>0</v>
      </c>
      <c r="H229" s="39">
        <f ca="1">'NE4_18.09.18'!H55</f>
        <v>0</v>
      </c>
      <c r="I229" s="39">
        <f ca="1">'NE4_18.09.18_pred'!H55</f>
        <v>0</v>
      </c>
      <c r="J229" s="39">
        <f ca="1">'NE5_19.09.18'!H55</f>
        <v>0</v>
      </c>
      <c r="K229" s="39">
        <f ca="1">'NE5_19.09.18_pred'!H55</f>
        <v>0</v>
      </c>
      <c r="L229" s="39">
        <f ca="1">'NE6_20.09.18'!H55</f>
        <v>0</v>
      </c>
      <c r="M229" s="39">
        <f ca="1">'NE6_20.09.18_pred'!H55</f>
        <v>0</v>
      </c>
      <c r="N229" s="39">
        <f ca="1">'PE1_13.09.18'!H55</f>
        <v>0</v>
      </c>
      <c r="O229" s="39">
        <f ca="1">'PE1_13.09.18_pred'!H55</f>
        <v>0</v>
      </c>
      <c r="P229" s="39">
        <f ca="1">'PE2_14.09.18'!H55</f>
        <v>0</v>
      </c>
      <c r="Q229" s="39">
        <f ca="1">'PE2_14.09.18_pred'!H55</f>
        <v>0</v>
      </c>
      <c r="R229" s="39">
        <f ca="1">'PE3_17.09.18'!H55</f>
        <v>0</v>
      </c>
      <c r="S229" s="39">
        <f ca="1">'PE3_17.09.18_pred'!H55</f>
        <v>0</v>
      </c>
      <c r="T229" s="39">
        <f ca="1">'PE4_18.09.18'!H55</f>
        <v>0</v>
      </c>
      <c r="U229" s="39">
        <f ca="1">'PE4_18.09.18_pred'!H55</f>
        <v>0</v>
      </c>
      <c r="V229" s="39">
        <f ca="1">'PE5_19.09.18'!H55</f>
        <v>0</v>
      </c>
      <c r="W229" s="39">
        <f ca="1">'PE5_19.09.18_pred'!H55</f>
        <v>0</v>
      </c>
      <c r="X229" s="39">
        <f ca="1">'PE6_20.09.18'!H55</f>
        <v>0</v>
      </c>
      <c r="Y229" s="39">
        <f ca="1">'PE6_20.09.18_pred'!H55</f>
        <v>0</v>
      </c>
      <c r="Z229" s="39">
        <f ca="1">'TE1_13.09.18'!H55</f>
        <v>0</v>
      </c>
      <c r="AA229" s="39">
        <f ca="1">'TE1_13.09.18_pred'!H55</f>
        <v>0</v>
      </c>
      <c r="AB229" s="39">
        <f ca="1">'TE2_14.09.18'!H55</f>
        <v>0</v>
      </c>
      <c r="AC229" s="39">
        <f ca="1">'TE2_14.09.18_pred'!H55</f>
        <v>0</v>
      </c>
      <c r="AD229" s="39">
        <f ca="1">'TE3_17.09.18'!H55</f>
        <v>0</v>
      </c>
      <c r="AE229" s="39">
        <f ca="1">'TE3_17.09.18_pred'!H55</f>
        <v>0</v>
      </c>
      <c r="AF229" s="39">
        <f ca="1">'TE4_18.09.18'!H55</f>
        <v>0</v>
      </c>
      <c r="AG229" s="39">
        <f ca="1">'TE4_18.09.18_pred'!H55</f>
        <v>0</v>
      </c>
      <c r="AH229" s="39">
        <f ca="1">'TE5_19.09.18'!H55</f>
        <v>0</v>
      </c>
      <c r="AI229" s="39">
        <f ca="1">'TE5_19.09.18_pred'!H55</f>
        <v>0</v>
      </c>
      <c r="AJ229" s="39">
        <f ca="1">'TE6_20.09.18'!H55</f>
        <v>0</v>
      </c>
      <c r="AK229" s="39">
        <f ca="1">'TE6_20.09.18_pred'!H55</f>
        <v>0</v>
      </c>
      <c r="AL229" s="39">
        <f t="shared" ca="1" si="51"/>
        <v>0</v>
      </c>
      <c r="AM229" s="36">
        <f t="shared" ca="1" si="52"/>
        <v>0</v>
      </c>
      <c r="AN229" s="36">
        <f t="shared" ca="1" si="53"/>
        <v>0</v>
      </c>
      <c r="AO229" s="36">
        <f t="shared" ca="1" si="54"/>
        <v>0</v>
      </c>
      <c r="AP229" s="36">
        <f ca="1">IF(AL229=0,0,-1*((AL229/AL176)*(LN(AL229/AL176))))</f>
        <v>0</v>
      </c>
      <c r="AQ229" s="63">
        <f ca="1">IF(AL229=0,0,(AL229/AL176)^2)</f>
        <v>0</v>
      </c>
    </row>
    <row r="230" spans="1:43" x14ac:dyDescent="0.25">
      <c r="A230" s="53" t="s">
        <v>441</v>
      </c>
      <c r="B230" s="39">
        <f ca="1">'NE1_13.09.18'!H56</f>
        <v>3</v>
      </c>
      <c r="C230" s="39">
        <f ca="1">'NE1_13.09.18_pred'!H56</f>
        <v>2</v>
      </c>
      <c r="D230" s="39">
        <f ca="1">'NE2_14.09.18'!H56</f>
        <v>5</v>
      </c>
      <c r="E230" s="39">
        <f ca="1">'NE2_14.09.18_pred'!H56</f>
        <v>6</v>
      </c>
      <c r="F230" s="39">
        <f ca="1">'NE3_17.09.18'!H56</f>
        <v>1</v>
      </c>
      <c r="G230" s="39">
        <f ca="1">'NE3_17.09.18_pred'!H56</f>
        <v>0</v>
      </c>
      <c r="H230" s="39">
        <f ca="1">'NE4_18.09.18'!H56</f>
        <v>6</v>
      </c>
      <c r="I230" s="39">
        <f ca="1">'NE4_18.09.18_pred'!H56</f>
        <v>9</v>
      </c>
      <c r="J230" s="39">
        <f ca="1">'NE5_19.09.18'!H56</f>
        <v>1</v>
      </c>
      <c r="K230" s="39">
        <f ca="1">'NE5_19.09.18_pred'!H56</f>
        <v>1</v>
      </c>
      <c r="L230" s="39">
        <f ca="1">'NE6_20.09.18'!H56</f>
        <v>1</v>
      </c>
      <c r="M230" s="39">
        <f ca="1">'NE6_20.09.18_pred'!H56</f>
        <v>0</v>
      </c>
      <c r="N230" s="39">
        <f ca="1">'PE1_13.09.18'!H56</f>
        <v>0</v>
      </c>
      <c r="O230" s="39">
        <f ca="1">'PE1_13.09.18_pred'!H56</f>
        <v>0</v>
      </c>
      <c r="P230" s="39">
        <f ca="1">'PE2_14.09.18'!H56</f>
        <v>0</v>
      </c>
      <c r="Q230" s="39">
        <f ca="1">'PE2_14.09.18_pred'!H56</f>
        <v>0</v>
      </c>
      <c r="R230" s="39">
        <f ca="1">'PE3_17.09.18'!H56</f>
        <v>0</v>
      </c>
      <c r="S230" s="39">
        <f ca="1">'PE3_17.09.18_pred'!H56</f>
        <v>0</v>
      </c>
      <c r="T230" s="39">
        <f ca="1">'PE4_18.09.18'!H56</f>
        <v>1</v>
      </c>
      <c r="U230" s="39">
        <f ca="1">'PE4_18.09.18_pred'!H56</f>
        <v>1</v>
      </c>
      <c r="V230" s="39">
        <f ca="1">'PE5_19.09.18'!H56</f>
        <v>1</v>
      </c>
      <c r="W230" s="39">
        <f ca="1">'PE5_19.09.18_pred'!H56</f>
        <v>0</v>
      </c>
      <c r="X230" s="39">
        <f ca="1">'PE6_20.09.18'!H56</f>
        <v>0</v>
      </c>
      <c r="Y230" s="39">
        <f ca="1">'PE6_20.09.18_pred'!H56</f>
        <v>0</v>
      </c>
      <c r="Z230" s="39">
        <f ca="1">'TE1_13.09.18'!H56</f>
        <v>0</v>
      </c>
      <c r="AA230" s="39">
        <f ca="1">'TE1_13.09.18_pred'!H56</f>
        <v>0</v>
      </c>
      <c r="AB230" s="39">
        <f ca="1">'TE2_14.09.18'!H56</f>
        <v>0</v>
      </c>
      <c r="AC230" s="39">
        <f ca="1">'TE2_14.09.18_pred'!H56</f>
        <v>0</v>
      </c>
      <c r="AD230" s="39">
        <f ca="1">'TE3_17.09.18'!H56</f>
        <v>1</v>
      </c>
      <c r="AE230" s="39">
        <f ca="1">'TE3_17.09.18_pred'!H56</f>
        <v>0</v>
      </c>
      <c r="AF230" s="39">
        <f ca="1">'TE4_18.09.18'!H56</f>
        <v>0</v>
      </c>
      <c r="AG230" s="39">
        <f ca="1">'TE4_18.09.18_pred'!H56</f>
        <v>0</v>
      </c>
      <c r="AH230" s="39">
        <f ca="1">'TE5_19.09.18'!H56</f>
        <v>0</v>
      </c>
      <c r="AI230" s="39">
        <f ca="1">'TE5_19.09.18_pred'!H56</f>
        <v>0</v>
      </c>
      <c r="AJ230" s="39">
        <f ca="1">'TE6_20.09.18'!H56</f>
        <v>1</v>
      </c>
      <c r="AK230" s="39">
        <f ca="1">'TE6_20.09.18_pred'!H56</f>
        <v>0</v>
      </c>
      <c r="AL230" s="39">
        <f t="shared" ca="1" si="51"/>
        <v>40</v>
      </c>
      <c r="AM230" s="36">
        <f t="shared" ca="1" si="52"/>
        <v>1.1111111111111112</v>
      </c>
      <c r="AN230" s="36">
        <f t="shared" ca="1" si="53"/>
        <v>2.1081851067789192</v>
      </c>
      <c r="AO230" s="36">
        <f t="shared" ca="1" si="54"/>
        <v>0.35136418446315321</v>
      </c>
      <c r="AP230" s="36">
        <f ca="1">IF(AL230=0,0,-1*((AL230/AL176)*(LN(AL230/AL176))))</f>
        <v>0.12238387682556852</v>
      </c>
      <c r="AQ230" s="63">
        <f ca="1">IF(AL230=0,0,(AL230/AL176)^2)</f>
        <v>1.3819598955238321E-3</v>
      </c>
    </row>
    <row r="231" spans="1:43" x14ac:dyDescent="0.25">
      <c r="A231" s="53" t="s">
        <v>442</v>
      </c>
      <c r="B231" s="39">
        <f ca="1">'NE1_13.09.18'!H57</f>
        <v>0</v>
      </c>
      <c r="C231" s="39">
        <f ca="1">'NE1_13.09.18_pred'!H57</f>
        <v>0</v>
      </c>
      <c r="D231" s="39">
        <f ca="1">'NE2_14.09.18'!H57</f>
        <v>0</v>
      </c>
      <c r="E231" s="39">
        <f ca="1">'NE2_14.09.18_pred'!H57</f>
        <v>0</v>
      </c>
      <c r="F231" s="39">
        <f ca="1">'NE3_17.09.18'!H57</f>
        <v>0</v>
      </c>
      <c r="G231" s="39">
        <f ca="1">'NE3_17.09.18_pred'!H57</f>
        <v>0</v>
      </c>
      <c r="H231" s="39">
        <f ca="1">'NE4_18.09.18'!H57</f>
        <v>0</v>
      </c>
      <c r="I231" s="39">
        <f ca="1">'NE4_18.09.18_pred'!H57</f>
        <v>0</v>
      </c>
      <c r="J231" s="39">
        <f ca="1">'NE5_19.09.18'!H57</f>
        <v>0</v>
      </c>
      <c r="K231" s="39">
        <f ca="1">'NE5_19.09.18_pred'!H57</f>
        <v>0</v>
      </c>
      <c r="L231" s="39">
        <f ca="1">'NE6_20.09.18'!H57</f>
        <v>0</v>
      </c>
      <c r="M231" s="39">
        <f ca="1">'NE6_20.09.18_pred'!H57</f>
        <v>0</v>
      </c>
      <c r="N231" s="39">
        <f ca="1">'PE1_13.09.18'!H57</f>
        <v>0</v>
      </c>
      <c r="O231" s="39">
        <f ca="1">'PE1_13.09.18_pred'!H57</f>
        <v>0</v>
      </c>
      <c r="P231" s="39">
        <f ca="1">'PE2_14.09.18'!H57</f>
        <v>0</v>
      </c>
      <c r="Q231" s="39">
        <f ca="1">'PE2_14.09.18_pred'!H57</f>
        <v>0</v>
      </c>
      <c r="R231" s="39">
        <f ca="1">'PE3_17.09.18'!H57</f>
        <v>0</v>
      </c>
      <c r="S231" s="39">
        <f ca="1">'PE3_17.09.18_pred'!H57</f>
        <v>0</v>
      </c>
      <c r="T231" s="39">
        <f ca="1">'PE4_18.09.18'!H57</f>
        <v>0</v>
      </c>
      <c r="U231" s="39">
        <f ca="1">'PE4_18.09.18_pred'!H57</f>
        <v>0</v>
      </c>
      <c r="V231" s="39">
        <f ca="1">'PE5_19.09.18'!H57</f>
        <v>0</v>
      </c>
      <c r="W231" s="39">
        <f ca="1">'PE5_19.09.18_pred'!H57</f>
        <v>0</v>
      </c>
      <c r="X231" s="39">
        <f ca="1">'PE6_20.09.18'!H57</f>
        <v>0</v>
      </c>
      <c r="Y231" s="39">
        <f ca="1">'PE6_20.09.18_pred'!H57</f>
        <v>0</v>
      </c>
      <c r="Z231" s="39">
        <f ca="1">'TE1_13.09.18'!H57</f>
        <v>0</v>
      </c>
      <c r="AA231" s="39">
        <f ca="1">'TE1_13.09.18_pred'!H57</f>
        <v>0</v>
      </c>
      <c r="AB231" s="39">
        <f ca="1">'TE2_14.09.18'!H57</f>
        <v>0</v>
      </c>
      <c r="AC231" s="39">
        <f ca="1">'TE2_14.09.18_pred'!H57</f>
        <v>0</v>
      </c>
      <c r="AD231" s="39">
        <f ca="1">'TE3_17.09.18'!H57</f>
        <v>0</v>
      </c>
      <c r="AE231" s="39">
        <f ca="1">'TE3_17.09.18_pred'!H57</f>
        <v>0</v>
      </c>
      <c r="AF231" s="39">
        <f ca="1">'TE4_18.09.18'!H57</f>
        <v>0</v>
      </c>
      <c r="AG231" s="39">
        <f ca="1">'TE4_18.09.18_pred'!H57</f>
        <v>0</v>
      </c>
      <c r="AH231" s="39">
        <f ca="1">'TE5_19.09.18'!H57</f>
        <v>0</v>
      </c>
      <c r="AI231" s="39">
        <f ca="1">'TE5_19.09.18_pred'!H57</f>
        <v>0</v>
      </c>
      <c r="AJ231" s="39">
        <f ca="1">'TE6_20.09.18'!H57</f>
        <v>0</v>
      </c>
      <c r="AK231" s="39">
        <f ca="1">'TE6_20.09.18_pred'!H57</f>
        <v>0</v>
      </c>
      <c r="AL231" s="39">
        <f t="shared" ca="1" si="51"/>
        <v>0</v>
      </c>
      <c r="AM231" s="36">
        <f t="shared" ca="1" si="52"/>
        <v>0</v>
      </c>
      <c r="AN231" s="36">
        <f t="shared" ca="1" si="53"/>
        <v>0</v>
      </c>
      <c r="AO231" s="36">
        <f t="shared" ca="1" si="54"/>
        <v>0</v>
      </c>
      <c r="AP231" s="36">
        <f ca="1">IF(AL231=0,0,-1*((AL231/AL176)*(LN(AL231/AL176))))</f>
        <v>0</v>
      </c>
      <c r="AQ231" s="63">
        <f ca="1">IF(AL231=0,0,(AL231/AL176)^2)</f>
        <v>0</v>
      </c>
    </row>
    <row r="232" spans="1:43" x14ac:dyDescent="0.25">
      <c r="A232" s="53" t="s">
        <v>443</v>
      </c>
      <c r="B232" s="39">
        <f ca="1">'NE1_13.09.18'!H58</f>
        <v>0</v>
      </c>
      <c r="C232" s="39">
        <f ca="1">'NE1_13.09.18_pred'!H58</f>
        <v>0</v>
      </c>
      <c r="D232" s="39">
        <f ca="1">'NE2_14.09.18'!H58</f>
        <v>0</v>
      </c>
      <c r="E232" s="39">
        <f ca="1">'NE2_14.09.18_pred'!H58</f>
        <v>0</v>
      </c>
      <c r="F232" s="39">
        <f ca="1">'NE3_17.09.18'!H58</f>
        <v>0</v>
      </c>
      <c r="G232" s="39">
        <f ca="1">'NE3_17.09.18_pred'!H58</f>
        <v>0</v>
      </c>
      <c r="H232" s="39">
        <f ca="1">'NE4_18.09.18'!H58</f>
        <v>0</v>
      </c>
      <c r="I232" s="39">
        <f ca="1">'NE4_18.09.18_pred'!H58</f>
        <v>0</v>
      </c>
      <c r="J232" s="39">
        <f ca="1">'NE5_19.09.18'!H58</f>
        <v>0</v>
      </c>
      <c r="K232" s="39">
        <f ca="1">'NE5_19.09.18_pred'!H58</f>
        <v>0</v>
      </c>
      <c r="L232" s="39">
        <f ca="1">'NE6_20.09.18'!H58</f>
        <v>0</v>
      </c>
      <c r="M232" s="39">
        <f ca="1">'NE6_20.09.18_pred'!H58</f>
        <v>0</v>
      </c>
      <c r="N232" s="39">
        <f ca="1">'PE1_13.09.18'!H58</f>
        <v>0</v>
      </c>
      <c r="O232" s="39">
        <f ca="1">'PE1_13.09.18_pred'!H58</f>
        <v>0</v>
      </c>
      <c r="P232" s="39">
        <f ca="1">'PE2_14.09.18'!H58</f>
        <v>0</v>
      </c>
      <c r="Q232" s="39">
        <f ca="1">'PE2_14.09.18_pred'!H58</f>
        <v>0</v>
      </c>
      <c r="R232" s="39">
        <f ca="1">'PE3_17.09.18'!H58</f>
        <v>0</v>
      </c>
      <c r="S232" s="39">
        <f ca="1">'PE3_17.09.18_pred'!H58</f>
        <v>0</v>
      </c>
      <c r="T232" s="39">
        <f ca="1">'PE4_18.09.18'!H58</f>
        <v>0</v>
      </c>
      <c r="U232" s="39">
        <f ca="1">'PE4_18.09.18_pred'!H58</f>
        <v>0</v>
      </c>
      <c r="V232" s="39">
        <f ca="1">'PE5_19.09.18'!H58</f>
        <v>0</v>
      </c>
      <c r="W232" s="39">
        <f ca="1">'PE5_19.09.18_pred'!H58</f>
        <v>0</v>
      </c>
      <c r="X232" s="39">
        <f ca="1">'PE6_20.09.18'!H58</f>
        <v>0</v>
      </c>
      <c r="Y232" s="39">
        <f ca="1">'PE6_20.09.18_pred'!H58</f>
        <v>0</v>
      </c>
      <c r="Z232" s="39">
        <f ca="1">'TE1_13.09.18'!H58</f>
        <v>0</v>
      </c>
      <c r="AA232" s="39">
        <f ca="1">'TE1_13.09.18_pred'!H58</f>
        <v>0</v>
      </c>
      <c r="AB232" s="39">
        <f ca="1">'TE2_14.09.18'!H58</f>
        <v>0</v>
      </c>
      <c r="AC232" s="39">
        <f ca="1">'TE2_14.09.18_pred'!H58</f>
        <v>0</v>
      </c>
      <c r="AD232" s="39">
        <f ca="1">'TE3_17.09.18'!H58</f>
        <v>0</v>
      </c>
      <c r="AE232" s="39">
        <f ca="1">'TE3_17.09.18_pred'!H58</f>
        <v>0</v>
      </c>
      <c r="AF232" s="39">
        <f ca="1">'TE4_18.09.18'!H58</f>
        <v>0</v>
      </c>
      <c r="AG232" s="39">
        <f ca="1">'TE4_18.09.18_pred'!H58</f>
        <v>0</v>
      </c>
      <c r="AH232" s="39">
        <f ca="1">'TE5_19.09.18'!H58</f>
        <v>0</v>
      </c>
      <c r="AI232" s="39">
        <f ca="1">'TE5_19.09.18_pred'!H58</f>
        <v>0</v>
      </c>
      <c r="AJ232" s="39">
        <f ca="1">'TE6_20.09.18'!H58</f>
        <v>0</v>
      </c>
      <c r="AK232" s="39">
        <f ca="1">'TE6_20.09.18_pred'!H58</f>
        <v>0</v>
      </c>
      <c r="AL232" s="39">
        <f t="shared" ca="1" si="51"/>
        <v>0</v>
      </c>
      <c r="AM232" s="36">
        <f t="shared" ca="1" si="52"/>
        <v>0</v>
      </c>
      <c r="AN232" s="36">
        <f t="shared" ca="1" si="53"/>
        <v>0</v>
      </c>
      <c r="AO232" s="36">
        <f t="shared" ca="1" si="54"/>
        <v>0</v>
      </c>
      <c r="AP232" s="36">
        <f ca="1">IF(AL232=0,0,-1*((AL232/AL176)*(LN(AL232/AL176))))</f>
        <v>0</v>
      </c>
      <c r="AQ232" s="63">
        <f ca="1">IF(AL232=0,0,(AL232/AL176)^2)</f>
        <v>0</v>
      </c>
    </row>
    <row r="233" spans="1:43" x14ac:dyDescent="0.25">
      <c r="A233" s="53" t="s">
        <v>444</v>
      </c>
      <c r="B233" s="39">
        <f ca="1">'NE1_13.09.18'!H59</f>
        <v>0</v>
      </c>
      <c r="C233" s="39">
        <f ca="1">'NE1_13.09.18_pred'!H59</f>
        <v>0</v>
      </c>
      <c r="D233" s="39">
        <f ca="1">'NE2_14.09.18'!H59</f>
        <v>0</v>
      </c>
      <c r="E233" s="39">
        <f ca="1">'NE2_14.09.18_pred'!H59</f>
        <v>0</v>
      </c>
      <c r="F233" s="39">
        <f ca="1">'NE3_17.09.18'!H59</f>
        <v>0</v>
      </c>
      <c r="G233" s="39">
        <f ca="1">'NE3_17.09.18_pred'!H59</f>
        <v>0</v>
      </c>
      <c r="H233" s="39">
        <f ca="1">'NE4_18.09.18'!H59</f>
        <v>0</v>
      </c>
      <c r="I233" s="39">
        <f ca="1">'NE4_18.09.18_pred'!H59</f>
        <v>0</v>
      </c>
      <c r="J233" s="39">
        <f ca="1">'NE5_19.09.18'!H59</f>
        <v>0</v>
      </c>
      <c r="K233" s="39">
        <f ca="1">'NE5_19.09.18_pred'!H59</f>
        <v>0</v>
      </c>
      <c r="L233" s="39">
        <f ca="1">'NE6_20.09.18'!H59</f>
        <v>0</v>
      </c>
      <c r="M233" s="39">
        <f ca="1">'NE6_20.09.18_pred'!H59</f>
        <v>0</v>
      </c>
      <c r="N233" s="39">
        <f ca="1">'PE1_13.09.18'!H59</f>
        <v>0</v>
      </c>
      <c r="O233" s="39">
        <f ca="1">'PE1_13.09.18_pred'!H59</f>
        <v>0</v>
      </c>
      <c r="P233" s="39">
        <f ca="1">'PE2_14.09.18'!H59</f>
        <v>0</v>
      </c>
      <c r="Q233" s="39">
        <f ca="1">'PE2_14.09.18_pred'!H59</f>
        <v>0</v>
      </c>
      <c r="R233" s="39">
        <f ca="1">'PE3_17.09.18'!H59</f>
        <v>0</v>
      </c>
      <c r="S233" s="39">
        <f ca="1">'PE3_17.09.18_pred'!H59</f>
        <v>0</v>
      </c>
      <c r="T233" s="39">
        <f ca="1">'PE4_18.09.18'!H59</f>
        <v>0</v>
      </c>
      <c r="U233" s="39">
        <f ca="1">'PE4_18.09.18_pred'!H59</f>
        <v>0</v>
      </c>
      <c r="V233" s="39">
        <f ca="1">'PE5_19.09.18'!H59</f>
        <v>0</v>
      </c>
      <c r="W233" s="39">
        <f ca="1">'PE5_19.09.18_pred'!H59</f>
        <v>0</v>
      </c>
      <c r="X233" s="39">
        <f ca="1">'PE6_20.09.18'!H59</f>
        <v>0</v>
      </c>
      <c r="Y233" s="39">
        <f ca="1">'PE6_20.09.18_pred'!H59</f>
        <v>0</v>
      </c>
      <c r="Z233" s="39">
        <f ca="1">'TE1_13.09.18'!H59</f>
        <v>0</v>
      </c>
      <c r="AA233" s="39">
        <f ca="1">'TE1_13.09.18_pred'!H59</f>
        <v>0</v>
      </c>
      <c r="AB233" s="39">
        <f ca="1">'TE2_14.09.18'!H59</f>
        <v>0</v>
      </c>
      <c r="AC233" s="39">
        <f ca="1">'TE2_14.09.18_pred'!H59</f>
        <v>0</v>
      </c>
      <c r="AD233" s="39">
        <f ca="1">'TE3_17.09.18'!H59</f>
        <v>0</v>
      </c>
      <c r="AE233" s="39">
        <f ca="1">'TE3_17.09.18_pred'!H59</f>
        <v>0</v>
      </c>
      <c r="AF233" s="39">
        <f ca="1">'TE4_18.09.18'!H59</f>
        <v>0</v>
      </c>
      <c r="AG233" s="39">
        <f ca="1">'TE4_18.09.18_pred'!H59</f>
        <v>0</v>
      </c>
      <c r="AH233" s="39">
        <f ca="1">'TE5_19.09.18'!H59</f>
        <v>0</v>
      </c>
      <c r="AI233" s="39">
        <f ca="1">'TE5_19.09.18_pred'!H59</f>
        <v>0</v>
      </c>
      <c r="AJ233" s="39">
        <f ca="1">'TE6_20.09.18'!H59</f>
        <v>0</v>
      </c>
      <c r="AK233" s="39">
        <f ca="1">'TE6_20.09.18_pred'!H59</f>
        <v>1</v>
      </c>
      <c r="AL233" s="39">
        <f t="shared" ca="1" si="51"/>
        <v>1</v>
      </c>
      <c r="AM233" s="36">
        <f t="shared" ca="1" si="52"/>
        <v>2.7777777777777776E-2</v>
      </c>
      <c r="AN233" s="36">
        <f t="shared" ca="1" si="53"/>
        <v>0.16666666666666666</v>
      </c>
      <c r="AO233" s="36">
        <f t="shared" ca="1" si="54"/>
        <v>2.7777777777777776E-2</v>
      </c>
      <c r="AP233" s="36">
        <f ca="1">IF(AL233=0,0,-1*((AL233/AL176)*(LN(AL233/AL176))))</f>
        <v>6.4879235508566255E-3</v>
      </c>
      <c r="AQ233" s="63">
        <f ca="1">IF(AL233=0,0,(AL233/AL176)^2)</f>
        <v>8.6372493470239488E-7</v>
      </c>
    </row>
    <row r="234" spans="1:43" x14ac:dyDescent="0.25">
      <c r="A234" s="53" t="s">
        <v>445</v>
      </c>
      <c r="B234" s="39">
        <f ca="1">'NE1_13.09.18'!H60</f>
        <v>0</v>
      </c>
      <c r="C234" s="39">
        <f ca="1">'NE1_13.09.18_pred'!H60</f>
        <v>0</v>
      </c>
      <c r="D234" s="39">
        <f ca="1">'NE2_14.09.18'!H60</f>
        <v>0</v>
      </c>
      <c r="E234" s="39">
        <f ca="1">'NE2_14.09.18_pred'!H60</f>
        <v>0</v>
      </c>
      <c r="F234" s="39">
        <f ca="1">'NE3_17.09.18'!H60</f>
        <v>0</v>
      </c>
      <c r="G234" s="39">
        <f ca="1">'NE3_17.09.18_pred'!H60</f>
        <v>0</v>
      </c>
      <c r="H234" s="39">
        <f ca="1">'NE4_18.09.18'!H60</f>
        <v>0</v>
      </c>
      <c r="I234" s="39">
        <f ca="1">'NE4_18.09.18_pred'!H60</f>
        <v>0</v>
      </c>
      <c r="J234" s="39">
        <f ca="1">'NE5_19.09.18'!H60</f>
        <v>0</v>
      </c>
      <c r="K234" s="39">
        <f ca="1">'NE5_19.09.18_pred'!H60</f>
        <v>0</v>
      </c>
      <c r="L234" s="39">
        <f ca="1">'NE6_20.09.18'!H60</f>
        <v>0</v>
      </c>
      <c r="M234" s="39">
        <f ca="1">'NE6_20.09.18_pred'!H60</f>
        <v>0</v>
      </c>
      <c r="N234" s="39">
        <f ca="1">'PE1_13.09.18'!H60</f>
        <v>0</v>
      </c>
      <c r="O234" s="39">
        <f ca="1">'PE1_13.09.18_pred'!H60</f>
        <v>0</v>
      </c>
      <c r="P234" s="39">
        <f ca="1">'PE2_14.09.18'!H60</f>
        <v>0</v>
      </c>
      <c r="Q234" s="39">
        <f ca="1">'PE2_14.09.18_pred'!H60</f>
        <v>0</v>
      </c>
      <c r="R234" s="39">
        <f ca="1">'PE3_17.09.18'!H60</f>
        <v>0</v>
      </c>
      <c r="S234" s="39">
        <f ca="1">'PE3_17.09.18_pred'!H60</f>
        <v>0</v>
      </c>
      <c r="T234" s="39">
        <f ca="1">'PE4_18.09.18'!H60</f>
        <v>0</v>
      </c>
      <c r="U234" s="39">
        <f ca="1">'PE4_18.09.18_pred'!H60</f>
        <v>0</v>
      </c>
      <c r="V234" s="39">
        <f ca="1">'PE5_19.09.18'!H60</f>
        <v>0</v>
      </c>
      <c r="W234" s="39">
        <f ca="1">'PE5_19.09.18_pred'!H60</f>
        <v>0</v>
      </c>
      <c r="X234" s="39">
        <f ca="1">'PE6_20.09.18'!H60</f>
        <v>0</v>
      </c>
      <c r="Y234" s="39">
        <f ca="1">'PE6_20.09.18_pred'!H60</f>
        <v>0</v>
      </c>
      <c r="Z234" s="39">
        <f ca="1">'TE1_13.09.18'!H60</f>
        <v>0</v>
      </c>
      <c r="AA234" s="39">
        <f ca="1">'TE1_13.09.18_pred'!H60</f>
        <v>0</v>
      </c>
      <c r="AB234" s="39">
        <f ca="1">'TE2_14.09.18'!H60</f>
        <v>0</v>
      </c>
      <c r="AC234" s="39">
        <f ca="1">'TE2_14.09.18_pred'!H60</f>
        <v>0</v>
      </c>
      <c r="AD234" s="39">
        <f ca="1">'TE3_17.09.18'!H60</f>
        <v>0</v>
      </c>
      <c r="AE234" s="39">
        <f ca="1">'TE3_17.09.18_pred'!H60</f>
        <v>0</v>
      </c>
      <c r="AF234" s="39">
        <f ca="1">'TE4_18.09.18'!H60</f>
        <v>0</v>
      </c>
      <c r="AG234" s="39">
        <f ca="1">'TE4_18.09.18_pred'!H60</f>
        <v>0</v>
      </c>
      <c r="AH234" s="39">
        <f ca="1">'TE5_19.09.18'!H60</f>
        <v>0</v>
      </c>
      <c r="AI234" s="39">
        <f ca="1">'TE5_19.09.18_pred'!H60</f>
        <v>0</v>
      </c>
      <c r="AJ234" s="39">
        <f ca="1">'TE6_20.09.18'!H60</f>
        <v>0</v>
      </c>
      <c r="AK234" s="39">
        <f ca="1">'TE6_20.09.18_pred'!H60</f>
        <v>0</v>
      </c>
      <c r="AL234" s="39">
        <f t="shared" ca="1" si="51"/>
        <v>0</v>
      </c>
      <c r="AM234" s="36">
        <f t="shared" ca="1" si="52"/>
        <v>0</v>
      </c>
      <c r="AN234" s="36">
        <f t="shared" ca="1" si="53"/>
        <v>0</v>
      </c>
      <c r="AO234" s="36">
        <f t="shared" ca="1" si="54"/>
        <v>0</v>
      </c>
      <c r="AP234" s="36">
        <f ca="1">IF(AL234=0,0,-1*((AL234/AL176)*(LN(AL234/AL176))))</f>
        <v>0</v>
      </c>
      <c r="AQ234" s="63">
        <f ca="1">IF(AL234=0,0,(AL234/AL176)^2)</f>
        <v>0</v>
      </c>
    </row>
    <row r="235" spans="1:43" x14ac:dyDescent="0.25">
      <c r="A235" s="53" t="s">
        <v>446</v>
      </c>
      <c r="B235" s="39">
        <f ca="1">'NE1_13.09.18'!H61</f>
        <v>1</v>
      </c>
      <c r="C235" s="39">
        <f ca="1">'NE1_13.09.18_pred'!H61</f>
        <v>1</v>
      </c>
      <c r="D235" s="39">
        <f ca="1">'NE2_14.09.18'!H61</f>
        <v>0</v>
      </c>
      <c r="E235" s="39">
        <f ca="1">'NE2_14.09.18_pred'!H61</f>
        <v>0</v>
      </c>
      <c r="F235" s="39">
        <f ca="1">'NE3_17.09.18'!H61</f>
        <v>0</v>
      </c>
      <c r="G235" s="39">
        <f ca="1">'NE3_17.09.18_pred'!H61</f>
        <v>0</v>
      </c>
      <c r="H235" s="39">
        <f ca="1">'NE4_18.09.18'!H61</f>
        <v>1</v>
      </c>
      <c r="I235" s="39">
        <f ca="1">'NE4_18.09.18_pred'!H61</f>
        <v>0</v>
      </c>
      <c r="J235" s="39">
        <f ca="1">'NE5_19.09.18'!H61</f>
        <v>0</v>
      </c>
      <c r="K235" s="39">
        <f ca="1">'NE5_19.09.18_pred'!H61</f>
        <v>0</v>
      </c>
      <c r="L235" s="39">
        <f ca="1">'NE6_20.09.18'!H61</f>
        <v>0</v>
      </c>
      <c r="M235" s="39">
        <f ca="1">'NE6_20.09.18_pred'!H61</f>
        <v>0</v>
      </c>
      <c r="N235" s="39">
        <f ca="1">'PE1_13.09.18'!H61</f>
        <v>0</v>
      </c>
      <c r="O235" s="39">
        <f ca="1">'PE1_13.09.18_pred'!H61</f>
        <v>0</v>
      </c>
      <c r="P235" s="39">
        <f ca="1">'PE2_14.09.18'!H61</f>
        <v>0</v>
      </c>
      <c r="Q235" s="39">
        <f ca="1">'PE2_14.09.18_pred'!H61</f>
        <v>0</v>
      </c>
      <c r="R235" s="39">
        <f ca="1">'PE3_17.09.18'!H61</f>
        <v>0</v>
      </c>
      <c r="S235" s="39">
        <f ca="1">'PE3_17.09.18_pred'!H61</f>
        <v>0</v>
      </c>
      <c r="T235" s="39">
        <f ca="1">'PE4_18.09.18'!H61</f>
        <v>0</v>
      </c>
      <c r="U235" s="39">
        <f ca="1">'PE4_18.09.18_pred'!H61</f>
        <v>0</v>
      </c>
      <c r="V235" s="39">
        <f ca="1">'PE5_19.09.18'!H61</f>
        <v>0</v>
      </c>
      <c r="W235" s="39">
        <f ca="1">'PE5_19.09.18_pred'!H61</f>
        <v>0</v>
      </c>
      <c r="X235" s="39">
        <f ca="1">'PE6_20.09.18'!H61</f>
        <v>0</v>
      </c>
      <c r="Y235" s="39">
        <f ca="1">'PE6_20.09.18_pred'!H61</f>
        <v>0</v>
      </c>
      <c r="Z235" s="39">
        <f ca="1">'TE1_13.09.18'!H61</f>
        <v>0</v>
      </c>
      <c r="AA235" s="39">
        <f ca="1">'TE1_13.09.18_pred'!H61</f>
        <v>0</v>
      </c>
      <c r="AB235" s="39">
        <f ca="1">'TE2_14.09.18'!H61</f>
        <v>0</v>
      </c>
      <c r="AC235" s="39">
        <f ca="1">'TE2_14.09.18_pred'!H61</f>
        <v>0</v>
      </c>
      <c r="AD235" s="39">
        <f ca="1">'TE3_17.09.18'!H61</f>
        <v>0</v>
      </c>
      <c r="AE235" s="39">
        <f ca="1">'TE3_17.09.18_pred'!H61</f>
        <v>0</v>
      </c>
      <c r="AF235" s="39">
        <f ca="1">'TE4_18.09.18'!H61</f>
        <v>1</v>
      </c>
      <c r="AG235" s="39">
        <f ca="1">'TE4_18.09.18_pred'!H61</f>
        <v>2</v>
      </c>
      <c r="AH235" s="39">
        <f ca="1">'TE5_19.09.18'!H61</f>
        <v>0</v>
      </c>
      <c r="AI235" s="39">
        <f ca="1">'TE5_19.09.18_pred'!H61</f>
        <v>0</v>
      </c>
      <c r="AJ235" s="39">
        <f ca="1">'TE6_20.09.18'!H61</f>
        <v>0</v>
      </c>
      <c r="AK235" s="39">
        <f ca="1">'TE6_20.09.18_pred'!H61</f>
        <v>0</v>
      </c>
      <c r="AL235" s="39">
        <f t="shared" ca="1" si="51"/>
        <v>6</v>
      </c>
      <c r="AM235" s="36">
        <f t="shared" ca="1" si="52"/>
        <v>0.16666666666666666</v>
      </c>
      <c r="AN235" s="36">
        <f t="shared" ca="1" si="53"/>
        <v>0.44721359549995793</v>
      </c>
      <c r="AO235" s="36">
        <f t="shared" ca="1" si="54"/>
        <v>7.4535599249992993E-2</v>
      </c>
      <c r="AP235" s="36">
        <f ca="1">IF(AL235=0,0,-1*((AL235/AL176)*(LN(AL235/AL176))))</f>
        <v>2.8936317499035358E-2</v>
      </c>
      <c r="AQ235" s="63">
        <f ca="1">IF(AL235=0,0,(AL235/AL176)^2)</f>
        <v>3.1094097649286217E-5</v>
      </c>
    </row>
    <row r="236" spans="1:43" x14ac:dyDescent="0.25">
      <c r="A236" s="53" t="s">
        <v>447</v>
      </c>
      <c r="B236" s="39">
        <f ca="1">'NE1_13.09.18'!H62</f>
        <v>1</v>
      </c>
      <c r="C236" s="39">
        <f ca="1">'NE1_13.09.18_pred'!H62</f>
        <v>1</v>
      </c>
      <c r="D236" s="39">
        <f ca="1">'NE2_14.09.18'!H62</f>
        <v>0</v>
      </c>
      <c r="E236" s="39">
        <f ca="1">'NE2_14.09.18_pred'!H62</f>
        <v>0</v>
      </c>
      <c r="F236" s="39">
        <f ca="1">'NE3_17.09.18'!H62</f>
        <v>0</v>
      </c>
      <c r="G236" s="39">
        <f ca="1">'NE3_17.09.18_pred'!H62</f>
        <v>0</v>
      </c>
      <c r="H236" s="39">
        <f ca="1">'NE4_18.09.18'!H62</f>
        <v>0</v>
      </c>
      <c r="I236" s="39">
        <f ca="1">'NE4_18.09.18_pred'!H62</f>
        <v>0</v>
      </c>
      <c r="J236" s="39">
        <f ca="1">'NE5_19.09.18'!H62</f>
        <v>0</v>
      </c>
      <c r="K236" s="39">
        <f ca="1">'NE5_19.09.18_pred'!H62</f>
        <v>0</v>
      </c>
      <c r="L236" s="39">
        <f ca="1">'NE6_20.09.18'!H62</f>
        <v>0</v>
      </c>
      <c r="M236" s="39">
        <f ca="1">'NE6_20.09.18_pred'!H62</f>
        <v>0</v>
      </c>
      <c r="N236" s="39">
        <f ca="1">'PE1_13.09.18'!H62</f>
        <v>0</v>
      </c>
      <c r="O236" s="39">
        <f ca="1">'PE1_13.09.18_pred'!H62</f>
        <v>0</v>
      </c>
      <c r="P236" s="39">
        <f ca="1">'PE2_14.09.18'!H62</f>
        <v>0</v>
      </c>
      <c r="Q236" s="39">
        <f ca="1">'PE2_14.09.18_pred'!H62</f>
        <v>0</v>
      </c>
      <c r="R236" s="39">
        <f ca="1">'PE3_17.09.18'!H62</f>
        <v>0</v>
      </c>
      <c r="S236" s="39">
        <f ca="1">'PE3_17.09.18_pred'!H62</f>
        <v>0</v>
      </c>
      <c r="T236" s="39">
        <f ca="1">'PE4_18.09.18'!H62</f>
        <v>0</v>
      </c>
      <c r="U236" s="39">
        <f ca="1">'PE4_18.09.18_pred'!H62</f>
        <v>0</v>
      </c>
      <c r="V236" s="39">
        <f ca="1">'PE5_19.09.18'!H62</f>
        <v>0</v>
      </c>
      <c r="W236" s="39">
        <f ca="1">'PE5_19.09.18_pred'!H62</f>
        <v>0</v>
      </c>
      <c r="X236" s="39">
        <f ca="1">'PE6_20.09.18'!H62</f>
        <v>0</v>
      </c>
      <c r="Y236" s="39">
        <f ca="1">'PE6_20.09.18_pred'!H62</f>
        <v>0</v>
      </c>
      <c r="Z236" s="39">
        <f ca="1">'TE1_13.09.18'!H62</f>
        <v>0</v>
      </c>
      <c r="AA236" s="39">
        <f ca="1">'TE1_13.09.18_pred'!H62</f>
        <v>0</v>
      </c>
      <c r="AB236" s="39">
        <f ca="1">'TE2_14.09.18'!H62</f>
        <v>0</v>
      </c>
      <c r="AC236" s="39">
        <f ca="1">'TE2_14.09.18_pred'!H62</f>
        <v>0</v>
      </c>
      <c r="AD236" s="39">
        <f ca="1">'TE3_17.09.18'!H62</f>
        <v>0</v>
      </c>
      <c r="AE236" s="39">
        <f ca="1">'TE3_17.09.18_pred'!H62</f>
        <v>0</v>
      </c>
      <c r="AF236" s="39">
        <f ca="1">'TE4_18.09.18'!H62</f>
        <v>0</v>
      </c>
      <c r="AG236" s="39">
        <f ca="1">'TE4_18.09.18_pred'!H62</f>
        <v>0</v>
      </c>
      <c r="AH236" s="39">
        <f ca="1">'TE5_19.09.18'!H62</f>
        <v>0</v>
      </c>
      <c r="AI236" s="39">
        <f ca="1">'TE5_19.09.18_pred'!H62</f>
        <v>0</v>
      </c>
      <c r="AJ236" s="39">
        <f ca="1">'TE6_20.09.18'!H62</f>
        <v>0</v>
      </c>
      <c r="AK236" s="39">
        <f ca="1">'TE6_20.09.18_pred'!H62</f>
        <v>0</v>
      </c>
      <c r="AL236" s="39">
        <f t="shared" ca="1" si="51"/>
        <v>2</v>
      </c>
      <c r="AM236" s="36">
        <f t="shared" ca="1" si="52"/>
        <v>5.5555555555555552E-2</v>
      </c>
      <c r="AN236" s="36">
        <f t="shared" ca="1" si="53"/>
        <v>0.2323106841457232</v>
      </c>
      <c r="AO236" s="36">
        <f t="shared" ca="1" si="54"/>
        <v>3.8718447357620533E-2</v>
      </c>
      <c r="AP236" s="36">
        <f ca="1">IF(AL236=0,0,-1*((AL236/AL176)*(LN(AL236/AL176))))</f>
        <v>1.1687469442679897E-2</v>
      </c>
      <c r="AQ236" s="63">
        <f ca="1">IF(AL236=0,0,(AL236/AL176)^2)</f>
        <v>3.4548997388095795E-6</v>
      </c>
    </row>
    <row r="237" spans="1:43" x14ac:dyDescent="0.25">
      <c r="A237" s="53" t="s">
        <v>448</v>
      </c>
      <c r="B237" s="39">
        <f ca="1">'NE1_13.09.18'!H63</f>
        <v>6</v>
      </c>
      <c r="C237" s="39">
        <f ca="1">'NE1_13.09.18_pred'!H63</f>
        <v>16</v>
      </c>
      <c r="D237" s="39">
        <f ca="1">'NE2_14.09.18'!H63</f>
        <v>4</v>
      </c>
      <c r="E237" s="39">
        <f ca="1">'NE2_14.09.18_pred'!H63</f>
        <v>9</v>
      </c>
      <c r="F237" s="39">
        <f ca="1">'NE3_17.09.18'!H63</f>
        <v>2</v>
      </c>
      <c r="G237" s="39">
        <f ca="1">'NE3_17.09.18_pred'!H63</f>
        <v>1</v>
      </c>
      <c r="H237" s="39">
        <f ca="1">'NE4_18.09.18'!H63</f>
        <v>15</v>
      </c>
      <c r="I237" s="39">
        <f ca="1">'NE4_18.09.18_pred'!H63</f>
        <v>6</v>
      </c>
      <c r="J237" s="39">
        <f ca="1">'NE5_19.09.18'!H63</f>
        <v>4</v>
      </c>
      <c r="K237" s="39">
        <f ca="1">'NE5_19.09.18_pred'!H63</f>
        <v>3</v>
      </c>
      <c r="L237" s="39">
        <f ca="1">'NE6_20.09.18'!H63</f>
        <v>12</v>
      </c>
      <c r="M237" s="39">
        <f ca="1">'NE6_20.09.18_pred'!H63</f>
        <v>3</v>
      </c>
      <c r="N237" s="39">
        <f ca="1">'PE1_13.09.18'!H63</f>
        <v>12</v>
      </c>
      <c r="O237" s="39">
        <f ca="1">'PE1_13.09.18_pred'!H63</f>
        <v>11</v>
      </c>
      <c r="P237" s="39">
        <f ca="1">'PE2_14.09.18'!H63</f>
        <v>6</v>
      </c>
      <c r="Q237" s="39">
        <f ca="1">'PE2_14.09.18_pred'!H63</f>
        <v>14</v>
      </c>
      <c r="R237" s="39">
        <f ca="1">'PE3_17.09.18'!H63</f>
        <v>25</v>
      </c>
      <c r="S237" s="39">
        <f ca="1">'PE3_17.09.18_pred'!H63</f>
        <v>4</v>
      </c>
      <c r="T237" s="39">
        <f ca="1">'PE4_18.09.18'!H63</f>
        <v>37</v>
      </c>
      <c r="U237" s="39">
        <f ca="1">'PE4_18.09.18_pred'!H63</f>
        <v>10</v>
      </c>
      <c r="V237" s="39">
        <f ca="1">'PE5_19.09.18'!H63</f>
        <v>26</v>
      </c>
      <c r="W237" s="39">
        <f ca="1">'PE5_19.09.18_pred'!H63</f>
        <v>4</v>
      </c>
      <c r="X237" s="39">
        <f ca="1">'PE6_20.09.18'!H63</f>
        <v>31</v>
      </c>
      <c r="Y237" s="39">
        <f ca="1">'PE6_20.09.18_pred'!H63</f>
        <v>3</v>
      </c>
      <c r="Z237" s="39">
        <f ca="1">'TE1_13.09.18'!H63</f>
        <v>32</v>
      </c>
      <c r="AA237" s="39">
        <f ca="1">'TE1_13.09.18_pred'!H63</f>
        <v>18</v>
      </c>
      <c r="AB237" s="39">
        <f ca="1">'TE2_14.09.18'!H63</f>
        <v>34</v>
      </c>
      <c r="AC237" s="39">
        <f ca="1">'TE2_14.09.18_pred'!H63</f>
        <v>47</v>
      </c>
      <c r="AD237" s="39">
        <f ca="1">'TE3_17.09.18'!H63</f>
        <v>15</v>
      </c>
      <c r="AE237" s="39">
        <f ca="1">'TE3_17.09.18_pred'!H63</f>
        <v>3</v>
      </c>
      <c r="AF237" s="39">
        <f ca="1">'TE4_18.09.18'!H63</f>
        <v>11</v>
      </c>
      <c r="AG237" s="39">
        <f ca="1">'TE4_18.09.18_pred'!H63</f>
        <v>0</v>
      </c>
      <c r="AH237" s="39">
        <f ca="1">'TE5_19.09.18'!H63</f>
        <v>20</v>
      </c>
      <c r="AI237" s="39">
        <f ca="1">'TE5_19.09.18_pred'!H63</f>
        <v>10</v>
      </c>
      <c r="AJ237" s="39">
        <f ca="1">'TE6_20.09.18'!H63</f>
        <v>9</v>
      </c>
      <c r="AK237" s="39">
        <f ca="1">'TE6_20.09.18_pred'!H63</f>
        <v>4</v>
      </c>
      <c r="AL237" s="39">
        <f t="shared" ca="1" si="51"/>
        <v>467</v>
      </c>
      <c r="AM237" s="36">
        <f t="shared" ca="1" si="52"/>
        <v>12.972222222222221</v>
      </c>
      <c r="AN237" s="36">
        <f t="shared" ca="1" si="53"/>
        <v>11.599226848892279</v>
      </c>
      <c r="AO237" s="36">
        <f t="shared" ca="1" si="54"/>
        <v>1.9332044748153798</v>
      </c>
      <c r="AP237" s="36">
        <f ca="1">IF(AL237=0,0,-1*((AL237/AL176)*(LN(AL237/AL176))))</f>
        <v>0.36226200519114571</v>
      </c>
      <c r="AQ237" s="63">
        <f ca="1">IF(AL237=0,0,(AL237/AL176)^2)</f>
        <v>0.1883689072843106</v>
      </c>
    </row>
    <row r="238" spans="1:43" x14ac:dyDescent="0.25">
      <c r="A238" s="53" t="s">
        <v>449</v>
      </c>
      <c r="B238" s="39">
        <f ca="1">'NE1_13.09.18'!H64</f>
        <v>0</v>
      </c>
      <c r="C238" s="39">
        <f ca="1">'NE1_13.09.18_pred'!H64</f>
        <v>0</v>
      </c>
      <c r="D238" s="39">
        <f ca="1">'NE2_14.09.18'!H64</f>
        <v>1</v>
      </c>
      <c r="E238" s="39">
        <f ca="1">'NE2_14.09.18_pred'!H64</f>
        <v>1</v>
      </c>
      <c r="F238" s="39">
        <f ca="1">'NE3_17.09.18'!H64</f>
        <v>0</v>
      </c>
      <c r="G238" s="39">
        <f ca="1">'NE3_17.09.18_pred'!H64</f>
        <v>0</v>
      </c>
      <c r="H238" s="39">
        <f ca="1">'NE4_18.09.18'!H64</f>
        <v>0</v>
      </c>
      <c r="I238" s="39">
        <f ca="1">'NE4_18.09.18_pred'!H64</f>
        <v>0</v>
      </c>
      <c r="J238" s="39">
        <f ca="1">'NE5_19.09.18'!H64</f>
        <v>0</v>
      </c>
      <c r="K238" s="39">
        <f ca="1">'NE5_19.09.18_pred'!H64</f>
        <v>0</v>
      </c>
      <c r="L238" s="39">
        <f ca="1">'NE6_20.09.18'!H64</f>
        <v>0</v>
      </c>
      <c r="M238" s="39">
        <f ca="1">'NE6_20.09.18_pred'!H64</f>
        <v>0</v>
      </c>
      <c r="N238" s="39">
        <f ca="1">'PE1_13.09.18'!H64</f>
        <v>0</v>
      </c>
      <c r="O238" s="39">
        <f ca="1">'PE1_13.09.18_pred'!H64</f>
        <v>0</v>
      </c>
      <c r="P238" s="39">
        <f ca="1">'PE2_14.09.18'!H64</f>
        <v>0</v>
      </c>
      <c r="Q238" s="39">
        <f ca="1">'PE2_14.09.18_pred'!H64</f>
        <v>0</v>
      </c>
      <c r="R238" s="39">
        <f ca="1">'PE3_17.09.18'!H64</f>
        <v>1</v>
      </c>
      <c r="S238" s="39">
        <f ca="1">'PE3_17.09.18_pred'!H64</f>
        <v>0</v>
      </c>
      <c r="T238" s="39">
        <f ca="1">'PE4_18.09.18'!H64</f>
        <v>0</v>
      </c>
      <c r="U238" s="39">
        <f ca="1">'PE4_18.09.18_pred'!H64</f>
        <v>0</v>
      </c>
      <c r="V238" s="39">
        <f ca="1">'PE5_19.09.18'!H64</f>
        <v>0</v>
      </c>
      <c r="W238" s="39">
        <f ca="1">'PE5_19.09.18_pred'!H64</f>
        <v>0</v>
      </c>
      <c r="X238" s="39">
        <f ca="1">'PE6_20.09.18'!H64</f>
        <v>0</v>
      </c>
      <c r="Y238" s="39">
        <f ca="1">'PE6_20.09.18_pred'!H64</f>
        <v>0</v>
      </c>
      <c r="Z238" s="39">
        <f ca="1">'TE1_13.09.18'!H64</f>
        <v>0</v>
      </c>
      <c r="AA238" s="39">
        <f ca="1">'TE1_13.09.18_pred'!H64</f>
        <v>0</v>
      </c>
      <c r="AB238" s="39">
        <f ca="1">'TE2_14.09.18'!H64</f>
        <v>0</v>
      </c>
      <c r="AC238" s="39">
        <f ca="1">'TE2_14.09.18_pred'!H64</f>
        <v>0</v>
      </c>
      <c r="AD238" s="39">
        <f ca="1">'TE3_17.09.18'!H64</f>
        <v>0</v>
      </c>
      <c r="AE238" s="39">
        <f ca="1">'TE3_17.09.18_pred'!H64</f>
        <v>0</v>
      </c>
      <c r="AF238" s="39">
        <f ca="1">'TE4_18.09.18'!H64</f>
        <v>0</v>
      </c>
      <c r="AG238" s="39">
        <f ca="1">'TE4_18.09.18_pred'!H64</f>
        <v>0</v>
      </c>
      <c r="AH238" s="39">
        <f ca="1">'TE5_19.09.18'!H64</f>
        <v>0</v>
      </c>
      <c r="AI238" s="39">
        <f ca="1">'TE5_19.09.18_pred'!H64</f>
        <v>0</v>
      </c>
      <c r="AJ238" s="39">
        <f ca="1">'TE6_20.09.18'!H64</f>
        <v>0</v>
      </c>
      <c r="AK238" s="39">
        <f ca="1">'TE6_20.09.18_pred'!H64</f>
        <v>0</v>
      </c>
      <c r="AL238" s="39">
        <f t="shared" ca="1" si="51"/>
        <v>3</v>
      </c>
      <c r="AM238" s="36">
        <f t="shared" ca="1" si="52"/>
        <v>8.3333333333333329E-2</v>
      </c>
      <c r="AN238" s="36">
        <f t="shared" ca="1" si="53"/>
        <v>0.28030595529069402</v>
      </c>
      <c r="AO238" s="36">
        <f t="shared" ca="1" si="54"/>
        <v>4.671765921511567E-2</v>
      </c>
      <c r="AP238" s="36">
        <f ca="1">IF(AL238=0,0,-1*((AL238/AL176)*(LN(AL238/AL176))))</f>
        <v>1.6400725238067713E-2</v>
      </c>
      <c r="AQ238" s="63">
        <f ca="1">IF(AL238=0,0,(AL238/AL176)^2)</f>
        <v>7.7735244123215543E-6</v>
      </c>
    </row>
    <row r="239" spans="1:43" x14ac:dyDescent="0.25">
      <c r="A239" s="53" t="s">
        <v>450</v>
      </c>
      <c r="B239" s="39">
        <f ca="1">'NE1_13.09.18'!H65</f>
        <v>0</v>
      </c>
      <c r="C239" s="39">
        <f ca="1">'NE1_13.09.18_pred'!H65</f>
        <v>0</v>
      </c>
      <c r="D239" s="39">
        <f ca="1">'NE2_14.09.18'!H65</f>
        <v>0</v>
      </c>
      <c r="E239" s="39">
        <f ca="1">'NE2_14.09.18_pred'!H65</f>
        <v>0</v>
      </c>
      <c r="F239" s="39">
        <f ca="1">'NE3_17.09.18'!H65</f>
        <v>0</v>
      </c>
      <c r="G239" s="39">
        <f ca="1">'NE3_17.09.18_pred'!H65</f>
        <v>0</v>
      </c>
      <c r="H239" s="39">
        <f ca="1">'NE4_18.09.18'!H65</f>
        <v>0</v>
      </c>
      <c r="I239" s="39">
        <f ca="1">'NE4_18.09.18_pred'!H65</f>
        <v>0</v>
      </c>
      <c r="J239" s="39">
        <f ca="1">'NE5_19.09.18'!H65</f>
        <v>0</v>
      </c>
      <c r="K239" s="39">
        <f ca="1">'NE5_19.09.18_pred'!H65</f>
        <v>0</v>
      </c>
      <c r="L239" s="39">
        <f ca="1">'NE6_20.09.18'!H65</f>
        <v>0</v>
      </c>
      <c r="M239" s="39">
        <f ca="1">'NE6_20.09.18_pred'!H65</f>
        <v>0</v>
      </c>
      <c r="N239" s="39">
        <f ca="1">'PE1_13.09.18'!H65</f>
        <v>0</v>
      </c>
      <c r="O239" s="39">
        <f ca="1">'PE1_13.09.18_pred'!H65</f>
        <v>0</v>
      </c>
      <c r="P239" s="39">
        <f ca="1">'PE2_14.09.18'!H65</f>
        <v>0</v>
      </c>
      <c r="Q239" s="39">
        <f ca="1">'PE2_14.09.18_pred'!H65</f>
        <v>0</v>
      </c>
      <c r="R239" s="39">
        <f ca="1">'PE3_17.09.18'!H65</f>
        <v>0</v>
      </c>
      <c r="S239" s="39">
        <f ca="1">'PE3_17.09.18_pred'!H65</f>
        <v>0</v>
      </c>
      <c r="T239" s="39">
        <f ca="1">'PE4_18.09.18'!H65</f>
        <v>0</v>
      </c>
      <c r="U239" s="39">
        <f ca="1">'PE4_18.09.18_pred'!H65</f>
        <v>0</v>
      </c>
      <c r="V239" s="39">
        <f ca="1">'PE5_19.09.18'!H65</f>
        <v>0</v>
      </c>
      <c r="W239" s="39">
        <f ca="1">'PE5_19.09.18_pred'!H65</f>
        <v>0</v>
      </c>
      <c r="X239" s="39">
        <f ca="1">'PE6_20.09.18'!H65</f>
        <v>0</v>
      </c>
      <c r="Y239" s="39">
        <f ca="1">'PE6_20.09.18_pred'!H65</f>
        <v>0</v>
      </c>
      <c r="Z239" s="39">
        <f ca="1">'TE1_13.09.18'!H65</f>
        <v>0</v>
      </c>
      <c r="AA239" s="39">
        <f ca="1">'TE1_13.09.18_pred'!H65</f>
        <v>0</v>
      </c>
      <c r="AB239" s="39">
        <f ca="1">'TE2_14.09.18'!H65</f>
        <v>0</v>
      </c>
      <c r="AC239" s="39">
        <f ca="1">'TE2_14.09.18_pred'!H65</f>
        <v>0</v>
      </c>
      <c r="AD239" s="39">
        <f ca="1">'TE3_17.09.18'!H65</f>
        <v>0</v>
      </c>
      <c r="AE239" s="39">
        <f ca="1">'TE3_17.09.18_pred'!H65</f>
        <v>0</v>
      </c>
      <c r="AF239" s="39">
        <f ca="1">'TE4_18.09.18'!H65</f>
        <v>0</v>
      </c>
      <c r="AG239" s="39">
        <f ca="1">'TE4_18.09.18_pred'!H65</f>
        <v>0</v>
      </c>
      <c r="AH239" s="39">
        <f ca="1">'TE5_19.09.18'!H65</f>
        <v>0</v>
      </c>
      <c r="AI239" s="39">
        <f ca="1">'TE5_19.09.18_pred'!H65</f>
        <v>0</v>
      </c>
      <c r="AJ239" s="39">
        <f ca="1">'TE6_20.09.18'!H65</f>
        <v>0</v>
      </c>
      <c r="AK239" s="39">
        <f ca="1">'TE6_20.09.18_pred'!H65</f>
        <v>0</v>
      </c>
      <c r="AL239" s="39">
        <f t="shared" ca="1" si="51"/>
        <v>0</v>
      </c>
      <c r="AM239" s="36">
        <f t="shared" ca="1" si="52"/>
        <v>0</v>
      </c>
      <c r="AN239" s="36">
        <f t="shared" ca="1" si="53"/>
        <v>0</v>
      </c>
      <c r="AO239" s="36">
        <f t="shared" ca="1" si="54"/>
        <v>0</v>
      </c>
      <c r="AP239" s="36">
        <f ca="1">IF(AL239=0,0,-1*((AL239/AL176)*(LN(AL239/AL176))))</f>
        <v>0</v>
      </c>
      <c r="AQ239" s="63">
        <f ca="1">IF(AL239=0,0,(AL239/AL176)^2)</f>
        <v>0</v>
      </c>
    </row>
    <row r="240" spans="1:43" x14ac:dyDescent="0.25">
      <c r="A240" s="53" t="s">
        <v>451</v>
      </c>
      <c r="B240" s="39">
        <f ca="1">'NE1_13.09.18'!H66</f>
        <v>0</v>
      </c>
      <c r="C240" s="39">
        <f ca="1">'NE1_13.09.18_pred'!H66</f>
        <v>0</v>
      </c>
      <c r="D240" s="39">
        <f ca="1">'NE2_14.09.18'!H66</f>
        <v>0</v>
      </c>
      <c r="E240" s="39">
        <f ca="1">'NE2_14.09.18_pred'!H66</f>
        <v>0</v>
      </c>
      <c r="F240" s="39">
        <f ca="1">'NE3_17.09.18'!H66</f>
        <v>0</v>
      </c>
      <c r="G240" s="39">
        <f ca="1">'NE3_17.09.18_pred'!H66</f>
        <v>0</v>
      </c>
      <c r="H240" s="39">
        <f ca="1">'NE4_18.09.18'!H66</f>
        <v>0</v>
      </c>
      <c r="I240" s="39">
        <f ca="1">'NE4_18.09.18_pred'!H66</f>
        <v>0</v>
      </c>
      <c r="J240" s="39">
        <f ca="1">'NE5_19.09.18'!H66</f>
        <v>0</v>
      </c>
      <c r="K240" s="39">
        <f ca="1">'NE5_19.09.18_pred'!H66</f>
        <v>0</v>
      </c>
      <c r="L240" s="39">
        <f ca="1">'NE6_20.09.18'!H66</f>
        <v>0</v>
      </c>
      <c r="M240" s="39">
        <f ca="1">'NE6_20.09.18_pred'!H66</f>
        <v>0</v>
      </c>
      <c r="N240" s="39">
        <f ca="1">'PE1_13.09.18'!H66</f>
        <v>0</v>
      </c>
      <c r="O240" s="39">
        <f ca="1">'PE1_13.09.18_pred'!H66</f>
        <v>0</v>
      </c>
      <c r="P240" s="39">
        <f ca="1">'PE2_14.09.18'!H66</f>
        <v>0</v>
      </c>
      <c r="Q240" s="39">
        <f ca="1">'PE2_14.09.18_pred'!H66</f>
        <v>0</v>
      </c>
      <c r="R240" s="39">
        <f ca="1">'PE3_17.09.18'!H66</f>
        <v>0</v>
      </c>
      <c r="S240" s="39">
        <f ca="1">'PE3_17.09.18_pred'!H66</f>
        <v>0</v>
      </c>
      <c r="T240" s="39">
        <f ca="1">'PE4_18.09.18'!H66</f>
        <v>0</v>
      </c>
      <c r="U240" s="39">
        <f ca="1">'PE4_18.09.18_pred'!H66</f>
        <v>0</v>
      </c>
      <c r="V240" s="39">
        <f ca="1">'PE5_19.09.18'!H66</f>
        <v>0</v>
      </c>
      <c r="W240" s="39">
        <f ca="1">'PE5_19.09.18_pred'!H66</f>
        <v>0</v>
      </c>
      <c r="X240" s="39">
        <f ca="1">'PE6_20.09.18'!H66</f>
        <v>1</v>
      </c>
      <c r="Y240" s="39">
        <f ca="1">'PE6_20.09.18_pred'!H66</f>
        <v>0</v>
      </c>
      <c r="Z240" s="39">
        <f ca="1">'TE1_13.09.18'!H66</f>
        <v>0</v>
      </c>
      <c r="AA240" s="39">
        <f ca="1">'TE1_13.09.18_pred'!H66</f>
        <v>0</v>
      </c>
      <c r="AB240" s="39">
        <f ca="1">'TE2_14.09.18'!H66</f>
        <v>0</v>
      </c>
      <c r="AC240" s="39">
        <f ca="1">'TE2_14.09.18_pred'!H66</f>
        <v>0</v>
      </c>
      <c r="AD240" s="39">
        <f ca="1">'TE3_17.09.18'!H66</f>
        <v>0</v>
      </c>
      <c r="AE240" s="39">
        <f ca="1">'TE3_17.09.18_pred'!H66</f>
        <v>0</v>
      </c>
      <c r="AF240" s="39">
        <f ca="1">'TE4_18.09.18'!H66</f>
        <v>0</v>
      </c>
      <c r="AG240" s="39">
        <f ca="1">'TE4_18.09.18_pred'!H66</f>
        <v>0</v>
      </c>
      <c r="AH240" s="39">
        <f ca="1">'TE5_19.09.18'!H66</f>
        <v>0</v>
      </c>
      <c r="AI240" s="39">
        <f ca="1">'TE5_19.09.18_pred'!H66</f>
        <v>0</v>
      </c>
      <c r="AJ240" s="39">
        <f ca="1">'TE6_20.09.18'!H66</f>
        <v>0</v>
      </c>
      <c r="AK240" s="39">
        <f ca="1">'TE6_20.09.18_pred'!H66</f>
        <v>0</v>
      </c>
      <c r="AL240" s="39">
        <f t="shared" ca="1" si="51"/>
        <v>1</v>
      </c>
      <c r="AM240" s="36">
        <f t="shared" ca="1" si="52"/>
        <v>2.7777777777777776E-2</v>
      </c>
      <c r="AN240" s="36">
        <f t="shared" ca="1" si="53"/>
        <v>0.16666666666666666</v>
      </c>
      <c r="AO240" s="36">
        <f t="shared" ca="1" si="54"/>
        <v>2.7777777777777776E-2</v>
      </c>
      <c r="AP240" s="36">
        <f ca="1">IF(AL240=0,0,-1*((AL240/AL176)*(LN(AL240/AL176))))</f>
        <v>6.4879235508566255E-3</v>
      </c>
      <c r="AQ240" s="63">
        <f ca="1">IF(AL240=0,0,(AL240/AL176)^2)</f>
        <v>8.6372493470239488E-7</v>
      </c>
    </row>
    <row r="241" spans="1:43" x14ac:dyDescent="0.25">
      <c r="A241" s="53" t="s">
        <v>452</v>
      </c>
      <c r="B241" s="39">
        <f ca="1">'NE1_13.09.18'!H67</f>
        <v>9</v>
      </c>
      <c r="C241" s="39">
        <f ca="1">'NE1_13.09.18_pred'!H67</f>
        <v>5</v>
      </c>
      <c r="D241" s="39">
        <f ca="1">'NE2_14.09.18'!H67</f>
        <v>7</v>
      </c>
      <c r="E241" s="39">
        <f ca="1">'NE2_14.09.18_pred'!H67</f>
        <v>2</v>
      </c>
      <c r="F241" s="39">
        <f ca="1">'NE3_17.09.18'!H67</f>
        <v>10</v>
      </c>
      <c r="G241" s="39">
        <f ca="1">'NE3_17.09.18_pred'!H67</f>
        <v>0</v>
      </c>
      <c r="H241" s="39">
        <f ca="1">'NE4_18.09.18'!H67</f>
        <v>5</v>
      </c>
      <c r="I241" s="39">
        <f ca="1">'NE4_18.09.18_pred'!H67</f>
        <v>3</v>
      </c>
      <c r="J241" s="39">
        <f ca="1">'NE5_19.09.18'!H67</f>
        <v>13</v>
      </c>
      <c r="K241" s="39">
        <f ca="1">'NE5_19.09.18_pred'!H67</f>
        <v>1</v>
      </c>
      <c r="L241" s="39">
        <f ca="1">'NE6_20.09.18'!H67</f>
        <v>0</v>
      </c>
      <c r="M241" s="39">
        <f ca="1">'NE6_20.09.18_pred'!H67</f>
        <v>1</v>
      </c>
      <c r="N241" s="39">
        <f ca="1">'PE1_13.09.18'!H67</f>
        <v>4</v>
      </c>
      <c r="O241" s="39">
        <f ca="1">'PE1_13.09.18_pred'!H67</f>
        <v>3</v>
      </c>
      <c r="P241" s="39">
        <f ca="1">'PE2_14.09.18'!H67</f>
        <v>13</v>
      </c>
      <c r="Q241" s="39">
        <f ca="1">'PE2_14.09.18_pred'!H67</f>
        <v>4</v>
      </c>
      <c r="R241" s="39">
        <f ca="1">'PE3_17.09.18'!H67</f>
        <v>12</v>
      </c>
      <c r="S241" s="39">
        <f ca="1">'PE3_17.09.18_pred'!H67</f>
        <v>2</v>
      </c>
      <c r="T241" s="39">
        <f ca="1">'PE4_18.09.18'!H67</f>
        <v>3</v>
      </c>
      <c r="U241" s="39">
        <f ca="1">'PE4_18.09.18_pred'!H67</f>
        <v>2</v>
      </c>
      <c r="V241" s="39">
        <f ca="1">'PE5_19.09.18'!H67</f>
        <v>8</v>
      </c>
      <c r="W241" s="39">
        <f ca="1">'PE5_19.09.18_pred'!H67</f>
        <v>3</v>
      </c>
      <c r="X241" s="39">
        <f ca="1">'PE6_20.09.18'!H67</f>
        <v>9</v>
      </c>
      <c r="Y241" s="39">
        <f ca="1">'PE6_20.09.18_pred'!H67</f>
        <v>4</v>
      </c>
      <c r="Z241" s="39">
        <f ca="1">'TE1_13.09.18'!H67</f>
        <v>9</v>
      </c>
      <c r="AA241" s="39">
        <f ca="1">'TE1_13.09.18_pred'!H67</f>
        <v>5</v>
      </c>
      <c r="AB241" s="39">
        <f ca="1">'TE2_14.09.18'!H67</f>
        <v>4</v>
      </c>
      <c r="AC241" s="39">
        <f ca="1">'TE2_14.09.18_pred'!H67</f>
        <v>8</v>
      </c>
      <c r="AD241" s="39">
        <f ca="1">'TE3_17.09.18'!H67</f>
        <v>10</v>
      </c>
      <c r="AE241" s="39">
        <f ca="1">'TE3_17.09.18_pred'!H67</f>
        <v>1</v>
      </c>
      <c r="AF241" s="39">
        <f ca="1">'TE4_18.09.18'!H67</f>
        <v>7</v>
      </c>
      <c r="AG241" s="39">
        <f ca="1">'TE4_18.09.18_pred'!H67</f>
        <v>2</v>
      </c>
      <c r="AH241" s="39">
        <f ca="1">'TE5_19.09.18'!H67</f>
        <v>6</v>
      </c>
      <c r="AI241" s="39">
        <f ca="1">'TE5_19.09.18_pred'!H67</f>
        <v>4</v>
      </c>
      <c r="AJ241" s="39">
        <f ca="1">'TE6_20.09.18'!H67</f>
        <v>8</v>
      </c>
      <c r="AK241" s="39">
        <f ca="1">'TE6_20.09.18_pred'!H67</f>
        <v>1</v>
      </c>
      <c r="AL241" s="39">
        <f t="shared" ca="1" si="51"/>
        <v>188</v>
      </c>
      <c r="AM241" s="36">
        <f t="shared" ca="1" si="52"/>
        <v>5.2222222222222223</v>
      </c>
      <c r="AN241" s="36">
        <f t="shared" ca="1" si="53"/>
        <v>3.7041375407285999</v>
      </c>
      <c r="AO241" s="36">
        <f t="shared" ca="1" si="54"/>
        <v>0.61735625678810002</v>
      </c>
      <c r="AP241" s="36">
        <f ca="1">IF(AL241=0,0,-1*((AL241/AL176)*(LN(AL241/AL176))))</f>
        <v>0.30481225859075717</v>
      </c>
      <c r="AQ241" s="63">
        <f ca="1">IF(AL241=0,0,(AL241/AL176)^2)</f>
        <v>3.0527494092121448E-2</v>
      </c>
    </row>
    <row r="242" spans="1:43" x14ac:dyDescent="0.25">
      <c r="A242" s="53" t="s">
        <v>453</v>
      </c>
      <c r="B242" s="39">
        <f ca="1">'NE1_13.09.18'!H68</f>
        <v>0</v>
      </c>
      <c r="C242" s="39">
        <f ca="1">'NE1_13.09.18_pred'!H68</f>
        <v>0</v>
      </c>
      <c r="D242" s="39">
        <f ca="1">'NE2_14.09.18'!H68</f>
        <v>0</v>
      </c>
      <c r="E242" s="39">
        <f ca="1">'NE2_14.09.18_pred'!H68</f>
        <v>0</v>
      </c>
      <c r="F242" s="39">
        <f ca="1">'NE3_17.09.18'!H68</f>
        <v>0</v>
      </c>
      <c r="G242" s="39">
        <f ca="1">'NE3_17.09.18_pred'!H68</f>
        <v>0</v>
      </c>
      <c r="H242" s="39">
        <f ca="1">'NE4_18.09.18'!H68</f>
        <v>0</v>
      </c>
      <c r="I242" s="39">
        <f ca="1">'NE4_18.09.18_pred'!H68</f>
        <v>0</v>
      </c>
      <c r="J242" s="39">
        <f ca="1">'NE5_19.09.18'!H68</f>
        <v>0</v>
      </c>
      <c r="K242" s="39">
        <f ca="1">'NE5_19.09.18_pred'!H68</f>
        <v>0</v>
      </c>
      <c r="L242" s="39">
        <f ca="1">'NE6_20.09.18'!H68</f>
        <v>0</v>
      </c>
      <c r="M242" s="39">
        <f ca="1">'NE6_20.09.18_pred'!H68</f>
        <v>0</v>
      </c>
      <c r="N242" s="39">
        <f ca="1">'PE1_13.09.18'!H68</f>
        <v>0</v>
      </c>
      <c r="O242" s="39">
        <f ca="1">'PE1_13.09.18_pred'!H68</f>
        <v>0</v>
      </c>
      <c r="P242" s="39">
        <f ca="1">'PE2_14.09.18'!H68</f>
        <v>0</v>
      </c>
      <c r="Q242" s="39">
        <f ca="1">'PE2_14.09.18_pred'!H68</f>
        <v>0</v>
      </c>
      <c r="R242" s="39">
        <f ca="1">'PE3_17.09.18'!H68</f>
        <v>0</v>
      </c>
      <c r="S242" s="39">
        <f ca="1">'PE3_17.09.18_pred'!H68</f>
        <v>0</v>
      </c>
      <c r="T242" s="39">
        <f ca="1">'PE4_18.09.18'!H68</f>
        <v>0</v>
      </c>
      <c r="U242" s="39">
        <f ca="1">'PE4_18.09.18_pred'!H68</f>
        <v>0</v>
      </c>
      <c r="V242" s="39">
        <f ca="1">'PE5_19.09.18'!H68</f>
        <v>0</v>
      </c>
      <c r="W242" s="39">
        <f ca="1">'PE5_19.09.18_pred'!H68</f>
        <v>0</v>
      </c>
      <c r="X242" s="39">
        <f ca="1">'PE6_20.09.18'!H68</f>
        <v>0</v>
      </c>
      <c r="Y242" s="39">
        <f ca="1">'PE6_20.09.18_pred'!H68</f>
        <v>0</v>
      </c>
      <c r="Z242" s="39">
        <f ca="1">'TE1_13.09.18'!H68</f>
        <v>0</v>
      </c>
      <c r="AA242" s="39">
        <f ca="1">'TE1_13.09.18_pred'!H68</f>
        <v>0</v>
      </c>
      <c r="AB242" s="39">
        <f ca="1">'TE2_14.09.18'!H68</f>
        <v>0</v>
      </c>
      <c r="AC242" s="39">
        <f ca="1">'TE2_14.09.18_pred'!H68</f>
        <v>0</v>
      </c>
      <c r="AD242" s="39">
        <f ca="1">'TE3_17.09.18'!H68</f>
        <v>0</v>
      </c>
      <c r="AE242" s="39">
        <f ca="1">'TE3_17.09.18_pred'!H68</f>
        <v>0</v>
      </c>
      <c r="AF242" s="39">
        <f ca="1">'TE4_18.09.18'!H68</f>
        <v>0</v>
      </c>
      <c r="AG242" s="39">
        <f ca="1">'TE4_18.09.18_pred'!H68</f>
        <v>0</v>
      </c>
      <c r="AH242" s="39">
        <f ca="1">'TE5_19.09.18'!H68</f>
        <v>0</v>
      </c>
      <c r="AI242" s="39">
        <f ca="1">'TE5_19.09.18_pred'!H68</f>
        <v>0</v>
      </c>
      <c r="AJ242" s="39">
        <f ca="1">'TE6_20.09.18'!H68</f>
        <v>0</v>
      </c>
      <c r="AK242" s="39">
        <f ca="1">'TE6_20.09.18_pred'!H68</f>
        <v>0</v>
      </c>
      <c r="AL242" s="39">
        <f t="shared" ca="1" si="51"/>
        <v>0</v>
      </c>
      <c r="AM242" s="36">
        <f t="shared" ca="1" si="52"/>
        <v>0</v>
      </c>
      <c r="AN242" s="36">
        <f t="shared" ca="1" si="53"/>
        <v>0</v>
      </c>
      <c r="AO242" s="36">
        <f t="shared" ca="1" si="54"/>
        <v>0</v>
      </c>
      <c r="AP242" s="36">
        <f ca="1">IF(AL242=0,0,-1*((AL242/AL176)*(LN(AL242/AL176))))</f>
        <v>0</v>
      </c>
      <c r="AQ242" s="63">
        <f ca="1">IF(AL242=0,0,(AL242/AL176)^2)</f>
        <v>0</v>
      </c>
    </row>
    <row r="243" spans="1:43" x14ac:dyDescent="0.25">
      <c r="A243" s="53" t="s">
        <v>454</v>
      </c>
      <c r="B243" s="39">
        <f ca="1">'NE1_13.09.18'!H69</f>
        <v>0</v>
      </c>
      <c r="C243" s="39">
        <f ca="1">'NE1_13.09.18_pred'!H69</f>
        <v>0</v>
      </c>
      <c r="D243" s="39">
        <f ca="1">'NE2_14.09.18'!H69</f>
        <v>0</v>
      </c>
      <c r="E243" s="39">
        <f ca="1">'NE2_14.09.18_pred'!H69</f>
        <v>0</v>
      </c>
      <c r="F243" s="39">
        <f ca="1">'NE3_17.09.18'!H69</f>
        <v>0</v>
      </c>
      <c r="G243" s="39">
        <f ca="1">'NE3_17.09.18_pred'!H69</f>
        <v>0</v>
      </c>
      <c r="H243" s="39">
        <f ca="1">'NE4_18.09.18'!H69</f>
        <v>0</v>
      </c>
      <c r="I243" s="39">
        <f ca="1">'NE4_18.09.18_pred'!H69</f>
        <v>0</v>
      </c>
      <c r="J243" s="39">
        <f ca="1">'NE5_19.09.18'!H69</f>
        <v>0</v>
      </c>
      <c r="K243" s="39">
        <f ca="1">'NE5_19.09.18_pred'!H69</f>
        <v>0</v>
      </c>
      <c r="L243" s="39">
        <f ca="1">'NE6_20.09.18'!H69</f>
        <v>0</v>
      </c>
      <c r="M243" s="39">
        <f ca="1">'NE6_20.09.18_pred'!H69</f>
        <v>0</v>
      </c>
      <c r="N243" s="39">
        <f ca="1">'PE1_13.09.18'!H69</f>
        <v>0</v>
      </c>
      <c r="O243" s="39">
        <f ca="1">'PE1_13.09.18_pred'!H69</f>
        <v>0</v>
      </c>
      <c r="P243" s="39">
        <f ca="1">'PE2_14.09.18'!H69</f>
        <v>0</v>
      </c>
      <c r="Q243" s="39">
        <f ca="1">'PE2_14.09.18_pred'!H69</f>
        <v>0</v>
      </c>
      <c r="R243" s="39">
        <f ca="1">'PE3_17.09.18'!H69</f>
        <v>0</v>
      </c>
      <c r="S243" s="39">
        <f ca="1">'PE3_17.09.18_pred'!H69</f>
        <v>0</v>
      </c>
      <c r="T243" s="39">
        <f ca="1">'PE4_18.09.18'!H69</f>
        <v>0</v>
      </c>
      <c r="U243" s="39">
        <f ca="1">'PE4_18.09.18_pred'!H69</f>
        <v>0</v>
      </c>
      <c r="V243" s="39">
        <f ca="1">'PE5_19.09.18'!H69</f>
        <v>0</v>
      </c>
      <c r="W243" s="39">
        <f ca="1">'PE5_19.09.18_pred'!H69</f>
        <v>0</v>
      </c>
      <c r="X243" s="39">
        <f ca="1">'PE6_20.09.18'!H69</f>
        <v>0</v>
      </c>
      <c r="Y243" s="39">
        <f ca="1">'PE6_20.09.18_pred'!H69</f>
        <v>0</v>
      </c>
      <c r="Z243" s="39">
        <f ca="1">'TE1_13.09.18'!H69</f>
        <v>0</v>
      </c>
      <c r="AA243" s="39">
        <f ca="1">'TE1_13.09.18_pred'!H69</f>
        <v>0</v>
      </c>
      <c r="AB243" s="39">
        <f ca="1">'TE2_14.09.18'!H69</f>
        <v>0</v>
      </c>
      <c r="AC243" s="39">
        <f ca="1">'TE2_14.09.18_pred'!H69</f>
        <v>0</v>
      </c>
      <c r="AD243" s="39">
        <f ca="1">'TE3_17.09.18'!H69</f>
        <v>0</v>
      </c>
      <c r="AE243" s="39">
        <f ca="1">'TE3_17.09.18_pred'!H69</f>
        <v>0</v>
      </c>
      <c r="AF243" s="39">
        <f ca="1">'TE4_18.09.18'!H69</f>
        <v>0</v>
      </c>
      <c r="AG243" s="39">
        <f ca="1">'TE4_18.09.18_pred'!H69</f>
        <v>0</v>
      </c>
      <c r="AH243" s="39">
        <f ca="1">'TE5_19.09.18'!H69</f>
        <v>0</v>
      </c>
      <c r="AI243" s="39">
        <f ca="1">'TE5_19.09.18_pred'!H69</f>
        <v>0</v>
      </c>
      <c r="AJ243" s="39">
        <f ca="1">'TE6_20.09.18'!H69</f>
        <v>0</v>
      </c>
      <c r="AK243" s="39">
        <f ca="1">'TE6_20.09.18_pred'!H69</f>
        <v>0</v>
      </c>
      <c r="AL243" s="39">
        <f t="shared" ca="1" si="51"/>
        <v>0</v>
      </c>
      <c r="AM243" s="36">
        <f t="shared" ca="1" si="52"/>
        <v>0</v>
      </c>
      <c r="AN243" s="36">
        <f t="shared" ca="1" si="53"/>
        <v>0</v>
      </c>
      <c r="AO243" s="36">
        <f t="shared" ca="1" si="54"/>
        <v>0</v>
      </c>
      <c r="AP243" s="36">
        <f ca="1">IF(AL243=0,0,-1*((AL243/AL176)*(LN(AL243/AL176))))</f>
        <v>0</v>
      </c>
      <c r="AQ243" s="63">
        <f ca="1">IF(AL243=0,0,(AL243/AL176)^2)</f>
        <v>0</v>
      </c>
    </row>
    <row r="244" spans="1:43" x14ac:dyDescent="0.25">
      <c r="A244" s="53" t="s">
        <v>455</v>
      </c>
      <c r="B244" s="39">
        <f ca="1">'NE1_13.09.18'!H70</f>
        <v>4</v>
      </c>
      <c r="C244" s="39">
        <f ca="1">'NE1_13.09.18_pred'!H70</f>
        <v>3</v>
      </c>
      <c r="D244" s="39">
        <f ca="1">'NE2_14.09.18'!H70</f>
        <v>0</v>
      </c>
      <c r="E244" s="39">
        <f ca="1">'NE2_14.09.18_pred'!H70</f>
        <v>0</v>
      </c>
      <c r="F244" s="39">
        <f ca="1">'NE3_17.09.18'!H70</f>
        <v>0</v>
      </c>
      <c r="G244" s="39">
        <f ca="1">'NE3_17.09.18_pred'!H70</f>
        <v>0</v>
      </c>
      <c r="H244" s="39">
        <f ca="1">'NE4_18.09.18'!H70</f>
        <v>0</v>
      </c>
      <c r="I244" s="39">
        <f ca="1">'NE4_18.09.18_pred'!H70</f>
        <v>0</v>
      </c>
      <c r="J244" s="39">
        <f ca="1">'NE5_19.09.18'!H70</f>
        <v>0</v>
      </c>
      <c r="K244" s="39">
        <f ca="1">'NE5_19.09.18_pred'!H70</f>
        <v>0</v>
      </c>
      <c r="L244" s="39">
        <f ca="1">'NE6_20.09.18'!H70</f>
        <v>0</v>
      </c>
      <c r="M244" s="39">
        <f ca="1">'NE6_20.09.18_pred'!H70</f>
        <v>0</v>
      </c>
      <c r="N244" s="39">
        <f ca="1">'PE1_13.09.18'!H70</f>
        <v>0</v>
      </c>
      <c r="O244" s="39">
        <f ca="1">'PE1_13.09.18_pred'!H70</f>
        <v>0</v>
      </c>
      <c r="P244" s="39">
        <f ca="1">'PE2_14.09.18'!H70</f>
        <v>0</v>
      </c>
      <c r="Q244" s="39">
        <f ca="1">'PE2_14.09.18_pred'!H70</f>
        <v>0</v>
      </c>
      <c r="R244" s="39">
        <f ca="1">'PE3_17.09.18'!H70</f>
        <v>0</v>
      </c>
      <c r="S244" s="39">
        <f ca="1">'PE3_17.09.18_pred'!H70</f>
        <v>0</v>
      </c>
      <c r="T244" s="39">
        <f ca="1">'PE4_18.09.18'!H70</f>
        <v>0</v>
      </c>
      <c r="U244" s="39">
        <f ca="1">'PE4_18.09.18_pred'!H70</f>
        <v>0</v>
      </c>
      <c r="V244" s="39">
        <f ca="1">'PE5_19.09.18'!H70</f>
        <v>0</v>
      </c>
      <c r="W244" s="39">
        <f ca="1">'PE5_19.09.18_pred'!H70</f>
        <v>0</v>
      </c>
      <c r="X244" s="39">
        <f ca="1">'PE6_20.09.18'!H70</f>
        <v>0</v>
      </c>
      <c r="Y244" s="39">
        <f ca="1">'PE6_20.09.18_pred'!H70</f>
        <v>0</v>
      </c>
      <c r="Z244" s="39">
        <f ca="1">'TE1_13.09.18'!H70</f>
        <v>0</v>
      </c>
      <c r="AA244" s="39">
        <f ca="1">'TE1_13.09.18_pred'!H70</f>
        <v>0</v>
      </c>
      <c r="AB244" s="39">
        <f ca="1">'TE2_14.09.18'!H70</f>
        <v>0</v>
      </c>
      <c r="AC244" s="39">
        <f ca="1">'TE2_14.09.18_pred'!H70</f>
        <v>0</v>
      </c>
      <c r="AD244" s="39">
        <f ca="1">'TE3_17.09.18'!H70</f>
        <v>0</v>
      </c>
      <c r="AE244" s="39">
        <f ca="1">'TE3_17.09.18_pred'!H70</f>
        <v>0</v>
      </c>
      <c r="AF244" s="39">
        <f ca="1">'TE4_18.09.18'!H70</f>
        <v>0</v>
      </c>
      <c r="AG244" s="39">
        <f ca="1">'TE4_18.09.18_pred'!H70</f>
        <v>0</v>
      </c>
      <c r="AH244" s="39">
        <f ca="1">'TE5_19.09.18'!H70</f>
        <v>0</v>
      </c>
      <c r="AI244" s="39">
        <f ca="1">'TE5_19.09.18_pred'!H70</f>
        <v>0</v>
      </c>
      <c r="AJ244" s="39">
        <f ca="1">'TE6_20.09.18'!H70</f>
        <v>0</v>
      </c>
      <c r="AK244" s="39">
        <f ca="1">'TE6_20.09.18_pred'!H70</f>
        <v>1</v>
      </c>
      <c r="AL244" s="39">
        <f t="shared" ca="1" si="51"/>
        <v>8</v>
      </c>
      <c r="AM244" s="36">
        <f t="shared" ca="1" si="52"/>
        <v>0.22222222222222221</v>
      </c>
      <c r="AN244" s="36">
        <f t="shared" ca="1" si="53"/>
        <v>0.83190353531133165</v>
      </c>
      <c r="AO244" s="36">
        <f t="shared" ca="1" si="54"/>
        <v>0.13865058921855528</v>
      </c>
      <c r="AP244" s="36">
        <f ca="1">IF(AL244=0,0,-1*((AL244/AL176)*(LN(AL244/AL176))))</f>
        <v>3.644285649845274E-2</v>
      </c>
      <c r="AQ244" s="63">
        <f ca="1">IF(AL244=0,0,(AL244/AL176)^2)</f>
        <v>5.5278395820953273E-5</v>
      </c>
    </row>
    <row r="245" spans="1:43" x14ac:dyDescent="0.25">
      <c r="A245" s="53" t="s">
        <v>456</v>
      </c>
      <c r="B245" s="39">
        <f ca="1">'NE1_13.09.18'!H71</f>
        <v>16</v>
      </c>
      <c r="C245" s="39">
        <f ca="1">'NE1_13.09.18_pred'!H71</f>
        <v>16</v>
      </c>
      <c r="D245" s="39">
        <f ca="1">'NE2_14.09.18'!H71</f>
        <v>11</v>
      </c>
      <c r="E245" s="39">
        <f ca="1">'NE2_14.09.18_pred'!H71</f>
        <v>6</v>
      </c>
      <c r="F245" s="39">
        <f ca="1">'NE3_17.09.18'!H71</f>
        <v>3</v>
      </c>
      <c r="G245" s="39">
        <f ca="1">'NE3_17.09.18_pred'!H71</f>
        <v>2</v>
      </c>
      <c r="H245" s="39">
        <f ca="1">'NE4_18.09.18'!H71</f>
        <v>2</v>
      </c>
      <c r="I245" s="39">
        <f ca="1">'NE4_18.09.18_pred'!H71</f>
        <v>1</v>
      </c>
      <c r="J245" s="39">
        <f ca="1">'NE5_19.09.18'!H71</f>
        <v>0</v>
      </c>
      <c r="K245" s="39">
        <f ca="1">'NE5_19.09.18_pred'!H71</f>
        <v>0</v>
      </c>
      <c r="L245" s="39">
        <f ca="1">'NE6_20.09.18'!H71</f>
        <v>11</v>
      </c>
      <c r="M245" s="39">
        <f ca="1">'NE6_20.09.18_pred'!H71</f>
        <v>3</v>
      </c>
      <c r="N245" s="39">
        <f ca="1">'PE1_13.09.18'!H71</f>
        <v>0</v>
      </c>
      <c r="O245" s="39">
        <f ca="1">'PE1_13.09.18_pred'!H71</f>
        <v>0</v>
      </c>
      <c r="P245" s="39">
        <f ca="1">'PE2_14.09.18'!H71</f>
        <v>14</v>
      </c>
      <c r="Q245" s="39">
        <f ca="1">'PE2_14.09.18_pred'!H71</f>
        <v>17</v>
      </c>
      <c r="R245" s="39">
        <f ca="1">'PE3_17.09.18'!H71</f>
        <v>22</v>
      </c>
      <c r="S245" s="39">
        <f ca="1">'PE3_17.09.18_pred'!H71</f>
        <v>12</v>
      </c>
      <c r="T245" s="39">
        <f ca="1">'PE4_18.09.18'!H71</f>
        <v>8</v>
      </c>
      <c r="U245" s="39">
        <f ca="1">'PE4_18.09.18_pred'!H71</f>
        <v>9</v>
      </c>
      <c r="V245" s="39">
        <f ca="1">'PE5_19.09.18'!H71</f>
        <v>11</v>
      </c>
      <c r="W245" s="39">
        <f ca="1">'PE5_19.09.18_pred'!H71</f>
        <v>17</v>
      </c>
      <c r="X245" s="39">
        <f ca="1">'PE6_20.09.18'!H71</f>
        <v>12</v>
      </c>
      <c r="Y245" s="39">
        <f ca="1">'PE6_20.09.18_pred'!H71</f>
        <v>10</v>
      </c>
      <c r="Z245" s="39">
        <f ca="1">'TE1_13.09.18'!H71</f>
        <v>5</v>
      </c>
      <c r="AA245" s="39">
        <f ca="1">'TE1_13.09.18_pred'!H71</f>
        <v>14</v>
      </c>
      <c r="AB245" s="39">
        <f ca="1">'TE2_14.09.18'!H71</f>
        <v>1</v>
      </c>
      <c r="AC245" s="39">
        <f ca="1">'TE2_14.09.18_pred'!H71</f>
        <v>3</v>
      </c>
      <c r="AD245" s="39">
        <f ca="1">'TE3_17.09.18'!H71</f>
        <v>10</v>
      </c>
      <c r="AE245" s="39">
        <f ca="1">'TE3_17.09.18_pred'!H71</f>
        <v>12</v>
      </c>
      <c r="AF245" s="39">
        <f ca="1">'TE4_18.09.18'!H71</f>
        <v>8</v>
      </c>
      <c r="AG245" s="39">
        <f ca="1">'TE4_18.09.18_pred'!H71</f>
        <v>8</v>
      </c>
      <c r="AH245" s="39">
        <f ca="1">'TE5_19.09.18'!H71</f>
        <v>5</v>
      </c>
      <c r="AI245" s="39">
        <f ca="1">'TE5_19.09.18_pred'!H71</f>
        <v>4</v>
      </c>
      <c r="AJ245" s="39">
        <f ca="1">'TE6_20.09.18'!H71</f>
        <v>7</v>
      </c>
      <c r="AK245" s="39">
        <f ca="1">'TE6_20.09.18_pred'!H71</f>
        <v>5</v>
      </c>
      <c r="AL245" s="39">
        <f t="shared" ca="1" si="51"/>
        <v>285</v>
      </c>
      <c r="AM245" s="36">
        <f t="shared" ca="1" si="52"/>
        <v>7.916666666666667</v>
      </c>
      <c r="AN245" s="36">
        <f t="shared" ca="1" si="53"/>
        <v>5.8327890902576423</v>
      </c>
      <c r="AO245" s="36">
        <f t="shared" ca="1" si="54"/>
        <v>0.97213151504294038</v>
      </c>
      <c r="AP245" s="36">
        <f ca="1">IF(AL245=0,0,-1*((AL245/AL176)*(LN(AL245/AL176))))</f>
        <v>0.35188403320550893</v>
      </c>
      <c r="AQ245" s="63">
        <f ca="1">IF(AL245=0,0,(AL245/AL176)^2)</f>
        <v>7.0156057821202031E-2</v>
      </c>
    </row>
    <row r="246" spans="1:43" x14ac:dyDescent="0.25">
      <c r="A246" s="53" t="s">
        <v>457</v>
      </c>
      <c r="B246" s="39">
        <f ca="1">'NE1_13.09.18'!H72</f>
        <v>0</v>
      </c>
      <c r="C246" s="39">
        <f ca="1">'NE1_13.09.18_pred'!H72</f>
        <v>0</v>
      </c>
      <c r="D246" s="39">
        <f ca="1">'NE2_14.09.18'!H72</f>
        <v>0</v>
      </c>
      <c r="E246" s="39">
        <f ca="1">'NE2_14.09.18_pred'!H72</f>
        <v>0</v>
      </c>
      <c r="F246" s="39">
        <f ca="1">'NE3_17.09.18'!H72</f>
        <v>0</v>
      </c>
      <c r="G246" s="39">
        <f ca="1">'NE3_17.09.18_pred'!H72</f>
        <v>0</v>
      </c>
      <c r="H246" s="39">
        <f ca="1">'NE4_18.09.18'!H72</f>
        <v>0</v>
      </c>
      <c r="I246" s="39">
        <f ca="1">'NE4_18.09.18_pred'!H72</f>
        <v>0</v>
      </c>
      <c r="J246" s="39">
        <f ca="1">'NE5_19.09.18'!H72</f>
        <v>0</v>
      </c>
      <c r="K246" s="39">
        <f ca="1">'NE5_19.09.18_pred'!H72</f>
        <v>0</v>
      </c>
      <c r="L246" s="39">
        <f ca="1">'NE6_20.09.18'!H72</f>
        <v>0</v>
      </c>
      <c r="M246" s="39">
        <f ca="1">'NE6_20.09.18_pred'!H72</f>
        <v>0</v>
      </c>
      <c r="N246" s="39">
        <f ca="1">'PE1_13.09.18'!H72</f>
        <v>0</v>
      </c>
      <c r="O246" s="39">
        <f ca="1">'PE1_13.09.18_pred'!H72</f>
        <v>0</v>
      </c>
      <c r="P246" s="39">
        <f ca="1">'PE2_14.09.18'!H72</f>
        <v>0</v>
      </c>
      <c r="Q246" s="39">
        <f ca="1">'PE2_14.09.18_pred'!H72</f>
        <v>0</v>
      </c>
      <c r="R246" s="39">
        <f ca="1">'PE3_17.09.18'!H72</f>
        <v>0</v>
      </c>
      <c r="S246" s="39">
        <f ca="1">'PE3_17.09.18_pred'!H72</f>
        <v>0</v>
      </c>
      <c r="T246" s="39">
        <f ca="1">'PE4_18.09.18'!H72</f>
        <v>0</v>
      </c>
      <c r="U246" s="39">
        <f ca="1">'PE4_18.09.18_pred'!H72</f>
        <v>0</v>
      </c>
      <c r="V246" s="39">
        <f ca="1">'PE5_19.09.18'!H72</f>
        <v>0</v>
      </c>
      <c r="W246" s="39">
        <f ca="1">'PE5_19.09.18_pred'!H72</f>
        <v>0</v>
      </c>
      <c r="X246" s="39">
        <f ca="1">'PE6_20.09.18'!H72</f>
        <v>0</v>
      </c>
      <c r="Y246" s="39">
        <f ca="1">'PE6_20.09.18_pred'!H72</f>
        <v>0</v>
      </c>
      <c r="Z246" s="39">
        <f ca="1">'TE1_13.09.18'!H72</f>
        <v>0</v>
      </c>
      <c r="AA246" s="39">
        <f ca="1">'TE1_13.09.18_pred'!H72</f>
        <v>0</v>
      </c>
      <c r="AB246" s="39">
        <f ca="1">'TE2_14.09.18'!H72</f>
        <v>0</v>
      </c>
      <c r="AC246" s="39">
        <f ca="1">'TE2_14.09.18_pred'!H72</f>
        <v>0</v>
      </c>
      <c r="AD246" s="39">
        <f ca="1">'TE3_17.09.18'!H72</f>
        <v>0</v>
      </c>
      <c r="AE246" s="39">
        <f ca="1">'TE3_17.09.18_pred'!H72</f>
        <v>0</v>
      </c>
      <c r="AF246" s="39">
        <f ca="1">'TE4_18.09.18'!H72</f>
        <v>0</v>
      </c>
      <c r="AG246" s="39">
        <f ca="1">'TE4_18.09.18_pred'!H72</f>
        <v>0</v>
      </c>
      <c r="AH246" s="39">
        <f ca="1">'TE5_19.09.18'!H72</f>
        <v>0</v>
      </c>
      <c r="AI246" s="39">
        <f ca="1">'TE5_19.09.18_pred'!H72</f>
        <v>0</v>
      </c>
      <c r="AJ246" s="39">
        <f ca="1">'TE6_20.09.18'!H72</f>
        <v>0</v>
      </c>
      <c r="AK246" s="39">
        <f ca="1">'TE6_20.09.18_pred'!H72</f>
        <v>0</v>
      </c>
      <c r="AL246" s="39">
        <f t="shared" ca="1" si="51"/>
        <v>0</v>
      </c>
      <c r="AM246" s="36">
        <f t="shared" ca="1" si="52"/>
        <v>0</v>
      </c>
      <c r="AN246" s="36">
        <f t="shared" ca="1" si="53"/>
        <v>0</v>
      </c>
      <c r="AO246" s="36">
        <f t="shared" ca="1" si="54"/>
        <v>0</v>
      </c>
      <c r="AP246" s="36">
        <f ca="1">IF(AL246=0,0,-1*((AL246/AL176)*(LN(AL246/AL176))))</f>
        <v>0</v>
      </c>
      <c r="AQ246" s="63">
        <f ca="1">IF(AL246=0,0,(AL246/AL176)^2)</f>
        <v>0</v>
      </c>
    </row>
    <row r="247" spans="1:43" x14ac:dyDescent="0.25">
      <c r="A247" s="53" t="s">
        <v>458</v>
      </c>
      <c r="B247" s="39">
        <f ca="1">'NE1_13.09.18'!H73</f>
        <v>3</v>
      </c>
      <c r="C247" s="39">
        <f ca="1">'NE1_13.09.18_pred'!H73</f>
        <v>1</v>
      </c>
      <c r="D247" s="39">
        <f ca="1">'NE2_14.09.18'!H73</f>
        <v>0</v>
      </c>
      <c r="E247" s="39">
        <f ca="1">'NE2_14.09.18_pred'!H73</f>
        <v>0</v>
      </c>
      <c r="F247" s="39">
        <f ca="1">'NE3_17.09.18'!H73</f>
        <v>0</v>
      </c>
      <c r="G247" s="39">
        <f ca="1">'NE3_17.09.18_pred'!H73</f>
        <v>0</v>
      </c>
      <c r="H247" s="39">
        <f ca="1">'NE4_18.09.18'!H73</f>
        <v>2</v>
      </c>
      <c r="I247" s="39">
        <f ca="1">'NE4_18.09.18_pred'!H73</f>
        <v>1</v>
      </c>
      <c r="J247" s="39">
        <f ca="1">'NE5_19.09.18'!H73</f>
        <v>0</v>
      </c>
      <c r="K247" s="39">
        <f ca="1">'NE5_19.09.18_pred'!H73</f>
        <v>0</v>
      </c>
      <c r="L247" s="39">
        <f ca="1">'NE6_20.09.18'!H73</f>
        <v>0</v>
      </c>
      <c r="M247" s="39">
        <f ca="1">'NE6_20.09.18_pred'!H73</f>
        <v>0</v>
      </c>
      <c r="N247" s="39">
        <f ca="1">'PE1_13.09.18'!H73</f>
        <v>4</v>
      </c>
      <c r="O247" s="39">
        <f ca="1">'PE1_13.09.18_pred'!H73</f>
        <v>1</v>
      </c>
      <c r="P247" s="39">
        <f ca="1">'PE2_14.09.18'!H73</f>
        <v>6</v>
      </c>
      <c r="Q247" s="39">
        <f ca="1">'PE2_14.09.18_pred'!H73</f>
        <v>4</v>
      </c>
      <c r="R247" s="39">
        <f ca="1">'PE3_17.09.18'!H73</f>
        <v>0</v>
      </c>
      <c r="S247" s="39">
        <f ca="1">'PE3_17.09.18_pred'!H73</f>
        <v>0</v>
      </c>
      <c r="T247" s="39">
        <f ca="1">'PE4_18.09.18'!H73</f>
        <v>0</v>
      </c>
      <c r="U247" s="39">
        <f ca="1">'PE4_18.09.18_pred'!H73</f>
        <v>0</v>
      </c>
      <c r="V247" s="39">
        <f ca="1">'PE5_19.09.18'!H73</f>
        <v>0</v>
      </c>
      <c r="W247" s="39">
        <f ca="1">'PE5_19.09.18_pred'!H73</f>
        <v>0</v>
      </c>
      <c r="X247" s="39">
        <f ca="1">'PE6_20.09.18'!H73</f>
        <v>0</v>
      </c>
      <c r="Y247" s="39">
        <f ca="1">'PE6_20.09.18_pred'!H73</f>
        <v>0</v>
      </c>
      <c r="Z247" s="39">
        <f ca="1">'TE1_13.09.18'!H73</f>
        <v>1</v>
      </c>
      <c r="AA247" s="39">
        <f ca="1">'TE1_13.09.18_pred'!H73</f>
        <v>2</v>
      </c>
      <c r="AB247" s="39">
        <f ca="1">'TE2_14.09.18'!H73</f>
        <v>0</v>
      </c>
      <c r="AC247" s="39">
        <f ca="1">'TE2_14.09.18_pred'!H73</f>
        <v>0</v>
      </c>
      <c r="AD247" s="39">
        <f ca="1">'TE3_17.09.18'!H73</f>
        <v>1</v>
      </c>
      <c r="AE247" s="39">
        <f ca="1">'TE3_17.09.18_pred'!H73</f>
        <v>4</v>
      </c>
      <c r="AF247" s="39">
        <f ca="1">'TE4_18.09.18'!H73</f>
        <v>0</v>
      </c>
      <c r="AG247" s="39">
        <f ca="1">'TE4_18.09.18_pred'!H73</f>
        <v>0</v>
      </c>
      <c r="AH247" s="39">
        <f ca="1">'TE5_19.09.18'!H73</f>
        <v>0</v>
      </c>
      <c r="AI247" s="39">
        <f ca="1">'TE5_19.09.18_pred'!H73</f>
        <v>0</v>
      </c>
      <c r="AJ247" s="39">
        <f ca="1">'TE6_20.09.18'!H73</f>
        <v>0</v>
      </c>
      <c r="AK247" s="39">
        <f ca="1">'TE6_20.09.18_pred'!H73</f>
        <v>0</v>
      </c>
      <c r="AL247" s="39">
        <f t="shared" ca="1" si="51"/>
        <v>30</v>
      </c>
      <c r="AM247" s="36">
        <f t="shared" ca="1" si="52"/>
        <v>0.83333333333333337</v>
      </c>
      <c r="AN247" s="36">
        <f t="shared" ca="1" si="53"/>
        <v>1.5212776585113299</v>
      </c>
      <c r="AO247" s="36">
        <f t="shared" ca="1" si="54"/>
        <v>0.25354627641855498</v>
      </c>
      <c r="AP247" s="36">
        <f ca="1">IF(AL247=0,0,-1*((AL247/AL176)*(LN(AL247/AL176))))</f>
        <v>9.9808783245155422E-2</v>
      </c>
      <c r="AQ247" s="63">
        <f ca="1">IF(AL247=0,0,(AL247/AL176)^2)</f>
        <v>7.7735244123215545E-4</v>
      </c>
    </row>
    <row r="248" spans="1:43" x14ac:dyDescent="0.25">
      <c r="A248" s="53" t="s">
        <v>459</v>
      </c>
      <c r="B248" s="39">
        <f ca="1">'NE1_13.09.18'!H74</f>
        <v>0</v>
      </c>
      <c r="C248" s="39">
        <f ca="1">'NE1_13.09.18_pred'!H74</f>
        <v>0</v>
      </c>
      <c r="D248" s="39">
        <f ca="1">'NE2_14.09.18'!H74</f>
        <v>0</v>
      </c>
      <c r="E248" s="39">
        <f ca="1">'NE2_14.09.18_pred'!H74</f>
        <v>0</v>
      </c>
      <c r="F248" s="39">
        <f ca="1">'NE3_17.09.18'!H74</f>
        <v>0</v>
      </c>
      <c r="G248" s="39">
        <f ca="1">'NE3_17.09.18_pred'!H74</f>
        <v>0</v>
      </c>
      <c r="H248" s="39">
        <f ca="1">'NE4_18.09.18'!H74</f>
        <v>0</v>
      </c>
      <c r="I248" s="39">
        <f ca="1">'NE4_18.09.18_pred'!H74</f>
        <v>0</v>
      </c>
      <c r="J248" s="39">
        <f ca="1">'NE5_19.09.18'!H74</f>
        <v>0</v>
      </c>
      <c r="K248" s="39">
        <f ca="1">'NE5_19.09.18_pred'!H74</f>
        <v>0</v>
      </c>
      <c r="L248" s="39">
        <f ca="1">'NE6_20.09.18'!H74</f>
        <v>0</v>
      </c>
      <c r="M248" s="39">
        <f ca="1">'NE6_20.09.18_pred'!H74</f>
        <v>0</v>
      </c>
      <c r="N248" s="39">
        <f ca="1">'PE1_13.09.18'!H74</f>
        <v>0</v>
      </c>
      <c r="O248" s="39">
        <f ca="1">'PE1_13.09.18_pred'!H74</f>
        <v>0</v>
      </c>
      <c r="P248" s="39">
        <f ca="1">'PE2_14.09.18'!H74</f>
        <v>0</v>
      </c>
      <c r="Q248" s="39">
        <f ca="1">'PE2_14.09.18_pred'!H74</f>
        <v>0</v>
      </c>
      <c r="R248" s="39">
        <f ca="1">'PE3_17.09.18'!H74</f>
        <v>0</v>
      </c>
      <c r="S248" s="39">
        <f ca="1">'PE3_17.09.18_pred'!H74</f>
        <v>0</v>
      </c>
      <c r="T248" s="39">
        <f ca="1">'PE4_18.09.18'!H74</f>
        <v>0</v>
      </c>
      <c r="U248" s="39">
        <f ca="1">'PE4_18.09.18_pred'!H74</f>
        <v>0</v>
      </c>
      <c r="V248" s="39">
        <f ca="1">'PE5_19.09.18'!H74</f>
        <v>0</v>
      </c>
      <c r="W248" s="39">
        <f ca="1">'PE5_19.09.18_pred'!H74</f>
        <v>0</v>
      </c>
      <c r="X248" s="39">
        <f ca="1">'PE6_20.09.18'!H74</f>
        <v>0</v>
      </c>
      <c r="Y248" s="39">
        <f ca="1">'PE6_20.09.18_pred'!H74</f>
        <v>0</v>
      </c>
      <c r="Z248" s="39">
        <f ca="1">'TE1_13.09.18'!H74</f>
        <v>0</v>
      </c>
      <c r="AA248" s="39">
        <f ca="1">'TE1_13.09.18_pred'!H74</f>
        <v>0</v>
      </c>
      <c r="AB248" s="39">
        <f ca="1">'TE2_14.09.18'!H74</f>
        <v>0</v>
      </c>
      <c r="AC248" s="39">
        <f ca="1">'TE2_14.09.18_pred'!H74</f>
        <v>0</v>
      </c>
      <c r="AD248" s="39">
        <f ca="1">'TE3_17.09.18'!H74</f>
        <v>0</v>
      </c>
      <c r="AE248" s="39">
        <f ca="1">'TE3_17.09.18_pred'!H74</f>
        <v>0</v>
      </c>
      <c r="AF248" s="39">
        <f ca="1">'TE4_18.09.18'!H74</f>
        <v>0</v>
      </c>
      <c r="AG248" s="39">
        <f ca="1">'TE4_18.09.18_pred'!H74</f>
        <v>0</v>
      </c>
      <c r="AH248" s="39">
        <f ca="1">'TE5_19.09.18'!H74</f>
        <v>0</v>
      </c>
      <c r="AI248" s="39">
        <f ca="1">'TE5_19.09.18_pred'!H74</f>
        <v>0</v>
      </c>
      <c r="AJ248" s="39">
        <f ca="1">'TE6_20.09.18'!H74</f>
        <v>0</v>
      </c>
      <c r="AK248" s="39">
        <f ca="1">'TE6_20.09.18_pred'!H74</f>
        <v>0</v>
      </c>
      <c r="AL248" s="39">
        <f t="shared" ca="1" si="51"/>
        <v>0</v>
      </c>
      <c r="AM248" s="36">
        <f t="shared" ca="1" si="52"/>
        <v>0</v>
      </c>
      <c r="AN248" s="36">
        <f t="shared" ca="1" si="53"/>
        <v>0</v>
      </c>
      <c r="AO248" s="36">
        <f t="shared" ca="1" si="54"/>
        <v>0</v>
      </c>
      <c r="AP248" s="36">
        <f ca="1">IF(AL248=0,0,-1*((AL248/AL176)*(LN(AL248/AL176))))</f>
        <v>0</v>
      </c>
      <c r="AQ248" s="63">
        <f ca="1">IF(AL248=0,0,(AL248/AL176)^2)</f>
        <v>0</v>
      </c>
    </row>
    <row r="249" spans="1:43" x14ac:dyDescent="0.25">
      <c r="A249" s="53" t="s">
        <v>460</v>
      </c>
      <c r="B249" s="39">
        <f ca="1">'NE1_13.09.18'!H75</f>
        <v>0</v>
      </c>
      <c r="C249" s="39">
        <f ca="1">'NE1_13.09.18_pred'!H75</f>
        <v>0</v>
      </c>
      <c r="D249" s="39">
        <f ca="1">'NE2_14.09.18'!H75</f>
        <v>0</v>
      </c>
      <c r="E249" s="39">
        <f ca="1">'NE2_14.09.18_pred'!H75</f>
        <v>0</v>
      </c>
      <c r="F249" s="39">
        <f ca="1">'NE3_17.09.18'!H75</f>
        <v>0</v>
      </c>
      <c r="G249" s="39">
        <f ca="1">'NE3_17.09.18_pred'!H75</f>
        <v>0</v>
      </c>
      <c r="H249" s="39">
        <f ca="1">'NE4_18.09.18'!H75</f>
        <v>0</v>
      </c>
      <c r="I249" s="39">
        <f ca="1">'NE4_18.09.18_pred'!H75</f>
        <v>0</v>
      </c>
      <c r="J249" s="39">
        <f ca="1">'NE5_19.09.18'!H75</f>
        <v>0</v>
      </c>
      <c r="K249" s="39">
        <f ca="1">'NE5_19.09.18_pred'!H75</f>
        <v>0</v>
      </c>
      <c r="L249" s="39">
        <f ca="1">'NE6_20.09.18'!H75</f>
        <v>0</v>
      </c>
      <c r="M249" s="39">
        <f ca="1">'NE6_20.09.18_pred'!H75</f>
        <v>0</v>
      </c>
      <c r="N249" s="39">
        <f ca="1">'PE1_13.09.18'!H75</f>
        <v>0</v>
      </c>
      <c r="O249" s="39">
        <f ca="1">'PE1_13.09.18_pred'!H75</f>
        <v>0</v>
      </c>
      <c r="P249" s="39">
        <f ca="1">'PE2_14.09.18'!H75</f>
        <v>0</v>
      </c>
      <c r="Q249" s="39">
        <f ca="1">'PE2_14.09.18_pred'!H75</f>
        <v>0</v>
      </c>
      <c r="R249" s="39">
        <f ca="1">'PE3_17.09.18'!H75</f>
        <v>0</v>
      </c>
      <c r="S249" s="39">
        <f ca="1">'PE3_17.09.18_pred'!H75</f>
        <v>0</v>
      </c>
      <c r="T249" s="39">
        <f ca="1">'PE4_18.09.18'!H75</f>
        <v>0</v>
      </c>
      <c r="U249" s="39">
        <f ca="1">'PE4_18.09.18_pred'!H75</f>
        <v>0</v>
      </c>
      <c r="V249" s="39">
        <f ca="1">'PE5_19.09.18'!H75</f>
        <v>0</v>
      </c>
      <c r="W249" s="39">
        <f ca="1">'PE5_19.09.18_pred'!H75</f>
        <v>0</v>
      </c>
      <c r="X249" s="39">
        <f ca="1">'PE6_20.09.18'!H75</f>
        <v>0</v>
      </c>
      <c r="Y249" s="39">
        <f ca="1">'PE6_20.09.18_pred'!H75</f>
        <v>0</v>
      </c>
      <c r="Z249" s="39">
        <f ca="1">'TE1_13.09.18'!H75</f>
        <v>0</v>
      </c>
      <c r="AA249" s="39">
        <f ca="1">'TE1_13.09.18_pred'!H75</f>
        <v>0</v>
      </c>
      <c r="AB249" s="39">
        <f ca="1">'TE2_14.09.18'!H75</f>
        <v>0</v>
      </c>
      <c r="AC249" s="39">
        <f ca="1">'TE2_14.09.18_pred'!H75</f>
        <v>0</v>
      </c>
      <c r="AD249" s="39">
        <f ca="1">'TE3_17.09.18'!H75</f>
        <v>0</v>
      </c>
      <c r="AE249" s="39">
        <f ca="1">'TE3_17.09.18_pred'!H75</f>
        <v>0</v>
      </c>
      <c r="AF249" s="39">
        <f ca="1">'TE4_18.09.18'!H75</f>
        <v>0</v>
      </c>
      <c r="AG249" s="39">
        <f ca="1">'TE4_18.09.18_pred'!H75</f>
        <v>0</v>
      </c>
      <c r="AH249" s="39">
        <f ca="1">'TE5_19.09.18'!H75</f>
        <v>0</v>
      </c>
      <c r="AI249" s="39">
        <f ca="1">'TE5_19.09.18_pred'!H75</f>
        <v>0</v>
      </c>
      <c r="AJ249" s="39">
        <f ca="1">'TE6_20.09.18'!H75</f>
        <v>0</v>
      </c>
      <c r="AK249" s="39">
        <f ca="1">'TE6_20.09.18_pred'!H75</f>
        <v>0</v>
      </c>
      <c r="AL249" s="39">
        <f t="shared" ca="1" si="51"/>
        <v>0</v>
      </c>
      <c r="AM249" s="36">
        <f t="shared" ca="1" si="52"/>
        <v>0</v>
      </c>
      <c r="AN249" s="36">
        <f t="shared" ca="1" si="53"/>
        <v>0</v>
      </c>
      <c r="AO249" s="36">
        <f t="shared" ca="1" si="54"/>
        <v>0</v>
      </c>
      <c r="AP249" s="36">
        <f ca="1">IF(AL249=0,0,-1*((AL249/AL176)*(LN(AL249/AL176))))</f>
        <v>0</v>
      </c>
      <c r="AQ249" s="63">
        <f ca="1">IF(AL249=0,0,(AL249/AL176)^2)</f>
        <v>0</v>
      </c>
    </row>
    <row r="250" spans="1:43" x14ac:dyDescent="0.25">
      <c r="A250" s="53" t="s">
        <v>461</v>
      </c>
      <c r="B250" s="39">
        <f ca="1">'NE1_13.09.18'!H76</f>
        <v>0</v>
      </c>
      <c r="C250" s="39">
        <f ca="1">'NE1_13.09.18_pred'!H76</f>
        <v>0</v>
      </c>
      <c r="D250" s="39">
        <f ca="1">'NE2_14.09.18'!H76</f>
        <v>0</v>
      </c>
      <c r="E250" s="39">
        <f ca="1">'NE2_14.09.18_pred'!H76</f>
        <v>0</v>
      </c>
      <c r="F250" s="39">
        <f ca="1">'NE3_17.09.18'!H76</f>
        <v>0</v>
      </c>
      <c r="G250" s="39">
        <f ca="1">'NE3_17.09.18_pred'!H76</f>
        <v>0</v>
      </c>
      <c r="H250" s="39">
        <f ca="1">'NE4_18.09.18'!H76</f>
        <v>0</v>
      </c>
      <c r="I250" s="39">
        <f ca="1">'NE4_18.09.18_pred'!H76</f>
        <v>0</v>
      </c>
      <c r="J250" s="39">
        <f ca="1">'NE5_19.09.18'!H76</f>
        <v>0</v>
      </c>
      <c r="K250" s="39">
        <f ca="1">'NE5_19.09.18_pred'!H76</f>
        <v>0</v>
      </c>
      <c r="L250" s="39">
        <f ca="1">'NE6_20.09.18'!H76</f>
        <v>0</v>
      </c>
      <c r="M250" s="39">
        <f ca="1">'NE6_20.09.18_pred'!H76</f>
        <v>0</v>
      </c>
      <c r="N250" s="39">
        <f ca="1">'PE1_13.09.18'!H76</f>
        <v>0</v>
      </c>
      <c r="O250" s="39">
        <f ca="1">'PE1_13.09.18_pred'!H76</f>
        <v>0</v>
      </c>
      <c r="P250" s="39">
        <f ca="1">'PE2_14.09.18'!H76</f>
        <v>0</v>
      </c>
      <c r="Q250" s="39">
        <f ca="1">'PE2_14.09.18_pred'!H76</f>
        <v>0</v>
      </c>
      <c r="R250" s="39">
        <f ca="1">'PE3_17.09.18'!H76</f>
        <v>0</v>
      </c>
      <c r="S250" s="39">
        <f ca="1">'PE3_17.09.18_pred'!H76</f>
        <v>0</v>
      </c>
      <c r="T250" s="39">
        <f ca="1">'PE4_18.09.18'!H76</f>
        <v>0</v>
      </c>
      <c r="U250" s="39">
        <f ca="1">'PE4_18.09.18_pred'!H76</f>
        <v>0</v>
      </c>
      <c r="V250" s="39">
        <f ca="1">'PE5_19.09.18'!H76</f>
        <v>0</v>
      </c>
      <c r="W250" s="39">
        <f ca="1">'PE5_19.09.18_pred'!H76</f>
        <v>0</v>
      </c>
      <c r="X250" s="39">
        <f ca="1">'PE6_20.09.18'!H76</f>
        <v>0</v>
      </c>
      <c r="Y250" s="39">
        <f ca="1">'PE6_20.09.18_pred'!H76</f>
        <v>0</v>
      </c>
      <c r="Z250" s="39">
        <f ca="1">'TE1_13.09.18'!H76</f>
        <v>0</v>
      </c>
      <c r="AA250" s="39">
        <f ca="1">'TE1_13.09.18_pred'!H76</f>
        <v>0</v>
      </c>
      <c r="AB250" s="39">
        <f ca="1">'TE2_14.09.18'!H76</f>
        <v>0</v>
      </c>
      <c r="AC250" s="39">
        <f ca="1">'TE2_14.09.18_pred'!H76</f>
        <v>0</v>
      </c>
      <c r="AD250" s="39">
        <f ca="1">'TE3_17.09.18'!H76</f>
        <v>0</v>
      </c>
      <c r="AE250" s="39">
        <f ca="1">'TE3_17.09.18_pred'!H76</f>
        <v>0</v>
      </c>
      <c r="AF250" s="39">
        <f ca="1">'TE4_18.09.18'!H76</f>
        <v>0</v>
      </c>
      <c r="AG250" s="39">
        <f ca="1">'TE4_18.09.18_pred'!H76</f>
        <v>0</v>
      </c>
      <c r="AH250" s="39">
        <f ca="1">'TE5_19.09.18'!H76</f>
        <v>0</v>
      </c>
      <c r="AI250" s="39">
        <f ca="1">'TE5_19.09.18_pred'!H76</f>
        <v>0</v>
      </c>
      <c r="AJ250" s="39">
        <f ca="1">'TE6_20.09.18'!H76</f>
        <v>0</v>
      </c>
      <c r="AK250" s="39">
        <f ca="1">'TE6_20.09.18_pred'!H76</f>
        <v>0</v>
      </c>
      <c r="AL250" s="39">
        <f t="shared" ca="1" si="51"/>
        <v>0</v>
      </c>
      <c r="AM250" s="36">
        <f t="shared" ca="1" si="52"/>
        <v>0</v>
      </c>
      <c r="AN250" s="36">
        <f t="shared" ca="1" si="53"/>
        <v>0</v>
      </c>
      <c r="AO250" s="36">
        <f t="shared" ca="1" si="54"/>
        <v>0</v>
      </c>
      <c r="AP250" s="36">
        <f ca="1">IF(AL250=0,0,-1*((AL250/AL176)*(LN(AL250/AL176))))</f>
        <v>0</v>
      </c>
      <c r="AQ250" s="63">
        <f ca="1">IF(AL250=0,0,(AL250/AL176)^2)</f>
        <v>0</v>
      </c>
    </row>
    <row r="251" spans="1:43" x14ac:dyDescent="0.25">
      <c r="A251" s="53" t="s">
        <v>462</v>
      </c>
      <c r="B251" s="39">
        <f ca="1">'NE1_13.09.18'!H77</f>
        <v>0</v>
      </c>
      <c r="C251" s="39">
        <f ca="1">'NE1_13.09.18_pred'!H77</f>
        <v>0</v>
      </c>
      <c r="D251" s="39">
        <f ca="1">'NE2_14.09.18'!H77</f>
        <v>0</v>
      </c>
      <c r="E251" s="39">
        <f ca="1">'NE2_14.09.18_pred'!H77</f>
        <v>0</v>
      </c>
      <c r="F251" s="39">
        <f ca="1">'NE3_17.09.18'!H77</f>
        <v>0</v>
      </c>
      <c r="G251" s="39">
        <f ca="1">'NE3_17.09.18_pred'!H77</f>
        <v>0</v>
      </c>
      <c r="H251" s="39">
        <f ca="1">'NE4_18.09.18'!H77</f>
        <v>0</v>
      </c>
      <c r="I251" s="39">
        <f ca="1">'NE4_18.09.18_pred'!H77</f>
        <v>0</v>
      </c>
      <c r="J251" s="39">
        <f ca="1">'NE5_19.09.18'!H77</f>
        <v>0</v>
      </c>
      <c r="K251" s="39">
        <f ca="1">'NE5_19.09.18_pred'!H77</f>
        <v>0</v>
      </c>
      <c r="L251" s="39">
        <f ca="1">'NE6_20.09.18'!H77</f>
        <v>0</v>
      </c>
      <c r="M251" s="39">
        <f ca="1">'NE6_20.09.18_pred'!H77</f>
        <v>0</v>
      </c>
      <c r="N251" s="39">
        <f ca="1">'PE1_13.09.18'!H77</f>
        <v>0</v>
      </c>
      <c r="O251" s="39">
        <f ca="1">'PE1_13.09.18_pred'!H77</f>
        <v>0</v>
      </c>
      <c r="P251" s="39">
        <f ca="1">'PE2_14.09.18'!H77</f>
        <v>0</v>
      </c>
      <c r="Q251" s="39">
        <f ca="1">'PE2_14.09.18_pred'!H77</f>
        <v>0</v>
      </c>
      <c r="R251" s="39">
        <f ca="1">'PE3_17.09.18'!H77</f>
        <v>0</v>
      </c>
      <c r="S251" s="39">
        <f ca="1">'PE3_17.09.18_pred'!H77</f>
        <v>0</v>
      </c>
      <c r="T251" s="39">
        <f ca="1">'PE4_18.09.18'!H77</f>
        <v>0</v>
      </c>
      <c r="U251" s="39">
        <f ca="1">'PE4_18.09.18_pred'!H77</f>
        <v>0</v>
      </c>
      <c r="V251" s="39">
        <f ca="1">'PE5_19.09.18'!H77</f>
        <v>0</v>
      </c>
      <c r="W251" s="39">
        <f ca="1">'PE5_19.09.18_pred'!H77</f>
        <v>0</v>
      </c>
      <c r="X251" s="39">
        <f ca="1">'PE6_20.09.18'!H77</f>
        <v>0</v>
      </c>
      <c r="Y251" s="39">
        <f ca="1">'PE6_20.09.18_pred'!H77</f>
        <v>0</v>
      </c>
      <c r="Z251" s="39">
        <f ca="1">'TE1_13.09.18'!H77</f>
        <v>0</v>
      </c>
      <c r="AA251" s="39">
        <f ca="1">'TE1_13.09.18_pred'!H77</f>
        <v>0</v>
      </c>
      <c r="AB251" s="39">
        <f ca="1">'TE2_14.09.18'!H77</f>
        <v>0</v>
      </c>
      <c r="AC251" s="39">
        <f ca="1">'TE2_14.09.18_pred'!H77</f>
        <v>0</v>
      </c>
      <c r="AD251" s="39">
        <f ca="1">'TE3_17.09.18'!H77</f>
        <v>0</v>
      </c>
      <c r="AE251" s="39">
        <f ca="1">'TE3_17.09.18_pred'!H77</f>
        <v>0</v>
      </c>
      <c r="AF251" s="39">
        <f ca="1">'TE4_18.09.18'!H77</f>
        <v>0</v>
      </c>
      <c r="AG251" s="39">
        <f ca="1">'TE4_18.09.18_pred'!H77</f>
        <v>0</v>
      </c>
      <c r="AH251" s="39">
        <f ca="1">'TE5_19.09.18'!H77</f>
        <v>0</v>
      </c>
      <c r="AI251" s="39">
        <f ca="1">'TE5_19.09.18_pred'!H77</f>
        <v>0</v>
      </c>
      <c r="AJ251" s="39">
        <f ca="1">'TE6_20.09.18'!H77</f>
        <v>0</v>
      </c>
      <c r="AK251" s="39">
        <f ca="1">'TE6_20.09.18_pred'!H77</f>
        <v>0</v>
      </c>
      <c r="AL251" s="39">
        <f t="shared" ca="1" si="51"/>
        <v>0</v>
      </c>
      <c r="AM251" s="36">
        <f t="shared" ca="1" si="52"/>
        <v>0</v>
      </c>
      <c r="AN251" s="36">
        <f t="shared" ca="1" si="53"/>
        <v>0</v>
      </c>
      <c r="AO251" s="36">
        <f t="shared" ca="1" si="54"/>
        <v>0</v>
      </c>
      <c r="AP251" s="36">
        <f ca="1">IF(AL251=0,0,-1*((AL251/AL176)*(LN(AL251/AL176))))</f>
        <v>0</v>
      </c>
      <c r="AQ251" s="63">
        <f ca="1">IF(AL251=0,0,(AL251/AL176)^2)</f>
        <v>0</v>
      </c>
    </row>
    <row r="252" spans="1:43" x14ac:dyDescent="0.25">
      <c r="A252" s="53" t="s">
        <v>463</v>
      </c>
      <c r="B252" s="39">
        <f ca="1">'NE1_13.09.18'!H78</f>
        <v>1</v>
      </c>
      <c r="C252" s="39">
        <f ca="1">'NE1_13.09.18_pred'!H78</f>
        <v>1</v>
      </c>
      <c r="D252" s="39">
        <f ca="1">'NE2_14.09.18'!H78</f>
        <v>0</v>
      </c>
      <c r="E252" s="39">
        <f ca="1">'NE2_14.09.18_pred'!H78</f>
        <v>0</v>
      </c>
      <c r="F252" s="39">
        <f ca="1">'NE3_17.09.18'!H78</f>
        <v>0</v>
      </c>
      <c r="G252" s="39">
        <f ca="1">'NE3_17.09.18_pred'!H78</f>
        <v>0</v>
      </c>
      <c r="H252" s="39">
        <f ca="1">'NE4_18.09.18'!H78</f>
        <v>0</v>
      </c>
      <c r="I252" s="39">
        <f ca="1">'NE4_18.09.18_pred'!H78</f>
        <v>0</v>
      </c>
      <c r="J252" s="39">
        <f ca="1">'NE5_19.09.18'!H78</f>
        <v>0</v>
      </c>
      <c r="K252" s="39">
        <f ca="1">'NE5_19.09.18_pred'!H78</f>
        <v>0</v>
      </c>
      <c r="L252" s="39">
        <f ca="1">'NE6_20.09.18'!H78</f>
        <v>0</v>
      </c>
      <c r="M252" s="39">
        <f ca="1">'NE6_20.09.18_pred'!H78</f>
        <v>0</v>
      </c>
      <c r="N252" s="39">
        <f ca="1">'PE1_13.09.18'!H78</f>
        <v>0</v>
      </c>
      <c r="O252" s="39">
        <f ca="1">'PE1_13.09.18_pred'!H78</f>
        <v>0</v>
      </c>
      <c r="P252" s="39">
        <f ca="1">'PE2_14.09.18'!H78</f>
        <v>0</v>
      </c>
      <c r="Q252" s="39">
        <f ca="1">'PE2_14.09.18_pred'!H78</f>
        <v>0</v>
      </c>
      <c r="R252" s="39">
        <f ca="1">'PE3_17.09.18'!H78</f>
        <v>0</v>
      </c>
      <c r="S252" s="39">
        <f ca="1">'PE3_17.09.18_pred'!H78</f>
        <v>0</v>
      </c>
      <c r="T252" s="39">
        <f ca="1">'PE4_18.09.18'!H78</f>
        <v>0</v>
      </c>
      <c r="U252" s="39">
        <f ca="1">'PE4_18.09.18_pred'!H78</f>
        <v>0</v>
      </c>
      <c r="V252" s="39">
        <f ca="1">'PE5_19.09.18'!H78</f>
        <v>0</v>
      </c>
      <c r="W252" s="39">
        <f ca="1">'PE5_19.09.18_pred'!H78</f>
        <v>0</v>
      </c>
      <c r="X252" s="39">
        <f ca="1">'PE6_20.09.18'!H78</f>
        <v>0</v>
      </c>
      <c r="Y252" s="39">
        <f ca="1">'PE6_20.09.18_pred'!H78</f>
        <v>0</v>
      </c>
      <c r="Z252" s="39">
        <f ca="1">'TE1_13.09.18'!H78</f>
        <v>0</v>
      </c>
      <c r="AA252" s="39">
        <f ca="1">'TE1_13.09.18_pred'!H78</f>
        <v>0</v>
      </c>
      <c r="AB252" s="39">
        <f ca="1">'TE2_14.09.18'!H78</f>
        <v>0</v>
      </c>
      <c r="AC252" s="39">
        <f ca="1">'TE2_14.09.18_pred'!H78</f>
        <v>0</v>
      </c>
      <c r="AD252" s="39">
        <f ca="1">'TE3_17.09.18'!H78</f>
        <v>0</v>
      </c>
      <c r="AE252" s="39">
        <f ca="1">'TE3_17.09.18_pred'!H78</f>
        <v>0</v>
      </c>
      <c r="AF252" s="39">
        <f ca="1">'TE4_18.09.18'!H78</f>
        <v>0</v>
      </c>
      <c r="AG252" s="39">
        <f ca="1">'TE4_18.09.18_pred'!H78</f>
        <v>0</v>
      </c>
      <c r="AH252" s="39">
        <f ca="1">'TE5_19.09.18'!H78</f>
        <v>0</v>
      </c>
      <c r="AI252" s="39">
        <f ca="1">'TE5_19.09.18_pred'!H78</f>
        <v>0</v>
      </c>
      <c r="AJ252" s="39">
        <f ca="1">'TE6_20.09.18'!H78</f>
        <v>0</v>
      </c>
      <c r="AK252" s="39">
        <f ca="1">'TE6_20.09.18_pred'!H78</f>
        <v>0</v>
      </c>
      <c r="AL252" s="39">
        <f t="shared" ca="1" si="51"/>
        <v>2</v>
      </c>
      <c r="AM252" s="36">
        <f t="shared" ca="1" si="52"/>
        <v>5.5555555555555552E-2</v>
      </c>
      <c r="AN252" s="36">
        <f t="shared" ca="1" si="53"/>
        <v>0.2323106841457232</v>
      </c>
      <c r="AO252" s="36">
        <f t="shared" ca="1" si="54"/>
        <v>3.8718447357620533E-2</v>
      </c>
      <c r="AP252" s="36">
        <f ca="1">IF(AL252=0,0,-1*((AL252/AL176)*(LN(AL252/AL176))))</f>
        <v>1.1687469442679897E-2</v>
      </c>
      <c r="AQ252" s="63">
        <f ca="1">IF(AL252=0,0,(AL252/AL176)^2)</f>
        <v>3.4548997388095795E-6</v>
      </c>
    </row>
    <row r="253" spans="1:43" x14ac:dyDescent="0.25">
      <c r="A253" s="53" t="s">
        <v>464</v>
      </c>
      <c r="B253" s="39">
        <f ca="1">'NE1_13.09.18'!H79</f>
        <v>0</v>
      </c>
      <c r="C253" s="39">
        <f ca="1">'NE1_13.09.18_pred'!H79</f>
        <v>0</v>
      </c>
      <c r="D253" s="39">
        <f ca="1">'NE2_14.09.18'!H79</f>
        <v>0</v>
      </c>
      <c r="E253" s="39">
        <f ca="1">'NE2_14.09.18_pred'!H79</f>
        <v>0</v>
      </c>
      <c r="F253" s="39">
        <f ca="1">'NE3_17.09.18'!H79</f>
        <v>0</v>
      </c>
      <c r="G253" s="39">
        <f ca="1">'NE3_17.09.18_pred'!H79</f>
        <v>0</v>
      </c>
      <c r="H253" s="39">
        <f ca="1">'NE4_18.09.18'!H79</f>
        <v>0</v>
      </c>
      <c r="I253" s="39">
        <f ca="1">'NE4_18.09.18_pred'!H79</f>
        <v>0</v>
      </c>
      <c r="J253" s="39">
        <f ca="1">'NE5_19.09.18'!H79</f>
        <v>0</v>
      </c>
      <c r="K253" s="39">
        <f ca="1">'NE5_19.09.18_pred'!H79</f>
        <v>0</v>
      </c>
      <c r="L253" s="39">
        <f ca="1">'NE6_20.09.18'!H79</f>
        <v>0</v>
      </c>
      <c r="M253" s="39">
        <f ca="1">'NE6_20.09.18_pred'!H79</f>
        <v>0</v>
      </c>
      <c r="N253" s="39">
        <f ca="1">'PE1_13.09.18'!H79</f>
        <v>0</v>
      </c>
      <c r="O253" s="39">
        <f ca="1">'PE1_13.09.18_pred'!H79</f>
        <v>0</v>
      </c>
      <c r="P253" s="39">
        <f ca="1">'PE2_14.09.18'!H79</f>
        <v>0</v>
      </c>
      <c r="Q253" s="39">
        <f ca="1">'PE2_14.09.18_pred'!H79</f>
        <v>0</v>
      </c>
      <c r="R253" s="39">
        <f ca="1">'PE3_17.09.18'!H79</f>
        <v>0</v>
      </c>
      <c r="S253" s="39">
        <f ca="1">'PE3_17.09.18_pred'!H79</f>
        <v>0</v>
      </c>
      <c r="T253" s="39">
        <f ca="1">'PE4_18.09.18'!H79</f>
        <v>0</v>
      </c>
      <c r="U253" s="39">
        <f ca="1">'PE4_18.09.18_pred'!H79</f>
        <v>0</v>
      </c>
      <c r="V253" s="39">
        <f ca="1">'PE5_19.09.18'!H79</f>
        <v>0</v>
      </c>
      <c r="W253" s="39">
        <f ca="1">'PE5_19.09.18_pred'!H79</f>
        <v>0</v>
      </c>
      <c r="X253" s="39">
        <f ca="1">'PE6_20.09.18'!H79</f>
        <v>0</v>
      </c>
      <c r="Y253" s="39">
        <f ca="1">'PE6_20.09.18_pred'!H79</f>
        <v>0</v>
      </c>
      <c r="Z253" s="39">
        <f ca="1">'TE1_13.09.18'!H79</f>
        <v>0</v>
      </c>
      <c r="AA253" s="39">
        <f ca="1">'TE1_13.09.18_pred'!H79</f>
        <v>0</v>
      </c>
      <c r="AB253" s="39">
        <f ca="1">'TE2_14.09.18'!H79</f>
        <v>0</v>
      </c>
      <c r="AC253" s="39">
        <f ca="1">'TE2_14.09.18_pred'!H79</f>
        <v>0</v>
      </c>
      <c r="AD253" s="39">
        <f ca="1">'TE3_17.09.18'!H79</f>
        <v>0</v>
      </c>
      <c r="AE253" s="39">
        <f ca="1">'TE3_17.09.18_pred'!H79</f>
        <v>0</v>
      </c>
      <c r="AF253" s="39">
        <f ca="1">'TE4_18.09.18'!H79</f>
        <v>0</v>
      </c>
      <c r="AG253" s="39">
        <f ca="1">'TE4_18.09.18_pred'!H79</f>
        <v>0</v>
      </c>
      <c r="AH253" s="39">
        <f ca="1">'TE5_19.09.18'!H79</f>
        <v>0</v>
      </c>
      <c r="AI253" s="39">
        <f ca="1">'TE5_19.09.18_pred'!H79</f>
        <v>0</v>
      </c>
      <c r="AJ253" s="39">
        <f ca="1">'TE6_20.09.18'!H79</f>
        <v>0</v>
      </c>
      <c r="AK253" s="39">
        <f ca="1">'TE6_20.09.18_pred'!H79</f>
        <v>0</v>
      </c>
      <c r="AL253" s="39">
        <f t="shared" ca="1" si="51"/>
        <v>0</v>
      </c>
      <c r="AM253" s="36">
        <f t="shared" ca="1" si="52"/>
        <v>0</v>
      </c>
      <c r="AN253" s="36">
        <f t="shared" ca="1" si="53"/>
        <v>0</v>
      </c>
      <c r="AO253" s="36">
        <f t="shared" ca="1" si="54"/>
        <v>0</v>
      </c>
      <c r="AP253" s="36">
        <f ca="1">IF(AL253=0,0,-1*((AL253/AL176)*(LN(AL253/AL176))))</f>
        <v>0</v>
      </c>
      <c r="AQ253" s="63">
        <f ca="1">IF(AL253=0,0,(AL253/AL176)^2)</f>
        <v>0</v>
      </c>
    </row>
    <row r="254" spans="1:43" x14ac:dyDescent="0.25">
      <c r="A254" s="53" t="s">
        <v>465</v>
      </c>
      <c r="B254" s="39">
        <f ca="1">'NE1_13.09.18'!H80</f>
        <v>0</v>
      </c>
      <c r="C254" s="39">
        <f ca="1">'NE1_13.09.18_pred'!H80</f>
        <v>0</v>
      </c>
      <c r="D254" s="39">
        <f ca="1">'NE2_14.09.18'!H80</f>
        <v>0</v>
      </c>
      <c r="E254" s="39">
        <f ca="1">'NE2_14.09.18_pred'!H80</f>
        <v>0</v>
      </c>
      <c r="F254" s="39">
        <f ca="1">'NE3_17.09.18'!H80</f>
        <v>0</v>
      </c>
      <c r="G254" s="39">
        <f ca="1">'NE3_17.09.18_pred'!H80</f>
        <v>0</v>
      </c>
      <c r="H254" s="39">
        <f ca="1">'NE4_18.09.18'!H80</f>
        <v>0</v>
      </c>
      <c r="I254" s="39">
        <f ca="1">'NE4_18.09.18_pred'!H80</f>
        <v>0</v>
      </c>
      <c r="J254" s="39">
        <f ca="1">'NE5_19.09.18'!H80</f>
        <v>0</v>
      </c>
      <c r="K254" s="39">
        <f ca="1">'NE5_19.09.18_pred'!H80</f>
        <v>0</v>
      </c>
      <c r="L254" s="39">
        <f ca="1">'NE6_20.09.18'!H80</f>
        <v>2</v>
      </c>
      <c r="M254" s="39">
        <f ca="1">'NE6_20.09.18_pred'!H80</f>
        <v>3</v>
      </c>
      <c r="N254" s="39">
        <f ca="1">'PE1_13.09.18'!H80</f>
        <v>0</v>
      </c>
      <c r="O254" s="39">
        <f ca="1">'PE1_13.09.18_pred'!H80</f>
        <v>0</v>
      </c>
      <c r="P254" s="39">
        <f ca="1">'PE2_14.09.18'!H80</f>
        <v>0</v>
      </c>
      <c r="Q254" s="39">
        <f ca="1">'PE2_14.09.18_pred'!H80</f>
        <v>0</v>
      </c>
      <c r="R254" s="39">
        <f ca="1">'PE3_17.09.18'!H80</f>
        <v>0</v>
      </c>
      <c r="S254" s="39">
        <f ca="1">'PE3_17.09.18_pred'!H80</f>
        <v>0</v>
      </c>
      <c r="T254" s="39">
        <f ca="1">'PE4_18.09.18'!H80</f>
        <v>0</v>
      </c>
      <c r="U254" s="39">
        <f ca="1">'PE4_18.09.18_pred'!H80</f>
        <v>0</v>
      </c>
      <c r="V254" s="39">
        <f ca="1">'PE5_19.09.18'!H80</f>
        <v>0</v>
      </c>
      <c r="W254" s="39">
        <f ca="1">'PE5_19.09.18_pred'!H80</f>
        <v>0</v>
      </c>
      <c r="X254" s="39">
        <f ca="1">'PE6_20.09.18'!H80</f>
        <v>0</v>
      </c>
      <c r="Y254" s="39">
        <f ca="1">'PE6_20.09.18_pred'!H80</f>
        <v>0</v>
      </c>
      <c r="Z254" s="39">
        <f ca="1">'TE1_13.09.18'!H80</f>
        <v>0</v>
      </c>
      <c r="AA254" s="39">
        <f ca="1">'TE1_13.09.18_pred'!H80</f>
        <v>0</v>
      </c>
      <c r="AB254" s="39">
        <f ca="1">'TE2_14.09.18'!H80</f>
        <v>0</v>
      </c>
      <c r="AC254" s="39">
        <f ca="1">'TE2_14.09.18_pred'!H80</f>
        <v>0</v>
      </c>
      <c r="AD254" s="39">
        <f ca="1">'TE3_17.09.18'!H80</f>
        <v>0</v>
      </c>
      <c r="AE254" s="39">
        <f ca="1">'TE3_17.09.18_pred'!H80</f>
        <v>0</v>
      </c>
      <c r="AF254" s="39">
        <f ca="1">'TE4_18.09.18'!H80</f>
        <v>0</v>
      </c>
      <c r="AG254" s="39">
        <f ca="1">'TE4_18.09.18_pred'!H80</f>
        <v>0</v>
      </c>
      <c r="AH254" s="39">
        <f ca="1">'TE5_19.09.18'!H80</f>
        <v>0</v>
      </c>
      <c r="AI254" s="39">
        <f ca="1">'TE5_19.09.18_pred'!H80</f>
        <v>0</v>
      </c>
      <c r="AJ254" s="39">
        <f ca="1">'TE6_20.09.18'!H80</f>
        <v>1</v>
      </c>
      <c r="AK254" s="39">
        <f ca="1">'TE6_20.09.18_pred'!H80</f>
        <v>1</v>
      </c>
      <c r="AL254" s="39">
        <f t="shared" ca="1" si="51"/>
        <v>7</v>
      </c>
      <c r="AM254" s="36">
        <f t="shared" ca="1" si="52"/>
        <v>0.19444444444444445</v>
      </c>
      <c r="AN254" s="36">
        <f t="shared" ca="1" si="53"/>
        <v>0.62424557642208378</v>
      </c>
      <c r="AO254" s="36">
        <f t="shared" ca="1" si="54"/>
        <v>0.10404092940368063</v>
      </c>
      <c r="AP254" s="36">
        <f ca="1">IF(AL254=0,0,-1*((AL254/AL176)*(LN(AL254/AL176))))</f>
        <v>3.2756198087049181E-2</v>
      </c>
      <c r="AQ254" s="63">
        <f ca="1">IF(AL254=0,0,(AL254/AL176)^2)</f>
        <v>4.2322521800417354E-5</v>
      </c>
    </row>
    <row r="255" spans="1:43" x14ac:dyDescent="0.25">
      <c r="A255" s="53" t="s">
        <v>466</v>
      </c>
      <c r="B255" s="39">
        <f ca="1">'NE1_13.09.18'!H81</f>
        <v>1</v>
      </c>
      <c r="C255" s="39">
        <f ca="1">'NE1_13.09.18_pred'!H81</f>
        <v>8</v>
      </c>
      <c r="D255" s="39">
        <f ca="1">'NE2_14.09.18'!H81</f>
        <v>6</v>
      </c>
      <c r="E255" s="39">
        <f ca="1">'NE2_14.09.18_pred'!H81</f>
        <v>7</v>
      </c>
      <c r="F255" s="39">
        <f ca="1">'NE3_17.09.18'!H81</f>
        <v>0</v>
      </c>
      <c r="G255" s="39">
        <f ca="1">'NE3_17.09.18_pred'!H81</f>
        <v>0</v>
      </c>
      <c r="H255" s="39">
        <f ca="1">'NE4_18.09.18'!H81</f>
        <v>1</v>
      </c>
      <c r="I255" s="39">
        <f ca="1">'NE4_18.09.18_pred'!H81</f>
        <v>1</v>
      </c>
      <c r="J255" s="39">
        <f ca="1">'NE5_19.09.18'!H81</f>
        <v>0</v>
      </c>
      <c r="K255" s="39">
        <f ca="1">'NE5_19.09.18_pred'!H81</f>
        <v>0</v>
      </c>
      <c r="L255" s="39">
        <f ca="1">'NE6_20.09.18'!H81</f>
        <v>2</v>
      </c>
      <c r="M255" s="39">
        <f ca="1">'NE6_20.09.18_pred'!H81</f>
        <v>2</v>
      </c>
      <c r="N255" s="39">
        <f ca="1">'PE1_13.09.18'!H81</f>
        <v>0</v>
      </c>
      <c r="O255" s="39">
        <f ca="1">'PE1_13.09.18_pred'!H81</f>
        <v>2</v>
      </c>
      <c r="P255" s="39">
        <f ca="1">'PE2_14.09.18'!H81</f>
        <v>0</v>
      </c>
      <c r="Q255" s="39">
        <f ca="1">'PE2_14.09.18_pred'!H81</f>
        <v>1</v>
      </c>
      <c r="R255" s="39">
        <f ca="1">'PE3_17.09.18'!H81</f>
        <v>0</v>
      </c>
      <c r="S255" s="39">
        <f ca="1">'PE3_17.09.18_pred'!H81</f>
        <v>0</v>
      </c>
      <c r="T255" s="39">
        <f ca="1">'PE4_18.09.18'!H81</f>
        <v>0</v>
      </c>
      <c r="U255" s="39">
        <f ca="1">'PE4_18.09.18_pred'!H81</f>
        <v>0</v>
      </c>
      <c r="V255" s="39">
        <f ca="1">'PE5_19.09.18'!H81</f>
        <v>0</v>
      </c>
      <c r="W255" s="39">
        <f ca="1">'PE5_19.09.18_pred'!H81</f>
        <v>0</v>
      </c>
      <c r="X255" s="39">
        <f ca="1">'PE6_20.09.18'!H81</f>
        <v>0</v>
      </c>
      <c r="Y255" s="39">
        <f ca="1">'PE6_20.09.18_pred'!H81</f>
        <v>0</v>
      </c>
      <c r="Z255" s="39">
        <f ca="1">'TE1_13.09.18'!H81</f>
        <v>1</v>
      </c>
      <c r="AA255" s="39">
        <f ca="1">'TE1_13.09.18_pred'!H81</f>
        <v>2</v>
      </c>
      <c r="AB255" s="39">
        <f ca="1">'TE2_14.09.18'!H81</f>
        <v>0</v>
      </c>
      <c r="AC255" s="39">
        <f ca="1">'TE2_14.09.18_pred'!H81</f>
        <v>0</v>
      </c>
      <c r="AD255" s="39">
        <f ca="1">'TE3_17.09.18'!H81</f>
        <v>1</v>
      </c>
      <c r="AE255" s="39">
        <f ca="1">'TE3_17.09.18_pred'!H81</f>
        <v>1</v>
      </c>
      <c r="AF255" s="39">
        <f ca="1">'TE4_18.09.18'!H81</f>
        <v>0</v>
      </c>
      <c r="AG255" s="39">
        <f ca="1">'TE4_18.09.18_pred'!H81</f>
        <v>0</v>
      </c>
      <c r="AH255" s="39">
        <f ca="1">'TE5_19.09.18'!H81</f>
        <v>0</v>
      </c>
      <c r="AI255" s="39">
        <f ca="1">'TE5_19.09.18_pred'!H81</f>
        <v>0</v>
      </c>
      <c r="AJ255" s="39">
        <f ca="1">'TE6_20.09.18'!H81</f>
        <v>0</v>
      </c>
      <c r="AK255" s="39">
        <f ca="1">'TE6_20.09.18_pred'!H81</f>
        <v>0</v>
      </c>
      <c r="AL255" s="39">
        <f t="shared" ca="1" si="51"/>
        <v>36</v>
      </c>
      <c r="AM255" s="36">
        <f t="shared" ca="1" si="52"/>
        <v>1</v>
      </c>
      <c r="AN255" s="36">
        <f t="shared" ca="1" si="53"/>
        <v>1.9712215212183246</v>
      </c>
      <c r="AO255" s="36">
        <f t="shared" ca="1" si="54"/>
        <v>0.32853692020305408</v>
      </c>
      <c r="AP255" s="36">
        <f ca="1">IF(AL255=0,0,-1*((AL255/AL176)*(LN(AL255/AL176))))</f>
        <v>0.11367056215758578</v>
      </c>
      <c r="AQ255" s="63">
        <f ca="1">IF(AL255=0,0,(AL255/AL176)^2)</f>
        <v>1.1193875153743037E-3</v>
      </c>
    </row>
    <row r="256" spans="1:43" x14ac:dyDescent="0.25">
      <c r="A256" s="54" t="s">
        <v>189</v>
      </c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8">
        <f ca="1">SUM(AP257:AP269)</f>
        <v>1.4518173320995829</v>
      </c>
      <c r="AQ256" s="64">
        <f ca="1">1-SUM(AQ257:AQ269)</f>
        <v>0.71681216331395226</v>
      </c>
    </row>
    <row r="257" spans="1:43" x14ac:dyDescent="0.25">
      <c r="A257" s="53" t="s">
        <v>467</v>
      </c>
      <c r="B257" s="39">
        <f ca="1">'NE1_13.09.18'!H83</f>
        <v>0</v>
      </c>
      <c r="C257" s="39">
        <f ca="1">'NE1_13.09.18_pred'!H83</f>
        <v>0</v>
      </c>
      <c r="D257" s="39">
        <f ca="1">'NE2_14.09.18'!H83</f>
        <v>0</v>
      </c>
      <c r="E257" s="39">
        <f ca="1">'NE2_14.09.18_pred'!H83</f>
        <v>0</v>
      </c>
      <c r="F257" s="39">
        <f ca="1">'NE3_17.09.18'!H83</f>
        <v>0</v>
      </c>
      <c r="G257" s="39">
        <f ca="1">'NE3_17.09.18_pred'!H83</f>
        <v>0</v>
      </c>
      <c r="H257" s="39">
        <f ca="1">'NE4_18.09.18'!H83</f>
        <v>1</v>
      </c>
      <c r="I257" s="39">
        <f ca="1">'NE4_18.09.18_pred'!H83</f>
        <v>0</v>
      </c>
      <c r="J257" s="39">
        <f ca="1">'NE5_19.09.18'!H83</f>
        <v>0</v>
      </c>
      <c r="K257" s="39">
        <f ca="1">'NE5_19.09.18_pred'!H83</f>
        <v>0</v>
      </c>
      <c r="L257" s="39">
        <f ca="1">'NE6_20.09.18'!H83</f>
        <v>0</v>
      </c>
      <c r="M257" s="39">
        <f ca="1">'NE6_20.09.18_pred'!H83</f>
        <v>0</v>
      </c>
      <c r="N257" s="39">
        <f ca="1">'PE1_13.09.18'!H83</f>
        <v>0</v>
      </c>
      <c r="O257" s="39">
        <f ca="1">'PE1_13.09.18_pred'!H83</f>
        <v>0</v>
      </c>
      <c r="P257" s="39">
        <f ca="1">'PE2_14.09.18'!H83</f>
        <v>0</v>
      </c>
      <c r="Q257" s="39">
        <f ca="1">'PE2_14.09.18_pred'!H83</f>
        <v>0</v>
      </c>
      <c r="R257" s="39">
        <f ca="1">'PE3_17.09.18'!H83</f>
        <v>2</v>
      </c>
      <c r="S257" s="39">
        <f ca="1">'PE3_17.09.18_pred'!H83</f>
        <v>0</v>
      </c>
      <c r="T257" s="39">
        <f ca="1">'PE4_18.09.18'!H83</f>
        <v>0</v>
      </c>
      <c r="U257" s="39">
        <f ca="1">'PE4_18.09.18_pred'!H83</f>
        <v>0</v>
      </c>
      <c r="V257" s="39">
        <f ca="1">'PE5_19.09.18'!H83</f>
        <v>0</v>
      </c>
      <c r="W257" s="39">
        <f ca="1">'PE5_19.09.18_pred'!H83</f>
        <v>0</v>
      </c>
      <c r="X257" s="39">
        <f ca="1">'PE6_20.09.18'!H83</f>
        <v>0</v>
      </c>
      <c r="Y257" s="39">
        <f ca="1">'PE6_20.09.18_pred'!H83</f>
        <v>1</v>
      </c>
      <c r="Z257" s="39">
        <f ca="1">'TE1_13.09.18'!H83</f>
        <v>0</v>
      </c>
      <c r="AA257" s="39">
        <f ca="1">'TE1_13.09.18_pred'!H83</f>
        <v>0</v>
      </c>
      <c r="AB257" s="39">
        <f ca="1">'TE2_14.09.18'!H83</f>
        <v>0</v>
      </c>
      <c r="AC257" s="39">
        <f ca="1">'TE2_14.09.18_pred'!H83</f>
        <v>0</v>
      </c>
      <c r="AD257" s="39">
        <f ca="1">'TE3_17.09.18'!H83</f>
        <v>0</v>
      </c>
      <c r="AE257" s="39">
        <f ca="1">'TE3_17.09.18_pred'!H83</f>
        <v>0</v>
      </c>
      <c r="AF257" s="39">
        <f ca="1">'TE4_18.09.18'!H83</f>
        <v>0</v>
      </c>
      <c r="AG257" s="39">
        <f ca="1">'TE4_18.09.18_pred'!H83</f>
        <v>0</v>
      </c>
      <c r="AH257" s="39">
        <f ca="1">'TE5_19.09.18'!H83</f>
        <v>0</v>
      </c>
      <c r="AI257" s="39">
        <f ca="1">'TE5_19.09.18_pred'!H83</f>
        <v>0</v>
      </c>
      <c r="AJ257" s="39">
        <f ca="1">'TE6_20.09.18'!H83</f>
        <v>0</v>
      </c>
      <c r="AK257" s="39">
        <f ca="1">'TE6_20.09.18_pred'!H83</f>
        <v>0</v>
      </c>
      <c r="AL257" s="39">
        <f t="shared" ref="AL257:AL269" ca="1" si="55">SUM(B257:AK257)</f>
        <v>4</v>
      </c>
      <c r="AM257" s="36">
        <f t="shared" ref="AM257:AM269" ca="1" si="56">AVERAGE(B257:AK257)</f>
        <v>0.1111111111111111</v>
      </c>
      <c r="AN257" s="36">
        <f t="shared" ref="AN257:AN269" ca="1" si="57">STDEV(B257:AK257)</f>
        <v>0.39840953644479787</v>
      </c>
      <c r="AO257" s="36">
        <f t="shared" ref="AO257:AO269" ca="1" si="58">AN257/SQRT(36)</f>
        <v>6.6401589407466308E-2</v>
      </c>
      <c r="AP257" s="36">
        <f ca="1">IF(AL257=0,0,-1*((AL257/AL177)*(LN(AL257/AL177))))</f>
        <v>3.1366029926559014E-2</v>
      </c>
      <c r="AQ257" s="63">
        <f ca="1">IF(AL257=0,0,(AL257/AL177)^2)</f>
        <v>3.7986614466727288E-5</v>
      </c>
    </row>
    <row r="258" spans="1:43" x14ac:dyDescent="0.25">
      <c r="A258" s="53" t="s">
        <v>468</v>
      </c>
      <c r="B258" s="39">
        <f ca="1">'NE1_13.09.18'!H84</f>
        <v>0</v>
      </c>
      <c r="C258" s="39">
        <f ca="1">'NE1_13.09.18_pred'!H84</f>
        <v>0</v>
      </c>
      <c r="D258" s="39">
        <f ca="1">'NE2_14.09.18'!H84</f>
        <v>0</v>
      </c>
      <c r="E258" s="39">
        <f ca="1">'NE2_14.09.18_pred'!H84</f>
        <v>0</v>
      </c>
      <c r="F258" s="39">
        <f ca="1">'NE3_17.09.18'!H84</f>
        <v>0</v>
      </c>
      <c r="G258" s="39">
        <f ca="1">'NE3_17.09.18_pred'!H84</f>
        <v>0</v>
      </c>
      <c r="H258" s="39">
        <f ca="1">'NE4_18.09.18'!H84</f>
        <v>0</v>
      </c>
      <c r="I258" s="39">
        <f ca="1">'NE4_18.09.18_pred'!H84</f>
        <v>0</v>
      </c>
      <c r="J258" s="39">
        <f ca="1">'NE5_19.09.18'!H84</f>
        <v>0</v>
      </c>
      <c r="K258" s="39">
        <f ca="1">'NE5_19.09.18_pred'!H84</f>
        <v>0</v>
      </c>
      <c r="L258" s="39">
        <f ca="1">'NE6_20.09.18'!H84</f>
        <v>0</v>
      </c>
      <c r="M258" s="39">
        <f ca="1">'NE6_20.09.18_pred'!H84</f>
        <v>0</v>
      </c>
      <c r="N258" s="39">
        <f ca="1">'PE1_13.09.18'!H84</f>
        <v>0</v>
      </c>
      <c r="O258" s="39">
        <f ca="1">'PE1_13.09.18_pred'!H84</f>
        <v>0</v>
      </c>
      <c r="P258" s="39">
        <f ca="1">'PE2_14.09.18'!H84</f>
        <v>0</v>
      </c>
      <c r="Q258" s="39">
        <f ca="1">'PE2_14.09.18_pred'!H84</f>
        <v>0</v>
      </c>
      <c r="R258" s="39">
        <f ca="1">'PE3_17.09.18'!H84</f>
        <v>0</v>
      </c>
      <c r="S258" s="39">
        <f ca="1">'PE3_17.09.18_pred'!H84</f>
        <v>0</v>
      </c>
      <c r="T258" s="39">
        <f ca="1">'PE4_18.09.18'!H84</f>
        <v>0</v>
      </c>
      <c r="U258" s="39">
        <f ca="1">'PE4_18.09.18_pred'!H84</f>
        <v>0</v>
      </c>
      <c r="V258" s="39">
        <f ca="1">'PE5_19.09.18'!H84</f>
        <v>0</v>
      </c>
      <c r="W258" s="39">
        <f ca="1">'PE5_19.09.18_pred'!H84</f>
        <v>0</v>
      </c>
      <c r="X258" s="39">
        <f ca="1">'PE6_20.09.18'!H84</f>
        <v>0</v>
      </c>
      <c r="Y258" s="39">
        <f ca="1">'PE6_20.09.18_pred'!H84</f>
        <v>0</v>
      </c>
      <c r="Z258" s="39">
        <f ca="1">'TE1_13.09.18'!H84</f>
        <v>0</v>
      </c>
      <c r="AA258" s="39">
        <f ca="1">'TE1_13.09.18_pred'!H84</f>
        <v>0</v>
      </c>
      <c r="AB258" s="39">
        <f ca="1">'TE2_14.09.18'!H84</f>
        <v>0</v>
      </c>
      <c r="AC258" s="39">
        <f ca="1">'TE2_14.09.18_pred'!H84</f>
        <v>0</v>
      </c>
      <c r="AD258" s="39">
        <f ca="1">'TE3_17.09.18'!H84</f>
        <v>0</v>
      </c>
      <c r="AE258" s="39">
        <f ca="1">'TE3_17.09.18_pred'!H84</f>
        <v>0</v>
      </c>
      <c r="AF258" s="39">
        <f ca="1">'TE4_18.09.18'!H84</f>
        <v>0</v>
      </c>
      <c r="AG258" s="39">
        <f ca="1">'TE4_18.09.18_pred'!H84</f>
        <v>0</v>
      </c>
      <c r="AH258" s="39">
        <f ca="1">'TE5_19.09.18'!H84</f>
        <v>0</v>
      </c>
      <c r="AI258" s="39">
        <f ca="1">'TE5_19.09.18_pred'!H84</f>
        <v>0</v>
      </c>
      <c r="AJ258" s="39">
        <f ca="1">'TE6_20.09.18'!H84</f>
        <v>0</v>
      </c>
      <c r="AK258" s="39">
        <f ca="1">'TE6_20.09.18_pred'!H84</f>
        <v>0</v>
      </c>
      <c r="AL258" s="39">
        <f t="shared" ca="1" si="55"/>
        <v>0</v>
      </c>
      <c r="AM258" s="36">
        <f t="shared" ca="1" si="56"/>
        <v>0</v>
      </c>
      <c r="AN258" s="36">
        <f t="shared" ca="1" si="57"/>
        <v>0</v>
      </c>
      <c r="AO258" s="36">
        <f t="shared" ca="1" si="58"/>
        <v>0</v>
      </c>
      <c r="AP258" s="36">
        <f ca="1">IF(AL258=0,0,-1*((AL258/AL177)*(LN(AL258/AL177))))</f>
        <v>0</v>
      </c>
      <c r="AQ258" s="63">
        <f ca="1">IF(AL258=0,0,(AL258/AL177)^2)</f>
        <v>0</v>
      </c>
    </row>
    <row r="259" spans="1:43" x14ac:dyDescent="0.25">
      <c r="A259" s="53" t="s">
        <v>469</v>
      </c>
      <c r="B259" s="39">
        <f ca="1">'NE1_13.09.18'!H85</f>
        <v>0</v>
      </c>
      <c r="C259" s="39">
        <f ca="1">'NE1_13.09.18_pred'!H85</f>
        <v>0</v>
      </c>
      <c r="D259" s="39">
        <f ca="1">'NE2_14.09.18'!H85</f>
        <v>0</v>
      </c>
      <c r="E259" s="39">
        <f ca="1">'NE2_14.09.18_pred'!H85</f>
        <v>0</v>
      </c>
      <c r="F259" s="39">
        <f ca="1">'NE3_17.09.18'!H85</f>
        <v>0</v>
      </c>
      <c r="G259" s="39">
        <f ca="1">'NE3_17.09.18_pred'!H85</f>
        <v>0</v>
      </c>
      <c r="H259" s="39">
        <f ca="1">'NE4_18.09.18'!H85</f>
        <v>1</v>
      </c>
      <c r="I259" s="39">
        <f ca="1">'NE4_18.09.18_pred'!H85</f>
        <v>0</v>
      </c>
      <c r="J259" s="39">
        <f ca="1">'NE5_19.09.18'!H85</f>
        <v>1</v>
      </c>
      <c r="K259" s="39">
        <f ca="1">'NE5_19.09.18_pred'!H85</f>
        <v>0</v>
      </c>
      <c r="L259" s="39">
        <f ca="1">'NE6_20.09.18'!H85</f>
        <v>0</v>
      </c>
      <c r="M259" s="39">
        <f ca="1">'NE6_20.09.18_pred'!H85</f>
        <v>0</v>
      </c>
      <c r="N259" s="39">
        <f ca="1">'PE1_13.09.18'!H85</f>
        <v>0</v>
      </c>
      <c r="O259" s="39">
        <f ca="1">'PE1_13.09.18_pred'!H85</f>
        <v>0</v>
      </c>
      <c r="P259" s="39">
        <f ca="1">'PE2_14.09.18'!H85</f>
        <v>0</v>
      </c>
      <c r="Q259" s="39">
        <f ca="1">'PE2_14.09.18_pred'!H85</f>
        <v>0</v>
      </c>
      <c r="R259" s="39">
        <f ca="1">'PE3_17.09.18'!H85</f>
        <v>1</v>
      </c>
      <c r="S259" s="39">
        <f ca="1">'PE3_17.09.18_pred'!H85</f>
        <v>0</v>
      </c>
      <c r="T259" s="39">
        <f ca="1">'PE4_18.09.18'!H85</f>
        <v>1</v>
      </c>
      <c r="U259" s="39">
        <f ca="1">'PE4_18.09.18_pred'!H85</f>
        <v>0</v>
      </c>
      <c r="V259" s="39">
        <f ca="1">'PE5_19.09.18'!H85</f>
        <v>1</v>
      </c>
      <c r="W259" s="39">
        <f ca="1">'PE5_19.09.18_pred'!H85</f>
        <v>0</v>
      </c>
      <c r="X259" s="39">
        <f ca="1">'PE6_20.09.18'!H85</f>
        <v>1</v>
      </c>
      <c r="Y259" s="39">
        <f ca="1">'PE6_20.09.18_pred'!H85</f>
        <v>0</v>
      </c>
      <c r="Z259" s="39">
        <f ca="1">'TE1_13.09.18'!H85</f>
        <v>1</v>
      </c>
      <c r="AA259" s="39">
        <f ca="1">'TE1_13.09.18_pred'!H85</f>
        <v>1</v>
      </c>
      <c r="AB259" s="39">
        <f ca="1">'TE2_14.09.18'!H85</f>
        <v>0</v>
      </c>
      <c r="AC259" s="39">
        <f ca="1">'TE2_14.09.18_pred'!H85</f>
        <v>0</v>
      </c>
      <c r="AD259" s="39">
        <f ca="1">'TE3_17.09.18'!H85</f>
        <v>1</v>
      </c>
      <c r="AE259" s="39">
        <f ca="1">'TE3_17.09.18_pred'!H85</f>
        <v>0</v>
      </c>
      <c r="AF259" s="39">
        <f ca="1">'TE4_18.09.18'!H85</f>
        <v>0</v>
      </c>
      <c r="AG259" s="39">
        <f ca="1">'TE4_18.09.18_pred'!H85</f>
        <v>0</v>
      </c>
      <c r="AH259" s="39">
        <f ca="1">'TE5_19.09.18'!H85</f>
        <v>1</v>
      </c>
      <c r="AI259" s="39">
        <f ca="1">'TE5_19.09.18_pred'!H85</f>
        <v>0</v>
      </c>
      <c r="AJ259" s="39">
        <f ca="1">'TE6_20.09.18'!H85</f>
        <v>3</v>
      </c>
      <c r="AK259" s="39">
        <f ca="1">'TE6_20.09.18_pred'!H85</f>
        <v>0</v>
      </c>
      <c r="AL259" s="39">
        <f t="shared" ca="1" si="55"/>
        <v>13</v>
      </c>
      <c r="AM259" s="36">
        <f t="shared" ca="1" si="56"/>
        <v>0.3611111111111111</v>
      </c>
      <c r="AN259" s="36">
        <f t="shared" ca="1" si="57"/>
        <v>0.63932007533797863</v>
      </c>
      <c r="AO259" s="36">
        <f t="shared" ca="1" si="58"/>
        <v>0.1065533458896631</v>
      </c>
      <c r="AP259" s="36">
        <f ca="1">IF(AL259=0,0,-1*((AL259/AL177)*(LN(AL259/AL177))))</f>
        <v>7.8330175146615083E-2</v>
      </c>
      <c r="AQ259" s="63">
        <f ca="1">IF(AL259=0,0,(AL259/AL177)^2)</f>
        <v>4.0123361530480697E-4</v>
      </c>
    </row>
    <row r="260" spans="1:43" x14ac:dyDescent="0.25">
      <c r="A260" s="53" t="s">
        <v>470</v>
      </c>
      <c r="B260" s="39">
        <f ca="1">'NE1_13.09.18'!H86</f>
        <v>0</v>
      </c>
      <c r="C260" s="39">
        <f ca="1">'NE1_13.09.18_pred'!H86</f>
        <v>0</v>
      </c>
      <c r="D260" s="39">
        <f ca="1">'NE2_14.09.18'!H86</f>
        <v>0</v>
      </c>
      <c r="E260" s="39">
        <f ca="1">'NE2_14.09.18_pred'!H86</f>
        <v>0</v>
      </c>
      <c r="F260" s="39">
        <f ca="1">'NE3_17.09.18'!H86</f>
        <v>0</v>
      </c>
      <c r="G260" s="39">
        <f ca="1">'NE3_17.09.18_pred'!H86</f>
        <v>0</v>
      </c>
      <c r="H260" s="39">
        <f ca="1">'NE4_18.09.18'!H86</f>
        <v>0</v>
      </c>
      <c r="I260" s="39">
        <f ca="1">'NE4_18.09.18_pred'!H86</f>
        <v>0</v>
      </c>
      <c r="J260" s="39">
        <f ca="1">'NE5_19.09.18'!H86</f>
        <v>0</v>
      </c>
      <c r="K260" s="39">
        <f ca="1">'NE5_19.09.18_pred'!H86</f>
        <v>0</v>
      </c>
      <c r="L260" s="39">
        <f ca="1">'NE6_20.09.18'!H86</f>
        <v>0</v>
      </c>
      <c r="M260" s="39">
        <f ca="1">'NE6_20.09.18_pred'!H86</f>
        <v>0</v>
      </c>
      <c r="N260" s="39">
        <f ca="1">'PE1_13.09.18'!H86</f>
        <v>0</v>
      </c>
      <c r="O260" s="39">
        <f ca="1">'PE1_13.09.18_pred'!H86</f>
        <v>0</v>
      </c>
      <c r="P260" s="39">
        <f ca="1">'PE2_14.09.18'!H86</f>
        <v>0</v>
      </c>
      <c r="Q260" s="39">
        <f ca="1">'PE2_14.09.18_pred'!H86</f>
        <v>0</v>
      </c>
      <c r="R260" s="39">
        <f ca="1">'PE3_17.09.18'!H86</f>
        <v>0</v>
      </c>
      <c r="S260" s="39">
        <f ca="1">'PE3_17.09.18_pred'!H86</f>
        <v>0</v>
      </c>
      <c r="T260" s="39">
        <f ca="1">'PE4_18.09.18'!H86</f>
        <v>0</v>
      </c>
      <c r="U260" s="39">
        <f ca="1">'PE4_18.09.18_pred'!H86</f>
        <v>0</v>
      </c>
      <c r="V260" s="39">
        <f ca="1">'PE5_19.09.18'!H86</f>
        <v>0</v>
      </c>
      <c r="W260" s="39">
        <f ca="1">'PE5_19.09.18_pred'!H86</f>
        <v>0</v>
      </c>
      <c r="X260" s="39">
        <f ca="1">'PE6_20.09.18'!H86</f>
        <v>0</v>
      </c>
      <c r="Y260" s="39">
        <f ca="1">'PE6_20.09.18_pred'!H86</f>
        <v>0</v>
      </c>
      <c r="Z260" s="39">
        <f ca="1">'TE1_13.09.18'!H86</f>
        <v>0</v>
      </c>
      <c r="AA260" s="39">
        <f ca="1">'TE1_13.09.18_pred'!H86</f>
        <v>0</v>
      </c>
      <c r="AB260" s="39">
        <f ca="1">'TE2_14.09.18'!H86</f>
        <v>0</v>
      </c>
      <c r="AC260" s="39">
        <f ca="1">'TE2_14.09.18_pred'!H86</f>
        <v>0</v>
      </c>
      <c r="AD260" s="39">
        <f ca="1">'TE3_17.09.18'!H86</f>
        <v>0</v>
      </c>
      <c r="AE260" s="39">
        <f ca="1">'TE3_17.09.18_pred'!H86</f>
        <v>0</v>
      </c>
      <c r="AF260" s="39">
        <f ca="1">'TE4_18.09.18'!H86</f>
        <v>0</v>
      </c>
      <c r="AG260" s="39">
        <f ca="1">'TE4_18.09.18_pred'!H86</f>
        <v>0</v>
      </c>
      <c r="AH260" s="39">
        <f ca="1">'TE5_19.09.18'!H86</f>
        <v>0</v>
      </c>
      <c r="AI260" s="39">
        <f ca="1">'TE5_19.09.18_pred'!H86</f>
        <v>0</v>
      </c>
      <c r="AJ260" s="39">
        <f ca="1">'TE6_20.09.18'!H86</f>
        <v>0</v>
      </c>
      <c r="AK260" s="39">
        <f ca="1">'TE6_20.09.18_pred'!H86</f>
        <v>0</v>
      </c>
      <c r="AL260" s="39">
        <f t="shared" ca="1" si="55"/>
        <v>0</v>
      </c>
      <c r="AM260" s="36">
        <f t="shared" ca="1" si="56"/>
        <v>0</v>
      </c>
      <c r="AN260" s="36">
        <f t="shared" ca="1" si="57"/>
        <v>0</v>
      </c>
      <c r="AO260" s="36">
        <f t="shared" ca="1" si="58"/>
        <v>0</v>
      </c>
      <c r="AP260" s="36">
        <f ca="1">IF(AL260=0,0,-1*((AL260/AL177)*(LN(AL260/AL177))))</f>
        <v>0</v>
      </c>
      <c r="AQ260" s="63">
        <f ca="1">IF(AL260=0,0,(AL260/AL177)^2)</f>
        <v>0</v>
      </c>
    </row>
    <row r="261" spans="1:43" x14ac:dyDescent="0.25">
      <c r="A261" s="53" t="s">
        <v>471</v>
      </c>
      <c r="B261" s="39">
        <f ca="1">'NE1_13.09.18'!H87</f>
        <v>0</v>
      </c>
      <c r="C261" s="39">
        <f ca="1">'NE1_13.09.18_pred'!H87</f>
        <v>0</v>
      </c>
      <c r="D261" s="39">
        <f ca="1">'NE2_14.09.18'!H87</f>
        <v>0</v>
      </c>
      <c r="E261" s="39">
        <f ca="1">'NE2_14.09.18_pred'!H87</f>
        <v>0</v>
      </c>
      <c r="F261" s="39">
        <f ca="1">'NE3_17.09.18'!H87</f>
        <v>0</v>
      </c>
      <c r="G261" s="39">
        <f ca="1">'NE3_17.09.18_pred'!H87</f>
        <v>0</v>
      </c>
      <c r="H261" s="39">
        <f ca="1">'NE4_18.09.18'!H87</f>
        <v>0</v>
      </c>
      <c r="I261" s="39">
        <f ca="1">'NE4_18.09.18_pred'!H87</f>
        <v>0</v>
      </c>
      <c r="J261" s="39">
        <f ca="1">'NE5_19.09.18'!H87</f>
        <v>0</v>
      </c>
      <c r="K261" s="39">
        <f ca="1">'NE5_19.09.18_pred'!H87</f>
        <v>0</v>
      </c>
      <c r="L261" s="39">
        <f ca="1">'NE6_20.09.18'!H87</f>
        <v>0</v>
      </c>
      <c r="M261" s="39">
        <f ca="1">'NE6_20.09.18_pred'!H87</f>
        <v>0</v>
      </c>
      <c r="N261" s="39">
        <f ca="1">'PE1_13.09.18'!H87</f>
        <v>0</v>
      </c>
      <c r="O261" s="39">
        <f ca="1">'PE1_13.09.18_pred'!H87</f>
        <v>0</v>
      </c>
      <c r="P261" s="39">
        <f ca="1">'PE2_14.09.18'!H87</f>
        <v>0</v>
      </c>
      <c r="Q261" s="39">
        <f ca="1">'PE2_14.09.18_pred'!H87</f>
        <v>0</v>
      </c>
      <c r="R261" s="39">
        <f ca="1">'PE3_17.09.18'!H87</f>
        <v>0</v>
      </c>
      <c r="S261" s="39">
        <f ca="1">'PE3_17.09.18_pred'!H87</f>
        <v>0</v>
      </c>
      <c r="T261" s="39">
        <f ca="1">'PE4_18.09.18'!H87</f>
        <v>0</v>
      </c>
      <c r="U261" s="39">
        <f ca="1">'PE4_18.09.18_pred'!H87</f>
        <v>0</v>
      </c>
      <c r="V261" s="39">
        <f ca="1">'PE5_19.09.18'!H87</f>
        <v>0</v>
      </c>
      <c r="W261" s="39">
        <f ca="1">'PE5_19.09.18_pred'!H87</f>
        <v>0</v>
      </c>
      <c r="X261" s="39">
        <f ca="1">'PE6_20.09.18'!H87</f>
        <v>0</v>
      </c>
      <c r="Y261" s="39">
        <f ca="1">'PE6_20.09.18_pred'!H87</f>
        <v>0</v>
      </c>
      <c r="Z261" s="39">
        <f ca="1">'TE1_13.09.18'!H87</f>
        <v>0</v>
      </c>
      <c r="AA261" s="39">
        <f ca="1">'TE1_13.09.18_pred'!H87</f>
        <v>0</v>
      </c>
      <c r="AB261" s="39">
        <f ca="1">'TE2_14.09.18'!H87</f>
        <v>0</v>
      </c>
      <c r="AC261" s="39">
        <f ca="1">'TE2_14.09.18_pred'!H87</f>
        <v>0</v>
      </c>
      <c r="AD261" s="39">
        <f ca="1">'TE3_17.09.18'!H87</f>
        <v>0</v>
      </c>
      <c r="AE261" s="39">
        <f ca="1">'TE3_17.09.18_pred'!H87</f>
        <v>0</v>
      </c>
      <c r="AF261" s="39">
        <f ca="1">'TE4_18.09.18'!H87</f>
        <v>0</v>
      </c>
      <c r="AG261" s="39">
        <f ca="1">'TE4_18.09.18_pred'!H87</f>
        <v>0</v>
      </c>
      <c r="AH261" s="39">
        <f ca="1">'TE5_19.09.18'!H87</f>
        <v>0</v>
      </c>
      <c r="AI261" s="39">
        <f ca="1">'TE5_19.09.18_pred'!H87</f>
        <v>0</v>
      </c>
      <c r="AJ261" s="39">
        <f ca="1">'TE6_20.09.18'!H87</f>
        <v>0</v>
      </c>
      <c r="AK261" s="39">
        <f ca="1">'TE6_20.09.18_pred'!H87</f>
        <v>0</v>
      </c>
      <c r="AL261" s="39">
        <f t="shared" ca="1" si="55"/>
        <v>0</v>
      </c>
      <c r="AM261" s="36">
        <f t="shared" ca="1" si="56"/>
        <v>0</v>
      </c>
      <c r="AN261" s="36">
        <f t="shared" ca="1" si="57"/>
        <v>0</v>
      </c>
      <c r="AO261" s="36">
        <f t="shared" ca="1" si="58"/>
        <v>0</v>
      </c>
      <c r="AP261" s="36">
        <f ca="1">IF(AL261=0,0,-1*((AL261/AL177)*(LN(AL261/AL177))))</f>
        <v>0</v>
      </c>
      <c r="AQ261" s="63">
        <f ca="1">IF(AL261=0,0,(AL261/AL177)^2)</f>
        <v>0</v>
      </c>
    </row>
    <row r="262" spans="1:43" x14ac:dyDescent="0.25">
      <c r="A262" s="53" t="s">
        <v>472</v>
      </c>
      <c r="B262" s="39">
        <f ca="1">'NE1_13.09.18'!H88</f>
        <v>0</v>
      </c>
      <c r="C262" s="39">
        <f ca="1">'NE1_13.09.18_pred'!H88</f>
        <v>0</v>
      </c>
      <c r="D262" s="39">
        <f ca="1">'NE2_14.09.18'!H88</f>
        <v>1</v>
      </c>
      <c r="E262" s="39">
        <f ca="1">'NE2_14.09.18_pred'!H88</f>
        <v>0</v>
      </c>
      <c r="F262" s="39">
        <f ca="1">'NE3_17.09.18'!H88</f>
        <v>0</v>
      </c>
      <c r="G262" s="39">
        <f ca="1">'NE3_17.09.18_pred'!H88</f>
        <v>0</v>
      </c>
      <c r="H262" s="39">
        <f ca="1">'NE4_18.09.18'!H88</f>
        <v>0</v>
      </c>
      <c r="I262" s="39">
        <f ca="1">'NE4_18.09.18_pred'!H88</f>
        <v>0</v>
      </c>
      <c r="J262" s="39">
        <f ca="1">'NE5_19.09.18'!H88</f>
        <v>0</v>
      </c>
      <c r="K262" s="39">
        <f ca="1">'NE5_19.09.18_pred'!H88</f>
        <v>0</v>
      </c>
      <c r="L262" s="39">
        <f ca="1">'NE6_20.09.18'!H88</f>
        <v>0</v>
      </c>
      <c r="M262" s="39">
        <f ca="1">'NE6_20.09.18_pred'!H88</f>
        <v>0</v>
      </c>
      <c r="N262" s="39">
        <f ca="1">'PE1_13.09.18'!H88</f>
        <v>0</v>
      </c>
      <c r="O262" s="39">
        <f ca="1">'PE1_13.09.18_pred'!H88</f>
        <v>0</v>
      </c>
      <c r="P262" s="39">
        <f ca="1">'PE2_14.09.18'!H88</f>
        <v>0</v>
      </c>
      <c r="Q262" s="39">
        <f ca="1">'PE2_14.09.18_pred'!H88</f>
        <v>0</v>
      </c>
      <c r="R262" s="39">
        <f ca="1">'PE3_17.09.18'!H88</f>
        <v>0</v>
      </c>
      <c r="S262" s="39">
        <f ca="1">'PE3_17.09.18_pred'!H88</f>
        <v>0</v>
      </c>
      <c r="T262" s="39">
        <f ca="1">'PE4_18.09.18'!H88</f>
        <v>0</v>
      </c>
      <c r="U262" s="39">
        <f ca="1">'PE4_18.09.18_pred'!H88</f>
        <v>0</v>
      </c>
      <c r="V262" s="39">
        <f ca="1">'PE5_19.09.18'!H88</f>
        <v>0</v>
      </c>
      <c r="W262" s="39">
        <f ca="1">'PE5_19.09.18_pred'!H88</f>
        <v>0</v>
      </c>
      <c r="X262" s="39">
        <f ca="1">'PE6_20.09.18'!H88</f>
        <v>0</v>
      </c>
      <c r="Y262" s="39">
        <f ca="1">'PE6_20.09.18_pred'!H88</f>
        <v>0</v>
      </c>
      <c r="Z262" s="39">
        <f ca="1">'TE1_13.09.18'!H88</f>
        <v>0</v>
      </c>
      <c r="AA262" s="39">
        <f ca="1">'TE1_13.09.18_pred'!H88</f>
        <v>0</v>
      </c>
      <c r="AB262" s="39">
        <f ca="1">'TE2_14.09.18'!H88</f>
        <v>0</v>
      </c>
      <c r="AC262" s="39">
        <f ca="1">'TE2_14.09.18_pred'!H88</f>
        <v>0</v>
      </c>
      <c r="AD262" s="39">
        <f ca="1">'TE3_17.09.18'!H88</f>
        <v>0</v>
      </c>
      <c r="AE262" s="39">
        <f ca="1">'TE3_17.09.18_pred'!H88</f>
        <v>0</v>
      </c>
      <c r="AF262" s="39">
        <f ca="1">'TE4_18.09.18'!H88</f>
        <v>0</v>
      </c>
      <c r="AG262" s="39">
        <f ca="1">'TE4_18.09.18_pred'!H88</f>
        <v>0</v>
      </c>
      <c r="AH262" s="39">
        <f ca="1">'TE5_19.09.18'!H88</f>
        <v>0</v>
      </c>
      <c r="AI262" s="39">
        <f ca="1">'TE5_19.09.18_pred'!H88</f>
        <v>0</v>
      </c>
      <c r="AJ262" s="39">
        <f ca="1">'TE6_20.09.18'!H88</f>
        <v>0</v>
      </c>
      <c r="AK262" s="39">
        <f ca="1">'TE6_20.09.18_pred'!H88</f>
        <v>0</v>
      </c>
      <c r="AL262" s="39">
        <f t="shared" ca="1" si="55"/>
        <v>1</v>
      </c>
      <c r="AM262" s="36">
        <f t="shared" ca="1" si="56"/>
        <v>2.7777777777777776E-2</v>
      </c>
      <c r="AN262" s="36">
        <f t="shared" ca="1" si="57"/>
        <v>0.16666666666666666</v>
      </c>
      <c r="AO262" s="36">
        <f t="shared" ca="1" si="58"/>
        <v>2.7777777777777776E-2</v>
      </c>
      <c r="AP262" s="36">
        <f ca="1">IF(AL262=0,0,-1*((AL262/AL177)*(LN(AL262/AL177))))</f>
        <v>9.9775542630263329E-3</v>
      </c>
      <c r="AQ262" s="63">
        <f ca="1">IF(AL262=0,0,(AL262/AL177)^2)</f>
        <v>2.3741634041704555E-6</v>
      </c>
    </row>
    <row r="263" spans="1:43" x14ac:dyDescent="0.25">
      <c r="A263" s="53" t="s">
        <v>473</v>
      </c>
      <c r="B263" s="39">
        <f ca="1">'NE1_13.09.18'!H89</f>
        <v>3</v>
      </c>
      <c r="C263" s="39">
        <f ca="1">'NE1_13.09.18_pred'!H89</f>
        <v>4</v>
      </c>
      <c r="D263" s="39">
        <f ca="1">'NE2_14.09.18'!H89</f>
        <v>3</v>
      </c>
      <c r="E263" s="39">
        <f ca="1">'NE2_14.09.18_pred'!H89</f>
        <v>1</v>
      </c>
      <c r="F263" s="39">
        <f ca="1">'NE3_17.09.18'!H89</f>
        <v>4</v>
      </c>
      <c r="G263" s="39">
        <f ca="1">'NE3_17.09.18_pred'!H89</f>
        <v>0</v>
      </c>
      <c r="H263" s="39">
        <f ca="1">'NE4_18.09.18'!H89</f>
        <v>1</v>
      </c>
      <c r="I263" s="39">
        <f ca="1">'NE4_18.09.18_pred'!H89</f>
        <v>3</v>
      </c>
      <c r="J263" s="39">
        <f ca="1">'NE5_19.09.18'!H89</f>
        <v>1</v>
      </c>
      <c r="K263" s="39">
        <f ca="1">'NE5_19.09.18_pred'!H89</f>
        <v>0</v>
      </c>
      <c r="L263" s="39">
        <f ca="1">'NE6_20.09.18'!H89</f>
        <v>0</v>
      </c>
      <c r="M263" s="39">
        <f ca="1">'NE6_20.09.18_pred'!H89</f>
        <v>0</v>
      </c>
      <c r="N263" s="39">
        <f ca="1">'PE1_13.09.18'!H89</f>
        <v>8</v>
      </c>
      <c r="O263" s="39">
        <f ca="1">'PE1_13.09.18_pred'!H89</f>
        <v>8</v>
      </c>
      <c r="P263" s="39">
        <f ca="1">'PE2_14.09.18'!H89</f>
        <v>2</v>
      </c>
      <c r="Q263" s="39">
        <f ca="1">'PE2_14.09.18_pred'!H89</f>
        <v>1</v>
      </c>
      <c r="R263" s="39">
        <f ca="1">'PE3_17.09.18'!H89</f>
        <v>7</v>
      </c>
      <c r="S263" s="39">
        <f ca="1">'PE3_17.09.18_pred'!H89</f>
        <v>0</v>
      </c>
      <c r="T263" s="39">
        <f ca="1">'PE4_18.09.18'!H89</f>
        <v>1</v>
      </c>
      <c r="U263" s="39">
        <f ca="1">'PE4_18.09.18_pred'!H89</f>
        <v>0</v>
      </c>
      <c r="V263" s="39">
        <f ca="1">'PE5_19.09.18'!H89</f>
        <v>2</v>
      </c>
      <c r="W263" s="39">
        <f ca="1">'PE5_19.09.18_pred'!H89</f>
        <v>0</v>
      </c>
      <c r="X263" s="39">
        <f ca="1">'PE6_20.09.18'!H89</f>
        <v>2</v>
      </c>
      <c r="Y263" s="39">
        <f ca="1">'PE6_20.09.18_pred'!H89</f>
        <v>0</v>
      </c>
      <c r="Z263" s="39">
        <f ca="1">'TE1_13.09.18'!H89</f>
        <v>7</v>
      </c>
      <c r="AA263" s="39">
        <f ca="1">'TE1_13.09.18_pred'!H89</f>
        <v>1</v>
      </c>
      <c r="AB263" s="39">
        <f ca="1">'TE2_14.09.18'!H89</f>
        <v>5</v>
      </c>
      <c r="AC263" s="39">
        <f ca="1">'TE2_14.09.18_pred'!H89</f>
        <v>2</v>
      </c>
      <c r="AD263" s="39">
        <f ca="1">'TE3_17.09.18'!H89</f>
        <v>7</v>
      </c>
      <c r="AE263" s="39">
        <f ca="1">'TE3_17.09.18_pred'!H89</f>
        <v>0</v>
      </c>
      <c r="AF263" s="39">
        <f ca="1">'TE4_18.09.18'!H89</f>
        <v>2</v>
      </c>
      <c r="AG263" s="39">
        <f ca="1">'TE4_18.09.18_pred'!H89</f>
        <v>1</v>
      </c>
      <c r="AH263" s="39">
        <f ca="1">'TE5_19.09.18'!H89</f>
        <v>1</v>
      </c>
      <c r="AI263" s="39">
        <f ca="1">'TE5_19.09.18_pred'!H89</f>
        <v>0</v>
      </c>
      <c r="AJ263" s="39">
        <f ca="1">'TE6_20.09.18'!H89</f>
        <v>4</v>
      </c>
      <c r="AK263" s="39">
        <f ca="1">'TE6_20.09.18_pred'!H89</f>
        <v>1</v>
      </c>
      <c r="AL263" s="39">
        <f t="shared" ca="1" si="55"/>
        <v>82</v>
      </c>
      <c r="AM263" s="36">
        <f t="shared" ca="1" si="56"/>
        <v>2.2777777777777777</v>
      </c>
      <c r="AN263" s="36">
        <f t="shared" ca="1" si="57"/>
        <v>2.4912545446720626</v>
      </c>
      <c r="AO263" s="36">
        <f t="shared" ca="1" si="58"/>
        <v>0.41520909077867713</v>
      </c>
      <c r="AP263" s="36">
        <f ca="1">IF(AL263=0,0,-1*((AL263/AL177)*(LN(AL263/AL177))))</f>
        <v>0.26137828119270667</v>
      </c>
      <c r="AQ263" s="63">
        <f ca="1">IF(AL263=0,0,(AL263/AL177)^2)</f>
        <v>1.5963874729642145E-2</v>
      </c>
    </row>
    <row r="264" spans="1:43" x14ac:dyDescent="0.25">
      <c r="A264" s="53" t="s">
        <v>474</v>
      </c>
      <c r="B264" s="39">
        <f ca="1">'NE1_13.09.18'!H90</f>
        <v>0</v>
      </c>
      <c r="C264" s="39">
        <f ca="1">'NE1_13.09.18_pred'!H90</f>
        <v>0</v>
      </c>
      <c r="D264" s="39">
        <f ca="1">'NE2_14.09.18'!H90</f>
        <v>0</v>
      </c>
      <c r="E264" s="39">
        <f ca="1">'NE2_14.09.18_pred'!H90</f>
        <v>0</v>
      </c>
      <c r="F264" s="39">
        <f ca="1">'NE3_17.09.18'!H90</f>
        <v>0</v>
      </c>
      <c r="G264" s="39">
        <f ca="1">'NE3_17.09.18_pred'!H90</f>
        <v>0</v>
      </c>
      <c r="H264" s="39">
        <f ca="1">'NE4_18.09.18'!H90</f>
        <v>1</v>
      </c>
      <c r="I264" s="39">
        <f ca="1">'NE4_18.09.18_pred'!H90</f>
        <v>0</v>
      </c>
      <c r="J264" s="39">
        <f ca="1">'NE5_19.09.18'!H90</f>
        <v>0</v>
      </c>
      <c r="K264" s="39">
        <f ca="1">'NE5_19.09.18_pred'!H90</f>
        <v>0</v>
      </c>
      <c r="L264" s="39">
        <f ca="1">'NE6_20.09.18'!H90</f>
        <v>0</v>
      </c>
      <c r="M264" s="39">
        <f ca="1">'NE6_20.09.18_pred'!H90</f>
        <v>0</v>
      </c>
      <c r="N264" s="39">
        <f ca="1">'PE1_13.09.18'!H90</f>
        <v>0</v>
      </c>
      <c r="O264" s="39">
        <f ca="1">'PE1_13.09.18_pred'!H90</f>
        <v>0</v>
      </c>
      <c r="P264" s="39">
        <f ca="1">'PE2_14.09.18'!H90</f>
        <v>0</v>
      </c>
      <c r="Q264" s="39">
        <f ca="1">'PE2_14.09.18_pred'!H90</f>
        <v>0</v>
      </c>
      <c r="R264" s="39">
        <f ca="1">'PE3_17.09.18'!H90</f>
        <v>1</v>
      </c>
      <c r="S264" s="39">
        <f ca="1">'PE3_17.09.18_pred'!H90</f>
        <v>0</v>
      </c>
      <c r="T264" s="39">
        <f ca="1">'PE4_18.09.18'!H90</f>
        <v>2</v>
      </c>
      <c r="U264" s="39">
        <f ca="1">'PE4_18.09.18_pred'!H90</f>
        <v>2</v>
      </c>
      <c r="V264" s="39">
        <f ca="1">'PE5_19.09.18'!H90</f>
        <v>1</v>
      </c>
      <c r="W264" s="39">
        <f ca="1">'PE5_19.09.18_pred'!H90</f>
        <v>0</v>
      </c>
      <c r="X264" s="39">
        <f ca="1">'PE6_20.09.18'!H90</f>
        <v>1</v>
      </c>
      <c r="Y264" s="39">
        <f ca="1">'PE6_20.09.18_pred'!H90</f>
        <v>0</v>
      </c>
      <c r="Z264" s="39">
        <f ca="1">'TE1_13.09.18'!H90</f>
        <v>0</v>
      </c>
      <c r="AA264" s="39">
        <f ca="1">'TE1_13.09.18_pred'!H90</f>
        <v>0</v>
      </c>
      <c r="AB264" s="39">
        <f ca="1">'TE2_14.09.18'!H90</f>
        <v>0</v>
      </c>
      <c r="AC264" s="39">
        <f ca="1">'TE2_14.09.18_pred'!H90</f>
        <v>0</v>
      </c>
      <c r="AD264" s="39">
        <f ca="1">'TE3_17.09.18'!H90</f>
        <v>1</v>
      </c>
      <c r="AE264" s="39">
        <f ca="1">'TE3_17.09.18_pred'!H90</f>
        <v>0</v>
      </c>
      <c r="AF264" s="39">
        <f ca="1">'TE4_18.09.18'!H90</f>
        <v>3</v>
      </c>
      <c r="AG264" s="39">
        <f ca="1">'TE4_18.09.18_pred'!H90</f>
        <v>2</v>
      </c>
      <c r="AH264" s="39">
        <f ca="1">'TE5_19.09.18'!H90</f>
        <v>0</v>
      </c>
      <c r="AI264" s="39">
        <f ca="1">'TE5_19.09.18_pred'!H90</f>
        <v>0</v>
      </c>
      <c r="AJ264" s="39">
        <f ca="1">'TE6_20.09.18'!H90</f>
        <v>0</v>
      </c>
      <c r="AK264" s="39">
        <f ca="1">'TE6_20.09.18_pred'!H90</f>
        <v>0</v>
      </c>
      <c r="AL264" s="39">
        <f t="shared" ca="1" si="55"/>
        <v>14</v>
      </c>
      <c r="AM264" s="36">
        <f t="shared" ca="1" si="56"/>
        <v>0.3888888888888889</v>
      </c>
      <c r="AN264" s="36">
        <f t="shared" ca="1" si="57"/>
        <v>0.76635604473481345</v>
      </c>
      <c r="AO264" s="36">
        <f t="shared" ca="1" si="58"/>
        <v>0.12772600745580223</v>
      </c>
      <c r="AP264" s="36">
        <f ca="1">IF(AL264=0,0,-1*((AL264/AL177)*(LN(AL264/AL177))))</f>
        <v>8.2756942094366168E-2</v>
      </c>
      <c r="AQ264" s="63">
        <f ca="1">IF(AL264=0,0,(AL264/AL177)^2)</f>
        <v>4.6533602721740932E-4</v>
      </c>
    </row>
    <row r="265" spans="1:43" x14ac:dyDescent="0.25">
      <c r="A265" s="53" t="s">
        <v>475</v>
      </c>
      <c r="B265" s="39">
        <f ca="1">'NE1_13.09.18'!H91</f>
        <v>11</v>
      </c>
      <c r="C265" s="39">
        <f ca="1">'NE1_13.09.18_pred'!H91</f>
        <v>6</v>
      </c>
      <c r="D265" s="39">
        <f ca="1">'NE2_14.09.18'!H91</f>
        <v>9</v>
      </c>
      <c r="E265" s="39">
        <f ca="1">'NE2_14.09.18_pred'!H91</f>
        <v>6</v>
      </c>
      <c r="F265" s="39">
        <f ca="1">'NE3_17.09.18'!H91</f>
        <v>7</v>
      </c>
      <c r="G265" s="39">
        <f ca="1">'NE3_17.09.18_pred'!H91</f>
        <v>6</v>
      </c>
      <c r="H265" s="39">
        <f ca="1">'NE4_18.09.18'!H91</f>
        <v>4</v>
      </c>
      <c r="I265" s="39">
        <f ca="1">'NE4_18.09.18_pred'!H91</f>
        <v>6</v>
      </c>
      <c r="J265" s="39">
        <f ca="1">'NE5_19.09.18'!H91</f>
        <v>1</v>
      </c>
      <c r="K265" s="39">
        <f ca="1">'NE5_19.09.18_pred'!H91</f>
        <v>6</v>
      </c>
      <c r="L265" s="39">
        <f ca="1">'NE6_20.09.18'!H91</f>
        <v>0</v>
      </c>
      <c r="M265" s="39">
        <f ca="1">'NE6_20.09.18_pred'!H91</f>
        <v>0</v>
      </c>
      <c r="N265" s="39">
        <f ca="1">'PE1_13.09.18'!H91</f>
        <v>0</v>
      </c>
      <c r="O265" s="39">
        <f ca="1">'PE1_13.09.18_pred'!H91</f>
        <v>0</v>
      </c>
      <c r="P265" s="39">
        <f ca="1">'PE2_14.09.18'!H91</f>
        <v>4</v>
      </c>
      <c r="Q265" s="39">
        <f ca="1">'PE2_14.09.18_pred'!H91</f>
        <v>5</v>
      </c>
      <c r="R265" s="39">
        <f ca="1">'PE3_17.09.18'!H91</f>
        <v>1</v>
      </c>
      <c r="S265" s="39">
        <f ca="1">'PE3_17.09.18_pred'!H91</f>
        <v>1</v>
      </c>
      <c r="T265" s="39">
        <f ca="1">'PE4_18.09.18'!H91</f>
        <v>1</v>
      </c>
      <c r="U265" s="39">
        <f ca="1">'PE4_18.09.18_pred'!H91</f>
        <v>1</v>
      </c>
      <c r="V265" s="39">
        <f ca="1">'PE5_19.09.18'!H91</f>
        <v>0</v>
      </c>
      <c r="W265" s="39">
        <f ca="1">'PE5_19.09.18_pred'!H91</f>
        <v>0</v>
      </c>
      <c r="X265" s="39">
        <f ca="1">'PE6_20.09.18'!H91</f>
        <v>2</v>
      </c>
      <c r="Y265" s="39">
        <f ca="1">'PE6_20.09.18_pred'!H91</f>
        <v>2</v>
      </c>
      <c r="Z265" s="39">
        <f ca="1">'TE1_13.09.18'!H91</f>
        <v>2</v>
      </c>
      <c r="AA265" s="39">
        <f ca="1">'TE1_13.09.18_pred'!H91</f>
        <v>1</v>
      </c>
      <c r="AB265" s="39">
        <f ca="1">'TE2_14.09.18'!H91</f>
        <v>0</v>
      </c>
      <c r="AC265" s="39">
        <f ca="1">'TE2_14.09.18_pred'!H91</f>
        <v>0</v>
      </c>
      <c r="AD265" s="39">
        <f ca="1">'TE3_17.09.18'!H91</f>
        <v>0</v>
      </c>
      <c r="AE265" s="39">
        <f ca="1">'TE3_17.09.18_pred'!H91</f>
        <v>0</v>
      </c>
      <c r="AF265" s="39">
        <f ca="1">'TE4_18.09.18'!H91</f>
        <v>1</v>
      </c>
      <c r="AG265" s="39">
        <f ca="1">'TE4_18.09.18_pred'!H91</f>
        <v>1</v>
      </c>
      <c r="AH265" s="39">
        <f ca="1">'TE5_19.09.18'!H91</f>
        <v>1</v>
      </c>
      <c r="AI265" s="39">
        <f ca="1">'TE5_19.09.18_pred'!H91</f>
        <v>0</v>
      </c>
      <c r="AJ265" s="39">
        <f ca="1">'TE6_20.09.18'!H91</f>
        <v>0</v>
      </c>
      <c r="AK265" s="39">
        <f ca="1">'TE6_20.09.18_pred'!H91</f>
        <v>0</v>
      </c>
      <c r="AL265" s="39">
        <f t="shared" ca="1" si="55"/>
        <v>85</v>
      </c>
      <c r="AM265" s="36">
        <f t="shared" ca="1" si="56"/>
        <v>2.3611111111111112</v>
      </c>
      <c r="AN265" s="36">
        <f t="shared" ca="1" si="57"/>
        <v>2.9679504980255582</v>
      </c>
      <c r="AO265" s="36">
        <f t="shared" ca="1" si="58"/>
        <v>0.49465841633759305</v>
      </c>
      <c r="AP265" s="36">
        <f ca="1">IF(AL265=0,0,-1*((AL265/AL177)*(LN(AL265/AL177))))</f>
        <v>0.26623485996636481</v>
      </c>
      <c r="AQ265" s="63">
        <f ca="1">IF(AL265=0,0,(AL265/AL177)^2)</f>
        <v>1.7153330595131543E-2</v>
      </c>
    </row>
    <row r="266" spans="1:43" x14ac:dyDescent="0.25">
      <c r="A266" s="53" t="s">
        <v>476</v>
      </c>
      <c r="B266" s="39">
        <f ca="1">'NE1_13.09.18'!H92</f>
        <v>0</v>
      </c>
      <c r="C266" s="39">
        <f ca="1">'NE1_13.09.18_pred'!H92</f>
        <v>0</v>
      </c>
      <c r="D266" s="39">
        <f ca="1">'NE2_14.09.18'!H92</f>
        <v>0</v>
      </c>
      <c r="E266" s="39">
        <f ca="1">'NE2_14.09.18_pred'!H92</f>
        <v>0</v>
      </c>
      <c r="F266" s="39">
        <f ca="1">'NE3_17.09.18'!H92</f>
        <v>0</v>
      </c>
      <c r="G266" s="39">
        <f ca="1">'NE3_17.09.18_pred'!H92</f>
        <v>0</v>
      </c>
      <c r="H266" s="39">
        <f ca="1">'NE4_18.09.18'!H92</f>
        <v>0</v>
      </c>
      <c r="I266" s="39">
        <f ca="1">'NE4_18.09.18_pred'!H92</f>
        <v>0</v>
      </c>
      <c r="J266" s="39">
        <f ca="1">'NE5_19.09.18'!H92</f>
        <v>0</v>
      </c>
      <c r="K266" s="39">
        <f ca="1">'NE5_19.09.18_pred'!H92</f>
        <v>0</v>
      </c>
      <c r="L266" s="39">
        <f ca="1">'NE6_20.09.18'!H92</f>
        <v>0</v>
      </c>
      <c r="M266" s="39">
        <f ca="1">'NE6_20.09.18_pred'!H92</f>
        <v>0</v>
      </c>
      <c r="N266" s="39">
        <f ca="1">'PE1_13.09.18'!H92</f>
        <v>0</v>
      </c>
      <c r="O266" s="39">
        <f ca="1">'PE1_13.09.18_pred'!H92</f>
        <v>0</v>
      </c>
      <c r="P266" s="39">
        <f ca="1">'PE2_14.09.18'!H92</f>
        <v>0</v>
      </c>
      <c r="Q266" s="39">
        <f ca="1">'PE2_14.09.18_pred'!H92</f>
        <v>0</v>
      </c>
      <c r="R266" s="39">
        <f ca="1">'PE3_17.09.18'!H92</f>
        <v>0</v>
      </c>
      <c r="S266" s="39">
        <f ca="1">'PE3_17.09.18_pred'!H92</f>
        <v>0</v>
      </c>
      <c r="T266" s="39">
        <f ca="1">'PE4_18.09.18'!H92</f>
        <v>0</v>
      </c>
      <c r="U266" s="39">
        <f ca="1">'PE4_18.09.18_pred'!H92</f>
        <v>0</v>
      </c>
      <c r="V266" s="39">
        <f ca="1">'PE5_19.09.18'!H92</f>
        <v>0</v>
      </c>
      <c r="W266" s="39">
        <f ca="1">'PE5_19.09.18_pred'!H92</f>
        <v>0</v>
      </c>
      <c r="X266" s="39">
        <f ca="1">'PE6_20.09.18'!H92</f>
        <v>0</v>
      </c>
      <c r="Y266" s="39">
        <f ca="1">'PE6_20.09.18_pred'!H92</f>
        <v>0</v>
      </c>
      <c r="Z266" s="39">
        <f ca="1">'TE1_13.09.18'!H92</f>
        <v>0</v>
      </c>
      <c r="AA266" s="39">
        <f ca="1">'TE1_13.09.18_pred'!H92</f>
        <v>0</v>
      </c>
      <c r="AB266" s="39">
        <f ca="1">'TE2_14.09.18'!H92</f>
        <v>0</v>
      </c>
      <c r="AC266" s="39">
        <f ca="1">'TE2_14.09.18_pred'!H92</f>
        <v>0</v>
      </c>
      <c r="AD266" s="39">
        <f ca="1">'TE3_17.09.18'!H92</f>
        <v>0</v>
      </c>
      <c r="AE266" s="39">
        <f ca="1">'TE3_17.09.18_pred'!H92</f>
        <v>0</v>
      </c>
      <c r="AF266" s="39">
        <f ca="1">'TE4_18.09.18'!H92</f>
        <v>0</v>
      </c>
      <c r="AG266" s="39">
        <f ca="1">'TE4_18.09.18_pred'!H92</f>
        <v>0</v>
      </c>
      <c r="AH266" s="39">
        <f ca="1">'TE5_19.09.18'!H92</f>
        <v>0</v>
      </c>
      <c r="AI266" s="39">
        <f ca="1">'TE5_19.09.18_pred'!H92</f>
        <v>0</v>
      </c>
      <c r="AJ266" s="39">
        <f ca="1">'TE6_20.09.18'!H92</f>
        <v>0</v>
      </c>
      <c r="AK266" s="39">
        <f ca="1">'TE6_20.09.18_pred'!H92</f>
        <v>0</v>
      </c>
      <c r="AL266" s="39">
        <f t="shared" ca="1" si="55"/>
        <v>0</v>
      </c>
      <c r="AM266" s="36">
        <f t="shared" ca="1" si="56"/>
        <v>0</v>
      </c>
      <c r="AN266" s="36">
        <f t="shared" ca="1" si="57"/>
        <v>0</v>
      </c>
      <c r="AO266" s="36">
        <f t="shared" ca="1" si="58"/>
        <v>0</v>
      </c>
      <c r="AP266" s="36">
        <f ca="1">IF(AL266=0,0,-1*((AL266/AL177)*(LN(AL266/AL177))))</f>
        <v>0</v>
      </c>
      <c r="AQ266" s="63">
        <f ca="1">IF(AL266=0,0,(AL266/AL177)^2)</f>
        <v>0</v>
      </c>
    </row>
    <row r="267" spans="1:43" x14ac:dyDescent="0.25">
      <c r="A267" s="53" t="s">
        <v>477</v>
      </c>
      <c r="B267" s="39">
        <f ca="1">'NE1_13.09.18'!H93</f>
        <v>0</v>
      </c>
      <c r="C267" s="39">
        <f ca="1">'NE1_13.09.18_pred'!H93</f>
        <v>0</v>
      </c>
      <c r="D267" s="39">
        <f ca="1">'NE2_14.09.18'!H93</f>
        <v>0</v>
      </c>
      <c r="E267" s="39">
        <f ca="1">'NE2_14.09.18_pred'!H93</f>
        <v>0</v>
      </c>
      <c r="F267" s="39">
        <f ca="1">'NE3_17.09.18'!H93</f>
        <v>0</v>
      </c>
      <c r="G267" s="39">
        <f ca="1">'NE3_17.09.18_pred'!H93</f>
        <v>0</v>
      </c>
      <c r="H267" s="39">
        <f ca="1">'NE4_18.09.18'!H93</f>
        <v>0</v>
      </c>
      <c r="I267" s="39">
        <f ca="1">'NE4_18.09.18_pred'!H93</f>
        <v>0</v>
      </c>
      <c r="J267" s="39">
        <f ca="1">'NE5_19.09.18'!H93</f>
        <v>0</v>
      </c>
      <c r="K267" s="39">
        <f ca="1">'NE5_19.09.18_pred'!H93</f>
        <v>0</v>
      </c>
      <c r="L267" s="39">
        <f ca="1">'NE6_20.09.18'!H93</f>
        <v>0</v>
      </c>
      <c r="M267" s="39">
        <f ca="1">'NE6_20.09.18_pred'!H93</f>
        <v>0</v>
      </c>
      <c r="N267" s="39">
        <f ca="1">'PE1_13.09.18'!H93</f>
        <v>0</v>
      </c>
      <c r="O267" s="39">
        <f ca="1">'PE1_13.09.18_pred'!H93</f>
        <v>0</v>
      </c>
      <c r="P267" s="39">
        <f ca="1">'PE2_14.09.18'!H93</f>
        <v>0</v>
      </c>
      <c r="Q267" s="39">
        <f ca="1">'PE2_14.09.18_pred'!H93</f>
        <v>0</v>
      </c>
      <c r="R267" s="39">
        <f ca="1">'PE3_17.09.18'!H93</f>
        <v>0</v>
      </c>
      <c r="S267" s="39">
        <f ca="1">'PE3_17.09.18_pred'!H93</f>
        <v>0</v>
      </c>
      <c r="T267" s="39">
        <f ca="1">'PE4_18.09.18'!H93</f>
        <v>0</v>
      </c>
      <c r="U267" s="39">
        <f ca="1">'PE4_18.09.18_pred'!H93</f>
        <v>0</v>
      </c>
      <c r="V267" s="39">
        <f ca="1">'PE5_19.09.18'!H93</f>
        <v>0</v>
      </c>
      <c r="W267" s="39">
        <f ca="1">'PE5_19.09.18_pred'!H93</f>
        <v>0</v>
      </c>
      <c r="X267" s="39">
        <f ca="1">'PE6_20.09.18'!H93</f>
        <v>0</v>
      </c>
      <c r="Y267" s="39">
        <f ca="1">'PE6_20.09.18_pred'!H93</f>
        <v>0</v>
      </c>
      <c r="Z267" s="39">
        <f ca="1">'TE1_13.09.18'!H93</f>
        <v>0</v>
      </c>
      <c r="AA267" s="39">
        <f ca="1">'TE1_13.09.18_pred'!H93</f>
        <v>0</v>
      </c>
      <c r="AB267" s="39">
        <f ca="1">'TE2_14.09.18'!H93</f>
        <v>0</v>
      </c>
      <c r="AC267" s="39">
        <f ca="1">'TE2_14.09.18_pred'!H93</f>
        <v>0</v>
      </c>
      <c r="AD267" s="39">
        <f ca="1">'TE3_17.09.18'!H93</f>
        <v>0</v>
      </c>
      <c r="AE267" s="39">
        <f ca="1">'TE3_17.09.18_pred'!H93</f>
        <v>0</v>
      </c>
      <c r="AF267" s="39">
        <f ca="1">'TE4_18.09.18'!H93</f>
        <v>0</v>
      </c>
      <c r="AG267" s="39">
        <f ca="1">'TE4_18.09.18_pred'!H93</f>
        <v>0</v>
      </c>
      <c r="AH267" s="39">
        <f ca="1">'TE5_19.09.18'!H93</f>
        <v>0</v>
      </c>
      <c r="AI267" s="39">
        <f ca="1">'TE5_19.09.18_pred'!H93</f>
        <v>0</v>
      </c>
      <c r="AJ267" s="39">
        <f ca="1">'TE6_20.09.18'!H93</f>
        <v>0</v>
      </c>
      <c r="AK267" s="39">
        <f ca="1">'TE6_20.09.18_pred'!H93</f>
        <v>0</v>
      </c>
      <c r="AL267" s="39">
        <f t="shared" ca="1" si="55"/>
        <v>0</v>
      </c>
      <c r="AM267" s="36">
        <f t="shared" ca="1" si="56"/>
        <v>0</v>
      </c>
      <c r="AN267" s="36">
        <f t="shared" ca="1" si="57"/>
        <v>0</v>
      </c>
      <c r="AO267" s="36">
        <f t="shared" ca="1" si="58"/>
        <v>0</v>
      </c>
      <c r="AP267" s="36">
        <f ca="1">IF(AL267=0,0,-1*((AL267/AL177)*(LN(AL267/AL177))))</f>
        <v>0</v>
      </c>
      <c r="AQ267" s="63">
        <f ca="1">IF(AL267=0,0,(AL267/AL177)^2)</f>
        <v>0</v>
      </c>
    </row>
    <row r="268" spans="1:43" x14ac:dyDescent="0.25">
      <c r="A268" s="53" t="s">
        <v>478</v>
      </c>
      <c r="B268" s="39">
        <f ca="1">'NE1_13.09.18'!H94</f>
        <v>5</v>
      </c>
      <c r="C268" s="39">
        <f ca="1">'NE1_13.09.18_pred'!H94</f>
        <v>7</v>
      </c>
      <c r="D268" s="39">
        <f ca="1">'NE2_14.09.18'!H94</f>
        <v>5</v>
      </c>
      <c r="E268" s="39">
        <f ca="1">'NE2_14.09.18_pred'!H94</f>
        <v>7</v>
      </c>
      <c r="F268" s="39">
        <f ca="1">'NE3_17.09.18'!H94</f>
        <v>8</v>
      </c>
      <c r="G268" s="39">
        <f ca="1">'NE3_17.09.18_pred'!H94</f>
        <v>0</v>
      </c>
      <c r="H268" s="39">
        <f ca="1">'NE4_18.09.18'!H94</f>
        <v>8</v>
      </c>
      <c r="I268" s="39">
        <f ca="1">'NE4_18.09.18_pred'!H94</f>
        <v>3</v>
      </c>
      <c r="J268" s="39">
        <f ca="1">'NE5_19.09.18'!H94</f>
        <v>8</v>
      </c>
      <c r="K268" s="39">
        <f ca="1">'NE5_19.09.18_pred'!H94</f>
        <v>0</v>
      </c>
      <c r="L268" s="39">
        <f ca="1">'NE6_20.09.18'!H94</f>
        <v>13</v>
      </c>
      <c r="M268" s="39">
        <f ca="1">'NE6_20.09.18_pred'!H94</f>
        <v>1</v>
      </c>
      <c r="N268" s="39">
        <f ca="1">'PE1_13.09.18'!H94</f>
        <v>1</v>
      </c>
      <c r="O268" s="39">
        <f ca="1">'PE1_13.09.18_pred'!H94</f>
        <v>5</v>
      </c>
      <c r="P268" s="39">
        <f ca="1">'PE2_14.09.18'!H94</f>
        <v>6</v>
      </c>
      <c r="Q268" s="39">
        <f ca="1">'PE2_14.09.18_pred'!H94</f>
        <v>7</v>
      </c>
      <c r="R268" s="39">
        <f ca="1">'PE3_17.09.18'!H94</f>
        <v>1</v>
      </c>
      <c r="S268" s="39">
        <f ca="1">'PE3_17.09.18_pred'!H94</f>
        <v>2</v>
      </c>
      <c r="T268" s="39">
        <f ca="1">'PE4_18.09.18'!H94</f>
        <v>11</v>
      </c>
      <c r="U268" s="39">
        <f ca="1">'PE4_18.09.18_pred'!H94</f>
        <v>9</v>
      </c>
      <c r="V268" s="39">
        <f ca="1">'PE5_19.09.18'!H94</f>
        <v>8</v>
      </c>
      <c r="W268" s="39">
        <f ca="1">'PE5_19.09.18_pred'!H94</f>
        <v>3</v>
      </c>
      <c r="X268" s="39">
        <f ca="1">'PE6_20.09.18'!H94</f>
        <v>5</v>
      </c>
      <c r="Y268" s="39">
        <f ca="1">'PE6_20.09.18_pred'!H94</f>
        <v>4</v>
      </c>
      <c r="Z268" s="39">
        <f ca="1">'TE1_13.09.18'!H94</f>
        <v>6</v>
      </c>
      <c r="AA268" s="39">
        <f ca="1">'TE1_13.09.18_pred'!H94</f>
        <v>9</v>
      </c>
      <c r="AB268" s="39">
        <f ca="1">'TE2_14.09.18'!H94</f>
        <v>4</v>
      </c>
      <c r="AC268" s="39">
        <f ca="1">'TE2_14.09.18_pred'!H94</f>
        <v>7</v>
      </c>
      <c r="AD268" s="39">
        <f ca="1">'TE3_17.09.18'!H94</f>
        <v>0</v>
      </c>
      <c r="AE268" s="39">
        <f ca="1">'TE3_17.09.18_pred'!H94</f>
        <v>1</v>
      </c>
      <c r="AF268" s="39">
        <f ca="1">'TE4_18.09.18'!H94</f>
        <v>6</v>
      </c>
      <c r="AG268" s="39">
        <f ca="1">'TE4_18.09.18_pred'!H94</f>
        <v>3</v>
      </c>
      <c r="AH268" s="39">
        <f ca="1">'TE5_19.09.18'!H94</f>
        <v>7</v>
      </c>
      <c r="AI268" s="39">
        <f ca="1">'TE5_19.09.18_pred'!H94</f>
        <v>5</v>
      </c>
      <c r="AJ268" s="39">
        <f ca="1">'TE6_20.09.18'!H94</f>
        <v>5</v>
      </c>
      <c r="AK268" s="39">
        <f ca="1">'TE6_20.09.18_pred'!H94</f>
        <v>2</v>
      </c>
      <c r="AL268" s="39">
        <f t="shared" ca="1" si="55"/>
        <v>182</v>
      </c>
      <c r="AM268" s="36">
        <f t="shared" ca="1" si="56"/>
        <v>5.0555555555555554</v>
      </c>
      <c r="AN268" s="36">
        <f t="shared" ca="1" si="57"/>
        <v>3.2155376750525781</v>
      </c>
      <c r="AO268" s="36">
        <f t="shared" ca="1" si="58"/>
        <v>0.53592294584209632</v>
      </c>
      <c r="AP268" s="36">
        <f ca="1">IF(AL268=0,0,-1*((AL268/AL177)*(LN(AL268/AL177))))</f>
        <v>0.35654782340857877</v>
      </c>
      <c r="AQ268" s="63">
        <f ca="1">IF(AL268=0,0,(AL268/AL177)^2)</f>
        <v>7.8641788599742163E-2</v>
      </c>
    </row>
    <row r="269" spans="1:43" x14ac:dyDescent="0.25">
      <c r="A269" s="53" t="s">
        <v>479</v>
      </c>
      <c r="B269" s="39">
        <f ca="1">'NE1_13.09.18'!H95</f>
        <v>7</v>
      </c>
      <c r="C269" s="39">
        <f ca="1">'NE1_13.09.18_pred'!H95</f>
        <v>3</v>
      </c>
      <c r="D269" s="39">
        <f ca="1">'NE2_14.09.18'!H95</f>
        <v>10</v>
      </c>
      <c r="E269" s="39">
        <f ca="1">'NE2_14.09.18_pred'!H95</f>
        <v>6</v>
      </c>
      <c r="F269" s="39">
        <f ca="1">'NE3_17.09.18'!H95</f>
        <v>11</v>
      </c>
      <c r="G269" s="39">
        <f ca="1">'NE3_17.09.18_pred'!H95</f>
        <v>8</v>
      </c>
      <c r="H269" s="39">
        <f ca="1">'NE4_18.09.18'!H95</f>
        <v>11</v>
      </c>
      <c r="I269" s="39">
        <f ca="1">'NE4_18.09.18_pred'!H95</f>
        <v>5</v>
      </c>
      <c r="J269" s="39">
        <f ca="1">'NE5_19.09.18'!H95</f>
        <v>14</v>
      </c>
      <c r="K269" s="39">
        <f ca="1">'NE5_19.09.18_pred'!H95</f>
        <v>5</v>
      </c>
      <c r="L269" s="39">
        <f ca="1">'NE6_20.09.18'!H95</f>
        <v>21</v>
      </c>
      <c r="M269" s="39">
        <f ca="1">'NE6_20.09.18_pred'!H95</f>
        <v>9</v>
      </c>
      <c r="N269" s="39">
        <f ca="1">'PE1_13.09.18'!H95</f>
        <v>3</v>
      </c>
      <c r="O269" s="39">
        <f ca="1">'PE1_13.09.18_pred'!H95</f>
        <v>2</v>
      </c>
      <c r="P269" s="39">
        <f ca="1">'PE2_14.09.18'!H95</f>
        <v>8</v>
      </c>
      <c r="Q269" s="39">
        <f ca="1">'PE2_14.09.18_pred'!H95</f>
        <v>8</v>
      </c>
      <c r="R269" s="39">
        <f ca="1">'PE3_17.09.18'!H95</f>
        <v>5</v>
      </c>
      <c r="S269" s="39">
        <f ca="1">'PE3_17.09.18_pred'!H95</f>
        <v>8</v>
      </c>
      <c r="T269" s="39">
        <f ca="1">'PE4_18.09.18'!H95</f>
        <v>4</v>
      </c>
      <c r="U269" s="39">
        <f ca="1">'PE4_18.09.18_pred'!H95</f>
        <v>2</v>
      </c>
      <c r="V269" s="39">
        <f ca="1">'PE5_19.09.18'!H95</f>
        <v>4</v>
      </c>
      <c r="W269" s="39">
        <f ca="1">'PE5_19.09.18_pred'!H95</f>
        <v>2</v>
      </c>
      <c r="X269" s="39">
        <f ca="1">'PE6_20.09.18'!H95</f>
        <v>4</v>
      </c>
      <c r="Y269" s="39">
        <f ca="1">'PE6_20.09.18_pred'!H95</f>
        <v>5</v>
      </c>
      <c r="Z269" s="39">
        <f ca="1">'TE1_13.09.18'!H95</f>
        <v>6</v>
      </c>
      <c r="AA269" s="39">
        <f ca="1">'TE1_13.09.18_pred'!H95</f>
        <v>5</v>
      </c>
      <c r="AB269" s="39">
        <f ca="1">'TE2_14.09.18'!H95</f>
        <v>13</v>
      </c>
      <c r="AC269" s="39">
        <f ca="1">'TE2_14.09.18_pred'!H95</f>
        <v>8</v>
      </c>
      <c r="AD269" s="39">
        <f ca="1">'TE3_17.09.18'!H95</f>
        <v>7</v>
      </c>
      <c r="AE269" s="39">
        <f ca="1">'TE3_17.09.18_pred'!H95</f>
        <v>12</v>
      </c>
      <c r="AF269" s="39">
        <f ca="1">'TE4_18.09.18'!H95</f>
        <v>12</v>
      </c>
      <c r="AG269" s="39">
        <f ca="1">'TE4_18.09.18_pred'!H95</f>
        <v>7</v>
      </c>
      <c r="AH269" s="39">
        <f ca="1">'TE5_19.09.18'!H95</f>
        <v>14</v>
      </c>
      <c r="AI269" s="39">
        <f ca="1">'TE5_19.09.18_pred'!H95</f>
        <v>8</v>
      </c>
      <c r="AJ269" s="39">
        <f ca="1">'TE6_20.09.18'!H95</f>
        <v>6</v>
      </c>
      <c r="AK269" s="39">
        <f ca="1">'TE6_20.09.18_pred'!H95</f>
        <v>5</v>
      </c>
      <c r="AL269" s="39">
        <f t="shared" ca="1" si="55"/>
        <v>268</v>
      </c>
      <c r="AM269" s="36">
        <f t="shared" ca="1" si="56"/>
        <v>7.4444444444444446</v>
      </c>
      <c r="AN269" s="36">
        <f t="shared" ca="1" si="57"/>
        <v>4.0879225911349044</v>
      </c>
      <c r="AO269" s="36">
        <f t="shared" ca="1" si="58"/>
        <v>0.68132043185581737</v>
      </c>
      <c r="AP269" s="36">
        <f ca="1">IF(AL269=0,0,-1*((AL269/AL177)*(LN(AL269/AL177))))</f>
        <v>0.36522566610136598</v>
      </c>
      <c r="AQ269" s="63">
        <f ca="1">IF(AL269=0,0,(AL269/AL177)^2)</f>
        <v>0.17052191234113878</v>
      </c>
    </row>
    <row r="270" spans="1:43" x14ac:dyDescent="0.25">
      <c r="A270" s="54" t="s">
        <v>190</v>
      </c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8">
        <f ca="1">SUM(AP271:AP279)</f>
        <v>1.5609207180953721</v>
      </c>
      <c r="AQ270" s="64">
        <f ca="1">1-SUM(AQ271:AQ279)</f>
        <v>0.76888888888888884</v>
      </c>
    </row>
    <row r="271" spans="1:43" x14ac:dyDescent="0.25">
      <c r="A271" s="53" t="s">
        <v>480</v>
      </c>
      <c r="B271" s="39">
        <f ca="1">'NE1_13.09.18'!H97</f>
        <v>0</v>
      </c>
      <c r="C271" s="39">
        <f ca="1">'NE1_13.09.18_pred'!H97</f>
        <v>0</v>
      </c>
      <c r="D271" s="39">
        <f ca="1">'NE2_14.09.18'!H97</f>
        <v>0</v>
      </c>
      <c r="E271" s="39">
        <f ca="1">'NE2_14.09.18_pred'!H97</f>
        <v>0</v>
      </c>
      <c r="F271" s="39">
        <f ca="1">'NE3_17.09.18'!H97</f>
        <v>0</v>
      </c>
      <c r="G271" s="39">
        <f ca="1">'NE3_17.09.18_pred'!H97</f>
        <v>0</v>
      </c>
      <c r="H271" s="39">
        <f ca="1">'NE4_18.09.18'!H97</f>
        <v>0</v>
      </c>
      <c r="I271" s="39">
        <f ca="1">'NE4_18.09.18_pred'!H97</f>
        <v>0</v>
      </c>
      <c r="J271" s="39">
        <f ca="1">'NE5_19.09.18'!H97</f>
        <v>0</v>
      </c>
      <c r="K271" s="39">
        <f ca="1">'NE5_19.09.18_pred'!H97</f>
        <v>0</v>
      </c>
      <c r="L271" s="39">
        <f ca="1">'NE6_20.09.18'!H97</f>
        <v>0</v>
      </c>
      <c r="M271" s="39">
        <f ca="1">'NE6_20.09.18_pred'!H97</f>
        <v>0</v>
      </c>
      <c r="N271" s="39">
        <f ca="1">'PE1_13.09.18'!H97</f>
        <v>0</v>
      </c>
      <c r="O271" s="39">
        <f ca="1">'PE1_13.09.18_pred'!H97</f>
        <v>0</v>
      </c>
      <c r="P271" s="39">
        <f ca="1">'PE2_14.09.18'!H97</f>
        <v>0</v>
      </c>
      <c r="Q271" s="39">
        <f ca="1">'PE2_14.09.18_pred'!H97</f>
        <v>0</v>
      </c>
      <c r="R271" s="39">
        <f ca="1">'PE3_17.09.18'!H97</f>
        <v>0</v>
      </c>
      <c r="S271" s="39">
        <f ca="1">'PE3_17.09.18_pred'!H97</f>
        <v>0</v>
      </c>
      <c r="T271" s="39">
        <f ca="1">'PE4_18.09.18'!H97</f>
        <v>0</v>
      </c>
      <c r="U271" s="39">
        <f ca="1">'PE4_18.09.18_pred'!H97</f>
        <v>0</v>
      </c>
      <c r="V271" s="39">
        <f ca="1">'PE5_19.09.18'!H97</f>
        <v>0</v>
      </c>
      <c r="W271" s="39">
        <f ca="1">'PE5_19.09.18_pred'!H97</f>
        <v>0</v>
      </c>
      <c r="X271" s="39">
        <f ca="1">'PE6_20.09.18'!H97</f>
        <v>0</v>
      </c>
      <c r="Y271" s="39">
        <f ca="1">'PE6_20.09.18_pred'!H97</f>
        <v>0</v>
      </c>
      <c r="Z271" s="39">
        <f ca="1">'TE1_13.09.18'!H97</f>
        <v>0</v>
      </c>
      <c r="AA271" s="39">
        <f ca="1">'TE1_13.09.18_pred'!H97</f>
        <v>0</v>
      </c>
      <c r="AB271" s="39">
        <f ca="1">'TE2_14.09.18'!H97</f>
        <v>0</v>
      </c>
      <c r="AC271" s="39">
        <f ca="1">'TE2_14.09.18_pred'!H97</f>
        <v>0</v>
      </c>
      <c r="AD271" s="39">
        <f ca="1">'TE3_17.09.18'!H97</f>
        <v>0</v>
      </c>
      <c r="AE271" s="39">
        <f ca="1">'TE3_17.09.18_pred'!H97</f>
        <v>0</v>
      </c>
      <c r="AF271" s="39">
        <f ca="1">'TE4_18.09.18'!H97</f>
        <v>0</v>
      </c>
      <c r="AG271" s="39">
        <f ca="1">'TE4_18.09.18_pred'!H97</f>
        <v>0</v>
      </c>
      <c r="AH271" s="39">
        <f ca="1">'TE5_19.09.18'!H97</f>
        <v>0</v>
      </c>
      <c r="AI271" s="39">
        <f ca="1">'TE5_19.09.18_pred'!H97</f>
        <v>0</v>
      </c>
      <c r="AJ271" s="39">
        <f ca="1">'TE6_20.09.18'!H97</f>
        <v>0</v>
      </c>
      <c r="AK271" s="39">
        <f ca="1">'TE6_20.09.18_pred'!H97</f>
        <v>0</v>
      </c>
      <c r="AL271" s="39">
        <f t="shared" ref="AL271:AL279" ca="1" si="59">SUM(B271:AK271)</f>
        <v>0</v>
      </c>
      <c r="AM271" s="36">
        <f t="shared" ref="AM271:AM279" ca="1" si="60">AVERAGE(B271:AK271)</f>
        <v>0</v>
      </c>
      <c r="AN271" s="36">
        <f t="shared" ref="AN271:AN279" ca="1" si="61">STDEV(B271:AK271)</f>
        <v>0</v>
      </c>
      <c r="AO271" s="36">
        <f t="shared" ref="AO271:AO279" ca="1" si="62">AN271/SQRT(36)</f>
        <v>0</v>
      </c>
      <c r="AP271" s="36">
        <f ca="1">IF(AL271=0,0,-1*((AL271/AL178)*(LN(AL271/AL178))))</f>
        <v>0</v>
      </c>
      <c r="AQ271" s="63">
        <f ca="1">IF(AL271=0,0,(AL271/AL178)^2)</f>
        <v>0</v>
      </c>
    </row>
    <row r="272" spans="1:43" x14ac:dyDescent="0.25">
      <c r="A272" s="53" t="s">
        <v>481</v>
      </c>
      <c r="B272" s="39">
        <f ca="1">'NE1_13.09.18'!H98</f>
        <v>0</v>
      </c>
      <c r="C272" s="39">
        <f ca="1">'NE1_13.09.18_pred'!H98</f>
        <v>0</v>
      </c>
      <c r="D272" s="39">
        <f ca="1">'NE2_14.09.18'!H98</f>
        <v>1</v>
      </c>
      <c r="E272" s="39">
        <f ca="1">'NE2_14.09.18_pred'!H98</f>
        <v>1</v>
      </c>
      <c r="F272" s="39">
        <f ca="1">'NE3_17.09.18'!H98</f>
        <v>0</v>
      </c>
      <c r="G272" s="39">
        <f ca="1">'NE3_17.09.18_pred'!H98</f>
        <v>0</v>
      </c>
      <c r="H272" s="39">
        <f ca="1">'NE4_18.09.18'!H98</f>
        <v>0</v>
      </c>
      <c r="I272" s="39">
        <f ca="1">'NE4_18.09.18_pred'!H98</f>
        <v>0</v>
      </c>
      <c r="J272" s="39">
        <f ca="1">'NE5_19.09.18'!H98</f>
        <v>1</v>
      </c>
      <c r="K272" s="39">
        <f ca="1">'NE5_19.09.18_pred'!H98</f>
        <v>0</v>
      </c>
      <c r="L272" s="39">
        <f ca="1">'NE6_20.09.18'!H98</f>
        <v>1</v>
      </c>
      <c r="M272" s="39">
        <f ca="1">'NE6_20.09.18_pred'!H98</f>
        <v>0</v>
      </c>
      <c r="N272" s="39">
        <f ca="1">'PE1_13.09.18'!H98</f>
        <v>0</v>
      </c>
      <c r="O272" s="39">
        <f ca="1">'PE1_13.09.18_pred'!H98</f>
        <v>0</v>
      </c>
      <c r="P272" s="39">
        <f ca="1">'PE2_14.09.18'!H98</f>
        <v>0</v>
      </c>
      <c r="Q272" s="39">
        <f ca="1">'PE2_14.09.18_pred'!H98</f>
        <v>0</v>
      </c>
      <c r="R272" s="39">
        <f ca="1">'PE3_17.09.18'!H98</f>
        <v>1</v>
      </c>
      <c r="S272" s="39">
        <f ca="1">'PE3_17.09.18_pred'!H98</f>
        <v>0</v>
      </c>
      <c r="T272" s="39">
        <f ca="1">'PE4_18.09.18'!H98</f>
        <v>0</v>
      </c>
      <c r="U272" s="39">
        <f ca="1">'PE4_18.09.18_pred'!H98</f>
        <v>0</v>
      </c>
      <c r="V272" s="39">
        <f ca="1">'PE5_19.09.18'!H98</f>
        <v>0</v>
      </c>
      <c r="W272" s="39">
        <f ca="1">'PE5_19.09.18_pred'!H98</f>
        <v>0</v>
      </c>
      <c r="X272" s="39">
        <f ca="1">'PE6_20.09.18'!H98</f>
        <v>0</v>
      </c>
      <c r="Y272" s="39">
        <f ca="1">'PE6_20.09.18_pred'!H98</f>
        <v>0</v>
      </c>
      <c r="Z272" s="39">
        <f ca="1">'TE1_13.09.18'!H98</f>
        <v>0</v>
      </c>
      <c r="AA272" s="39">
        <f ca="1">'TE1_13.09.18_pred'!H98</f>
        <v>0</v>
      </c>
      <c r="AB272" s="39">
        <f ca="1">'TE2_14.09.18'!H98</f>
        <v>0</v>
      </c>
      <c r="AC272" s="39">
        <f ca="1">'TE2_14.09.18_pred'!H98</f>
        <v>0</v>
      </c>
      <c r="AD272" s="39">
        <f ca="1">'TE3_17.09.18'!H98</f>
        <v>0</v>
      </c>
      <c r="AE272" s="39">
        <f ca="1">'TE3_17.09.18_pred'!H98</f>
        <v>0</v>
      </c>
      <c r="AF272" s="39">
        <f ca="1">'TE4_18.09.18'!H98</f>
        <v>1</v>
      </c>
      <c r="AG272" s="39">
        <f ca="1">'TE4_18.09.18_pred'!H98</f>
        <v>0</v>
      </c>
      <c r="AH272" s="39">
        <f ca="1">'TE5_19.09.18'!H98</f>
        <v>0</v>
      </c>
      <c r="AI272" s="39">
        <f ca="1">'TE5_19.09.18_pred'!H98</f>
        <v>0</v>
      </c>
      <c r="AJ272" s="39">
        <f ca="1">'TE6_20.09.18'!H98</f>
        <v>0</v>
      </c>
      <c r="AK272" s="39">
        <f ca="1">'TE6_20.09.18_pred'!H98</f>
        <v>0</v>
      </c>
      <c r="AL272" s="39">
        <f t="shared" ca="1" si="59"/>
        <v>6</v>
      </c>
      <c r="AM272" s="36">
        <f t="shared" ca="1" si="60"/>
        <v>0.16666666666666666</v>
      </c>
      <c r="AN272" s="36">
        <f t="shared" ca="1" si="61"/>
        <v>0.3779644730092272</v>
      </c>
      <c r="AO272" s="36">
        <f t="shared" ca="1" si="62"/>
        <v>6.2994078834871195E-2</v>
      </c>
      <c r="AP272" s="36">
        <f ca="1">IF(AL272=0,0,-1*((AL272/AL178)*(LN(AL272/AL178))))</f>
        <v>0.32188758248682009</v>
      </c>
      <c r="AQ272" s="63">
        <f ca="1">IF(AL272=0,0,(AL272/AL178)^2)</f>
        <v>4.0000000000000008E-2</v>
      </c>
    </row>
    <row r="273" spans="1:43" x14ac:dyDescent="0.25">
      <c r="A273" s="53" t="s">
        <v>482</v>
      </c>
      <c r="B273" s="39">
        <f ca="1">'NE1_13.09.18'!H99</f>
        <v>0</v>
      </c>
      <c r="C273" s="39">
        <f ca="1">'NE1_13.09.18_pred'!H99</f>
        <v>0</v>
      </c>
      <c r="D273" s="39">
        <f ca="1">'NE2_14.09.18'!H99</f>
        <v>0</v>
      </c>
      <c r="E273" s="39">
        <f ca="1">'NE2_14.09.18_pred'!H99</f>
        <v>0</v>
      </c>
      <c r="F273" s="39">
        <f ca="1">'NE3_17.09.18'!H99</f>
        <v>1</v>
      </c>
      <c r="G273" s="39">
        <f ca="1">'NE3_17.09.18_pred'!H99</f>
        <v>0</v>
      </c>
      <c r="H273" s="39">
        <f ca="1">'NE4_18.09.18'!H99</f>
        <v>1</v>
      </c>
      <c r="I273" s="39">
        <f ca="1">'NE4_18.09.18_pred'!H99</f>
        <v>0</v>
      </c>
      <c r="J273" s="39">
        <f ca="1">'NE5_19.09.18'!H99</f>
        <v>1</v>
      </c>
      <c r="K273" s="39">
        <f ca="1">'NE5_19.09.18_pred'!H99</f>
        <v>0</v>
      </c>
      <c r="L273" s="39">
        <f ca="1">'NE6_20.09.18'!H99</f>
        <v>1</v>
      </c>
      <c r="M273" s="39">
        <f ca="1">'NE6_20.09.18_pred'!H99</f>
        <v>0</v>
      </c>
      <c r="N273" s="39">
        <f ca="1">'PE1_13.09.18'!H99</f>
        <v>0</v>
      </c>
      <c r="O273" s="39">
        <f ca="1">'PE1_13.09.18_pred'!H99</f>
        <v>0</v>
      </c>
      <c r="P273" s="39">
        <f ca="1">'PE2_14.09.18'!H99</f>
        <v>0</v>
      </c>
      <c r="Q273" s="39">
        <f ca="1">'PE2_14.09.18_pred'!H99</f>
        <v>0</v>
      </c>
      <c r="R273" s="39">
        <f ca="1">'PE3_17.09.18'!H99</f>
        <v>0</v>
      </c>
      <c r="S273" s="39">
        <f ca="1">'PE3_17.09.18_pred'!H99</f>
        <v>0</v>
      </c>
      <c r="T273" s="39">
        <f ca="1">'PE4_18.09.18'!H99</f>
        <v>0</v>
      </c>
      <c r="U273" s="39">
        <f ca="1">'PE4_18.09.18_pred'!H99</f>
        <v>0</v>
      </c>
      <c r="V273" s="39">
        <f ca="1">'PE5_19.09.18'!H99</f>
        <v>0</v>
      </c>
      <c r="W273" s="39">
        <f ca="1">'PE5_19.09.18_pred'!H99</f>
        <v>0</v>
      </c>
      <c r="X273" s="39">
        <f ca="1">'PE6_20.09.18'!H99</f>
        <v>0</v>
      </c>
      <c r="Y273" s="39">
        <f ca="1">'PE6_20.09.18_pred'!H99</f>
        <v>0</v>
      </c>
      <c r="Z273" s="39">
        <f ca="1">'TE1_13.09.18'!H99</f>
        <v>0</v>
      </c>
      <c r="AA273" s="39">
        <f ca="1">'TE1_13.09.18_pred'!H99</f>
        <v>0</v>
      </c>
      <c r="AB273" s="39">
        <f ca="1">'TE2_14.09.18'!H99</f>
        <v>0</v>
      </c>
      <c r="AC273" s="39">
        <f ca="1">'TE2_14.09.18_pred'!H99</f>
        <v>0</v>
      </c>
      <c r="AD273" s="39">
        <f ca="1">'TE3_17.09.18'!H99</f>
        <v>1</v>
      </c>
      <c r="AE273" s="39">
        <f ca="1">'TE3_17.09.18_pred'!H99</f>
        <v>0</v>
      </c>
      <c r="AF273" s="39">
        <f ca="1">'TE4_18.09.18'!H99</f>
        <v>0</v>
      </c>
      <c r="AG273" s="39">
        <f ca="1">'TE4_18.09.18_pred'!H99</f>
        <v>0</v>
      </c>
      <c r="AH273" s="39">
        <f ca="1">'TE5_19.09.18'!H99</f>
        <v>0</v>
      </c>
      <c r="AI273" s="39">
        <f ca="1">'TE5_19.09.18_pred'!H99</f>
        <v>0</v>
      </c>
      <c r="AJ273" s="39">
        <f ca="1">'TE6_20.09.18'!H99</f>
        <v>0</v>
      </c>
      <c r="AK273" s="39">
        <f ca="1">'TE6_20.09.18_pred'!H99</f>
        <v>0</v>
      </c>
      <c r="AL273" s="39">
        <f t="shared" ca="1" si="59"/>
        <v>5</v>
      </c>
      <c r="AM273" s="36">
        <f t="shared" ca="1" si="60"/>
        <v>0.1388888888888889</v>
      </c>
      <c r="AN273" s="36">
        <f t="shared" ca="1" si="61"/>
        <v>0.35073618720610084</v>
      </c>
      <c r="AO273" s="36">
        <f t="shared" ca="1" si="62"/>
        <v>5.8456031201016806E-2</v>
      </c>
      <c r="AP273" s="36">
        <f ca="1">IF(AL273=0,0,-1*((AL273/AL178)*(LN(AL273/AL178))))</f>
        <v>0.29862657820467581</v>
      </c>
      <c r="AQ273" s="63">
        <f ca="1">IF(AL273=0,0,(AL273/AL178)^2)</f>
        <v>2.7777777777777776E-2</v>
      </c>
    </row>
    <row r="274" spans="1:43" x14ac:dyDescent="0.25">
      <c r="A274" s="53" t="s">
        <v>483</v>
      </c>
      <c r="B274" s="39">
        <f ca="1">'NE1_13.09.18'!H100</f>
        <v>1</v>
      </c>
      <c r="C274" s="39">
        <f ca="1">'NE1_13.09.18_pred'!H100</f>
        <v>1</v>
      </c>
      <c r="D274" s="39">
        <f ca="1">'NE2_14.09.18'!H100</f>
        <v>1</v>
      </c>
      <c r="E274" s="39">
        <f ca="1">'NE2_14.09.18_pred'!H100</f>
        <v>1</v>
      </c>
      <c r="F274" s="39">
        <f ca="1">'NE3_17.09.18'!H100</f>
        <v>0</v>
      </c>
      <c r="G274" s="39">
        <f ca="1">'NE3_17.09.18_pred'!H100</f>
        <v>0</v>
      </c>
      <c r="H274" s="39">
        <f ca="1">'NE4_18.09.18'!H100</f>
        <v>1</v>
      </c>
      <c r="I274" s="39">
        <f ca="1">'NE4_18.09.18_pred'!H100</f>
        <v>0</v>
      </c>
      <c r="J274" s="39">
        <f ca="1">'NE5_19.09.18'!H100</f>
        <v>0</v>
      </c>
      <c r="K274" s="39">
        <f ca="1">'NE5_19.09.18_pred'!H100</f>
        <v>1</v>
      </c>
      <c r="L274" s="39">
        <f ca="1">'NE6_20.09.18'!H100</f>
        <v>1</v>
      </c>
      <c r="M274" s="39">
        <f ca="1">'NE6_20.09.18_pred'!H100</f>
        <v>1</v>
      </c>
      <c r="N274" s="39">
        <f ca="1">'PE1_13.09.18'!H100</f>
        <v>0</v>
      </c>
      <c r="O274" s="39">
        <f ca="1">'PE1_13.09.18_pred'!H100</f>
        <v>0</v>
      </c>
      <c r="P274" s="39">
        <f ca="1">'PE2_14.09.18'!H100</f>
        <v>0</v>
      </c>
      <c r="Q274" s="39">
        <f ca="1">'PE2_14.09.18_pred'!H100</f>
        <v>0</v>
      </c>
      <c r="R274" s="39">
        <f ca="1">'PE3_17.09.18'!H100</f>
        <v>0</v>
      </c>
      <c r="S274" s="39">
        <f ca="1">'PE3_17.09.18_pred'!H100</f>
        <v>0</v>
      </c>
      <c r="T274" s="39">
        <f ca="1">'PE4_18.09.18'!H100</f>
        <v>0</v>
      </c>
      <c r="U274" s="39">
        <f ca="1">'PE4_18.09.18_pred'!H100</f>
        <v>0</v>
      </c>
      <c r="V274" s="39">
        <f ca="1">'PE5_19.09.18'!H100</f>
        <v>0</v>
      </c>
      <c r="W274" s="39">
        <f ca="1">'PE5_19.09.18_pred'!H100</f>
        <v>0</v>
      </c>
      <c r="X274" s="39">
        <f ca="1">'PE6_20.09.18'!H100</f>
        <v>0</v>
      </c>
      <c r="Y274" s="39">
        <f ca="1">'PE6_20.09.18_pred'!H100</f>
        <v>0</v>
      </c>
      <c r="Z274" s="39">
        <f ca="1">'TE1_13.09.18'!H100</f>
        <v>0</v>
      </c>
      <c r="AA274" s="39">
        <f ca="1">'TE1_13.09.18_pred'!H100</f>
        <v>0</v>
      </c>
      <c r="AB274" s="39">
        <f ca="1">'TE2_14.09.18'!H100</f>
        <v>0</v>
      </c>
      <c r="AC274" s="39">
        <f ca="1">'TE2_14.09.18_pred'!H100</f>
        <v>0</v>
      </c>
      <c r="AD274" s="39">
        <f ca="1">'TE3_17.09.18'!H100</f>
        <v>0</v>
      </c>
      <c r="AE274" s="39">
        <f ca="1">'TE3_17.09.18_pred'!H100</f>
        <v>0</v>
      </c>
      <c r="AF274" s="39">
        <f ca="1">'TE4_18.09.18'!H100</f>
        <v>0</v>
      </c>
      <c r="AG274" s="39">
        <f ca="1">'TE4_18.09.18_pred'!H100</f>
        <v>0</v>
      </c>
      <c r="AH274" s="39">
        <f ca="1">'TE5_19.09.18'!H100</f>
        <v>0</v>
      </c>
      <c r="AI274" s="39">
        <f ca="1">'TE5_19.09.18_pred'!H100</f>
        <v>0</v>
      </c>
      <c r="AJ274" s="39">
        <f ca="1">'TE6_20.09.18'!H100</f>
        <v>0</v>
      </c>
      <c r="AK274" s="39">
        <f ca="1">'TE6_20.09.18_pred'!H100</f>
        <v>0</v>
      </c>
      <c r="AL274" s="39">
        <f t="shared" ca="1" si="59"/>
        <v>8</v>
      </c>
      <c r="AM274" s="36">
        <f t="shared" ca="1" si="60"/>
        <v>0.22222222222222221</v>
      </c>
      <c r="AN274" s="36">
        <f t="shared" ca="1" si="61"/>
        <v>0.4216370213557839</v>
      </c>
      <c r="AO274" s="36">
        <f t="shared" ca="1" si="62"/>
        <v>7.0272836892630655E-2</v>
      </c>
      <c r="AP274" s="36">
        <f ca="1">IF(AL274=0,0,-1*((AL274/AL178)*(LN(AL274/AL178))))</f>
        <v>0.35246822399528521</v>
      </c>
      <c r="AQ274" s="63">
        <f ca="1">IF(AL274=0,0,(AL274/AL178)^2)</f>
        <v>7.1111111111111111E-2</v>
      </c>
    </row>
    <row r="275" spans="1:43" x14ac:dyDescent="0.25">
      <c r="A275" s="53" t="s">
        <v>484</v>
      </c>
      <c r="B275" s="39">
        <f ca="1">'NE1_13.09.18'!H101</f>
        <v>0</v>
      </c>
      <c r="C275" s="39">
        <f ca="1">'NE1_13.09.18_pred'!H101</f>
        <v>0</v>
      </c>
      <c r="D275" s="39">
        <f ca="1">'NE2_14.09.18'!H101</f>
        <v>1</v>
      </c>
      <c r="E275" s="39">
        <f ca="1">'NE2_14.09.18_pred'!H101</f>
        <v>1</v>
      </c>
      <c r="F275" s="39">
        <f ca="1">'NE3_17.09.18'!H101</f>
        <v>0</v>
      </c>
      <c r="G275" s="39">
        <f ca="1">'NE3_17.09.18_pred'!H101</f>
        <v>0</v>
      </c>
      <c r="H275" s="39">
        <f ca="1">'NE4_18.09.18'!H101</f>
        <v>1</v>
      </c>
      <c r="I275" s="39">
        <f ca="1">'NE4_18.09.18_pred'!H101</f>
        <v>0</v>
      </c>
      <c r="J275" s="39">
        <f ca="1">'NE5_19.09.18'!H101</f>
        <v>1</v>
      </c>
      <c r="K275" s="39">
        <f ca="1">'NE5_19.09.18_pred'!H101</f>
        <v>1</v>
      </c>
      <c r="L275" s="39">
        <f ca="1">'NE6_20.09.18'!H101</f>
        <v>1</v>
      </c>
      <c r="M275" s="39">
        <f ca="1">'NE6_20.09.18_pred'!H101</f>
        <v>1</v>
      </c>
      <c r="N275" s="39">
        <f ca="1">'PE1_13.09.18'!H101</f>
        <v>0</v>
      </c>
      <c r="O275" s="39">
        <f ca="1">'PE1_13.09.18_pred'!H101</f>
        <v>0</v>
      </c>
      <c r="P275" s="39">
        <f ca="1">'PE2_14.09.18'!H101</f>
        <v>1</v>
      </c>
      <c r="Q275" s="39">
        <f ca="1">'PE2_14.09.18_pred'!H101</f>
        <v>1</v>
      </c>
      <c r="R275" s="39">
        <f ca="1">'PE3_17.09.18'!H101</f>
        <v>0</v>
      </c>
      <c r="S275" s="39">
        <f ca="1">'PE3_17.09.18_pred'!H101</f>
        <v>0</v>
      </c>
      <c r="T275" s="39">
        <f ca="1">'PE4_18.09.18'!H101</f>
        <v>0</v>
      </c>
      <c r="U275" s="39">
        <f ca="1">'PE4_18.09.18_pred'!H101</f>
        <v>0</v>
      </c>
      <c r="V275" s="39">
        <f ca="1">'PE5_19.09.18'!H101</f>
        <v>0</v>
      </c>
      <c r="W275" s="39">
        <f ca="1">'PE5_19.09.18_pred'!H101</f>
        <v>0</v>
      </c>
      <c r="X275" s="39">
        <f ca="1">'PE6_20.09.18'!H101</f>
        <v>0</v>
      </c>
      <c r="Y275" s="39">
        <f ca="1">'PE6_20.09.18_pred'!H101</f>
        <v>0</v>
      </c>
      <c r="Z275" s="39">
        <f ca="1">'TE1_13.09.18'!H101</f>
        <v>0</v>
      </c>
      <c r="AA275" s="39">
        <f ca="1">'TE1_13.09.18_pred'!H101</f>
        <v>0</v>
      </c>
      <c r="AB275" s="39">
        <f ca="1">'TE2_14.09.18'!H101</f>
        <v>0</v>
      </c>
      <c r="AC275" s="39">
        <f ca="1">'TE2_14.09.18_pred'!H101</f>
        <v>0</v>
      </c>
      <c r="AD275" s="39">
        <f ca="1">'TE3_17.09.18'!H101</f>
        <v>0</v>
      </c>
      <c r="AE275" s="39">
        <f ca="1">'TE3_17.09.18_pred'!H101</f>
        <v>0</v>
      </c>
      <c r="AF275" s="39">
        <f ca="1">'TE4_18.09.18'!H101</f>
        <v>0</v>
      </c>
      <c r="AG275" s="39">
        <f ca="1">'TE4_18.09.18_pred'!H101</f>
        <v>0</v>
      </c>
      <c r="AH275" s="39">
        <f ca="1">'TE5_19.09.18'!H101</f>
        <v>0</v>
      </c>
      <c r="AI275" s="39">
        <f ca="1">'TE5_19.09.18_pred'!H101</f>
        <v>0</v>
      </c>
      <c r="AJ275" s="39">
        <f ca="1">'TE6_20.09.18'!H101</f>
        <v>0</v>
      </c>
      <c r="AK275" s="39">
        <f ca="1">'TE6_20.09.18_pred'!H101</f>
        <v>0</v>
      </c>
      <c r="AL275" s="39">
        <f t="shared" ca="1" si="59"/>
        <v>9</v>
      </c>
      <c r="AM275" s="36">
        <f t="shared" ca="1" si="60"/>
        <v>0.25</v>
      </c>
      <c r="AN275" s="36">
        <f t="shared" ca="1" si="61"/>
        <v>0.43915503282683993</v>
      </c>
      <c r="AO275" s="36">
        <f t="shared" ca="1" si="62"/>
        <v>7.3192505471139993E-2</v>
      </c>
      <c r="AP275" s="36">
        <f ca="1">IF(AL275=0,0,-1*((AL275/AL178)*(LN(AL275/AL178))))</f>
        <v>0.36119184129778081</v>
      </c>
      <c r="AQ275" s="63">
        <f ca="1">IF(AL275=0,0,(AL275/AL178)^2)</f>
        <v>0.09</v>
      </c>
    </row>
    <row r="276" spans="1:43" x14ac:dyDescent="0.25">
      <c r="A276" s="53" t="s">
        <v>485</v>
      </c>
      <c r="B276" s="39">
        <f ca="1">'NE1_13.09.18'!H102</f>
        <v>0</v>
      </c>
      <c r="C276" s="39">
        <f ca="1">'NE1_13.09.18_pred'!H102</f>
        <v>0</v>
      </c>
      <c r="D276" s="39">
        <f ca="1">'NE2_14.09.18'!H102</f>
        <v>0</v>
      </c>
      <c r="E276" s="39">
        <f ca="1">'NE2_14.09.18_pred'!H102</f>
        <v>0</v>
      </c>
      <c r="F276" s="39">
        <f ca="1">'NE3_17.09.18'!H102</f>
        <v>0</v>
      </c>
      <c r="G276" s="39">
        <f ca="1">'NE3_17.09.18_pred'!H102</f>
        <v>0</v>
      </c>
      <c r="H276" s="39">
        <f ca="1">'NE4_18.09.18'!H102</f>
        <v>0</v>
      </c>
      <c r="I276" s="39">
        <f ca="1">'NE4_18.09.18_pred'!H102</f>
        <v>0</v>
      </c>
      <c r="J276" s="39">
        <f ca="1">'NE5_19.09.18'!H102</f>
        <v>0</v>
      </c>
      <c r="K276" s="39">
        <f ca="1">'NE5_19.09.18_pred'!H102</f>
        <v>0</v>
      </c>
      <c r="L276" s="39">
        <f ca="1">'NE6_20.09.18'!H102</f>
        <v>0</v>
      </c>
      <c r="M276" s="39">
        <f ca="1">'NE6_20.09.18_pred'!H102</f>
        <v>0</v>
      </c>
      <c r="N276" s="39">
        <f ca="1">'PE1_13.09.18'!H102</f>
        <v>0</v>
      </c>
      <c r="O276" s="39">
        <f ca="1">'PE1_13.09.18_pred'!H102</f>
        <v>0</v>
      </c>
      <c r="P276" s="39">
        <f ca="1">'PE2_14.09.18'!H102</f>
        <v>0</v>
      </c>
      <c r="Q276" s="39">
        <f ca="1">'PE2_14.09.18_pred'!H102</f>
        <v>0</v>
      </c>
      <c r="R276" s="39">
        <f ca="1">'PE3_17.09.18'!H102</f>
        <v>0</v>
      </c>
      <c r="S276" s="39">
        <f ca="1">'PE3_17.09.18_pred'!H102</f>
        <v>0</v>
      </c>
      <c r="T276" s="39">
        <f ca="1">'PE4_18.09.18'!H102</f>
        <v>0</v>
      </c>
      <c r="U276" s="39">
        <f ca="1">'PE4_18.09.18_pred'!H102</f>
        <v>0</v>
      </c>
      <c r="V276" s="39">
        <f ca="1">'PE5_19.09.18'!H102</f>
        <v>0</v>
      </c>
      <c r="W276" s="39">
        <f ca="1">'PE5_19.09.18_pred'!H102</f>
        <v>0</v>
      </c>
      <c r="X276" s="39">
        <f ca="1">'PE6_20.09.18'!H102</f>
        <v>0</v>
      </c>
      <c r="Y276" s="39">
        <f ca="1">'PE6_20.09.18_pred'!H102</f>
        <v>0</v>
      </c>
      <c r="Z276" s="39">
        <f ca="1">'TE1_13.09.18'!H102</f>
        <v>0</v>
      </c>
      <c r="AA276" s="39">
        <f ca="1">'TE1_13.09.18_pred'!H102</f>
        <v>0</v>
      </c>
      <c r="AB276" s="39">
        <f ca="1">'TE2_14.09.18'!H102</f>
        <v>0</v>
      </c>
      <c r="AC276" s="39">
        <f ca="1">'TE2_14.09.18_pred'!H102</f>
        <v>0</v>
      </c>
      <c r="AD276" s="39">
        <f ca="1">'TE3_17.09.18'!H102</f>
        <v>0</v>
      </c>
      <c r="AE276" s="39">
        <f ca="1">'TE3_17.09.18_pred'!H102</f>
        <v>0</v>
      </c>
      <c r="AF276" s="39">
        <f ca="1">'TE4_18.09.18'!H102</f>
        <v>0</v>
      </c>
      <c r="AG276" s="39">
        <f ca="1">'TE4_18.09.18_pred'!H102</f>
        <v>0</v>
      </c>
      <c r="AH276" s="39">
        <f ca="1">'TE5_19.09.18'!H102</f>
        <v>0</v>
      </c>
      <c r="AI276" s="39">
        <f ca="1">'TE5_19.09.18_pred'!H102</f>
        <v>0</v>
      </c>
      <c r="AJ276" s="39">
        <f ca="1">'TE6_20.09.18'!H102</f>
        <v>0</v>
      </c>
      <c r="AK276" s="39">
        <f ca="1">'TE6_20.09.18_pred'!H102</f>
        <v>0</v>
      </c>
      <c r="AL276" s="39">
        <f t="shared" ca="1" si="59"/>
        <v>0</v>
      </c>
      <c r="AM276" s="36">
        <f t="shared" ca="1" si="60"/>
        <v>0</v>
      </c>
      <c r="AN276" s="36">
        <f t="shared" ca="1" si="61"/>
        <v>0</v>
      </c>
      <c r="AO276" s="36">
        <f t="shared" ca="1" si="62"/>
        <v>0</v>
      </c>
      <c r="AP276" s="36">
        <f ca="1">IF(AL276=0,0,-1*((AL276/AL178)*(LN(AL276/AL178))))</f>
        <v>0</v>
      </c>
      <c r="AQ276" s="63">
        <f ca="1">IF(AL276=0,0,(AL276/AL178)^2)</f>
        <v>0</v>
      </c>
    </row>
    <row r="277" spans="1:43" x14ac:dyDescent="0.25">
      <c r="A277" s="53" t="s">
        <v>486</v>
      </c>
      <c r="B277" s="39">
        <f ca="1">'NE1_13.09.18'!H103</f>
        <v>0</v>
      </c>
      <c r="C277" s="39">
        <f ca="1">'NE1_13.09.18_pred'!H103</f>
        <v>0</v>
      </c>
      <c r="D277" s="39">
        <f ca="1">'NE2_14.09.18'!H103</f>
        <v>0</v>
      </c>
      <c r="E277" s="39">
        <f ca="1">'NE2_14.09.18_pred'!H103</f>
        <v>0</v>
      </c>
      <c r="F277" s="39">
        <f ca="1">'NE3_17.09.18'!H103</f>
        <v>0</v>
      </c>
      <c r="G277" s="39">
        <f ca="1">'NE3_17.09.18_pred'!H103</f>
        <v>0</v>
      </c>
      <c r="H277" s="39">
        <f ca="1">'NE4_18.09.18'!H103</f>
        <v>0</v>
      </c>
      <c r="I277" s="39">
        <f ca="1">'NE4_18.09.18_pred'!H103</f>
        <v>0</v>
      </c>
      <c r="J277" s="39">
        <f ca="1">'NE5_19.09.18'!H103</f>
        <v>1</v>
      </c>
      <c r="K277" s="39">
        <f ca="1">'NE5_19.09.18_pred'!H103</f>
        <v>0</v>
      </c>
      <c r="L277" s="39">
        <f ca="1">'NE6_20.09.18'!H103</f>
        <v>0</v>
      </c>
      <c r="M277" s="39">
        <f ca="1">'NE6_20.09.18_pred'!H103</f>
        <v>0</v>
      </c>
      <c r="N277" s="39">
        <f ca="1">'PE1_13.09.18'!H103</f>
        <v>0</v>
      </c>
      <c r="O277" s="39">
        <f ca="1">'PE1_13.09.18_pred'!H103</f>
        <v>0</v>
      </c>
      <c r="P277" s="39">
        <f ca="1">'PE2_14.09.18'!H103</f>
        <v>0</v>
      </c>
      <c r="Q277" s="39">
        <f ca="1">'PE2_14.09.18_pred'!H103</f>
        <v>0</v>
      </c>
      <c r="R277" s="39">
        <f ca="1">'PE3_17.09.18'!H103</f>
        <v>0</v>
      </c>
      <c r="S277" s="39">
        <f ca="1">'PE3_17.09.18_pred'!H103</f>
        <v>0</v>
      </c>
      <c r="T277" s="39">
        <f ca="1">'PE4_18.09.18'!H103</f>
        <v>0</v>
      </c>
      <c r="U277" s="39">
        <f ca="1">'PE4_18.09.18_pred'!H103</f>
        <v>0</v>
      </c>
      <c r="V277" s="39">
        <f ca="1">'PE5_19.09.18'!H103</f>
        <v>0</v>
      </c>
      <c r="W277" s="39">
        <f ca="1">'PE5_19.09.18_pred'!H103</f>
        <v>0</v>
      </c>
      <c r="X277" s="39">
        <f ca="1">'PE6_20.09.18'!H103</f>
        <v>0</v>
      </c>
      <c r="Y277" s="39">
        <f ca="1">'PE6_20.09.18_pred'!H103</f>
        <v>0</v>
      </c>
      <c r="Z277" s="39">
        <f ca="1">'TE1_13.09.18'!H103</f>
        <v>0</v>
      </c>
      <c r="AA277" s="39">
        <f ca="1">'TE1_13.09.18_pred'!H103</f>
        <v>0</v>
      </c>
      <c r="AB277" s="39">
        <f ca="1">'TE2_14.09.18'!H103</f>
        <v>0</v>
      </c>
      <c r="AC277" s="39">
        <f ca="1">'TE2_14.09.18_pred'!H103</f>
        <v>0</v>
      </c>
      <c r="AD277" s="39">
        <f ca="1">'TE3_17.09.18'!H103</f>
        <v>0</v>
      </c>
      <c r="AE277" s="39">
        <f ca="1">'TE3_17.09.18_pred'!H103</f>
        <v>0</v>
      </c>
      <c r="AF277" s="39">
        <f ca="1">'TE4_18.09.18'!H103</f>
        <v>0</v>
      </c>
      <c r="AG277" s="39">
        <f ca="1">'TE4_18.09.18_pred'!H103</f>
        <v>0</v>
      </c>
      <c r="AH277" s="39">
        <f ca="1">'TE5_19.09.18'!H103</f>
        <v>0</v>
      </c>
      <c r="AI277" s="39">
        <f ca="1">'TE5_19.09.18_pred'!H103</f>
        <v>0</v>
      </c>
      <c r="AJ277" s="39">
        <f ca="1">'TE6_20.09.18'!H103</f>
        <v>0</v>
      </c>
      <c r="AK277" s="39">
        <f ca="1">'TE6_20.09.18_pred'!H103</f>
        <v>0</v>
      </c>
      <c r="AL277" s="39">
        <f t="shared" ca="1" si="59"/>
        <v>1</v>
      </c>
      <c r="AM277" s="36">
        <f t="shared" ca="1" si="60"/>
        <v>2.7777777777777776E-2</v>
      </c>
      <c r="AN277" s="36">
        <f t="shared" ca="1" si="61"/>
        <v>0.16666666666666666</v>
      </c>
      <c r="AO277" s="36">
        <f t="shared" ca="1" si="62"/>
        <v>2.7777777777777776E-2</v>
      </c>
      <c r="AP277" s="36">
        <f ca="1">IF(AL277=0,0,-1*((AL277/AL178)*(LN(AL277/AL178))))</f>
        <v>0.11337324605540518</v>
      </c>
      <c r="AQ277" s="63">
        <f ca="1">IF(AL277=0,0,(AL277/AL178)^2)</f>
        <v>1.1111111111111111E-3</v>
      </c>
    </row>
    <row r="278" spans="1:43" x14ac:dyDescent="0.25">
      <c r="A278" s="53" t="s">
        <v>487</v>
      </c>
      <c r="B278" s="39">
        <f ca="1">'NE1_13.09.18'!H104</f>
        <v>0</v>
      </c>
      <c r="C278" s="39">
        <f ca="1">'NE1_13.09.18_pred'!H104</f>
        <v>0</v>
      </c>
      <c r="D278" s="39">
        <f ca="1">'NE2_14.09.18'!H104</f>
        <v>0</v>
      </c>
      <c r="E278" s="39">
        <f ca="1">'NE2_14.09.18_pred'!H104</f>
        <v>0</v>
      </c>
      <c r="F278" s="39">
        <f ca="1">'NE3_17.09.18'!H104</f>
        <v>0</v>
      </c>
      <c r="G278" s="39">
        <f ca="1">'NE3_17.09.18_pred'!H104</f>
        <v>0</v>
      </c>
      <c r="H278" s="39">
        <f ca="1">'NE4_18.09.18'!H104</f>
        <v>0</v>
      </c>
      <c r="I278" s="39">
        <f ca="1">'NE4_18.09.18_pred'!H104</f>
        <v>0</v>
      </c>
      <c r="J278" s="39">
        <f ca="1">'NE5_19.09.18'!H104</f>
        <v>1</v>
      </c>
      <c r="K278" s="39">
        <f ca="1">'NE5_19.09.18_pred'!H104</f>
        <v>0</v>
      </c>
      <c r="L278" s="39">
        <f ca="1">'NE6_20.09.18'!H104</f>
        <v>0</v>
      </c>
      <c r="M278" s="39">
        <f ca="1">'NE6_20.09.18_pred'!H104</f>
        <v>0</v>
      </c>
      <c r="N278" s="39">
        <f ca="1">'PE1_13.09.18'!H104</f>
        <v>0</v>
      </c>
      <c r="O278" s="39">
        <f ca="1">'PE1_13.09.18_pred'!H104</f>
        <v>0</v>
      </c>
      <c r="P278" s="39">
        <f ca="1">'PE2_14.09.18'!H104</f>
        <v>0</v>
      </c>
      <c r="Q278" s="39">
        <f ca="1">'PE2_14.09.18_pred'!H104</f>
        <v>0</v>
      </c>
      <c r="R278" s="39">
        <f ca="1">'PE3_17.09.18'!H104</f>
        <v>0</v>
      </c>
      <c r="S278" s="39">
        <f ca="1">'PE3_17.09.18_pred'!H104</f>
        <v>0</v>
      </c>
      <c r="T278" s="39">
        <f ca="1">'PE4_18.09.18'!H104</f>
        <v>0</v>
      </c>
      <c r="U278" s="39">
        <f ca="1">'PE4_18.09.18_pred'!H104</f>
        <v>0</v>
      </c>
      <c r="V278" s="39">
        <f ca="1">'PE5_19.09.18'!H104</f>
        <v>0</v>
      </c>
      <c r="W278" s="39">
        <f ca="1">'PE5_19.09.18_pred'!H104</f>
        <v>0</v>
      </c>
      <c r="X278" s="39">
        <f ca="1">'PE6_20.09.18'!H104</f>
        <v>0</v>
      </c>
      <c r="Y278" s="39">
        <f ca="1">'PE6_20.09.18_pred'!H104</f>
        <v>0</v>
      </c>
      <c r="Z278" s="39">
        <f ca="1">'TE1_13.09.18'!H104</f>
        <v>0</v>
      </c>
      <c r="AA278" s="39">
        <f ca="1">'TE1_13.09.18_pred'!H104</f>
        <v>0</v>
      </c>
      <c r="AB278" s="39">
        <f ca="1">'TE2_14.09.18'!H104</f>
        <v>0</v>
      </c>
      <c r="AC278" s="39">
        <f ca="1">'TE2_14.09.18_pred'!H104</f>
        <v>0</v>
      </c>
      <c r="AD278" s="39">
        <f ca="1">'TE3_17.09.18'!H104</f>
        <v>0</v>
      </c>
      <c r="AE278" s="39">
        <f ca="1">'TE3_17.09.18_pred'!H104</f>
        <v>0</v>
      </c>
      <c r="AF278" s="39">
        <f ca="1">'TE4_18.09.18'!H104</f>
        <v>0</v>
      </c>
      <c r="AG278" s="39">
        <f ca="1">'TE4_18.09.18_pred'!H104</f>
        <v>0</v>
      </c>
      <c r="AH278" s="39">
        <f ca="1">'TE5_19.09.18'!H104</f>
        <v>0</v>
      </c>
      <c r="AI278" s="39">
        <f ca="1">'TE5_19.09.18_pred'!H104</f>
        <v>0</v>
      </c>
      <c r="AJ278" s="39">
        <f ca="1">'TE6_20.09.18'!H104</f>
        <v>0</v>
      </c>
      <c r="AK278" s="39">
        <f ca="1">'TE6_20.09.18_pred'!H104</f>
        <v>0</v>
      </c>
      <c r="AL278" s="39">
        <f t="shared" ca="1" si="59"/>
        <v>1</v>
      </c>
      <c r="AM278" s="36">
        <f t="shared" ca="1" si="60"/>
        <v>2.7777777777777776E-2</v>
      </c>
      <c r="AN278" s="36">
        <f t="shared" ca="1" si="61"/>
        <v>0.16666666666666666</v>
      </c>
      <c r="AO278" s="36">
        <f t="shared" ca="1" si="62"/>
        <v>2.7777777777777776E-2</v>
      </c>
      <c r="AP278" s="36">
        <f ca="1">IF(AL278=0,0,-1*((AL278/AL178)*(LN(AL278/AL178))))</f>
        <v>0.11337324605540518</v>
      </c>
      <c r="AQ278" s="63">
        <f ca="1">IF(AL278=0,0,(AL278/AL178)^2)</f>
        <v>1.1111111111111111E-3</v>
      </c>
    </row>
    <row r="279" spans="1:43" x14ac:dyDescent="0.25">
      <c r="A279" s="53" t="s">
        <v>488</v>
      </c>
      <c r="B279" s="39">
        <f ca="1">'NE1_13.09.18'!H105</f>
        <v>0</v>
      </c>
      <c r="C279" s="39">
        <f ca="1">'NE1_13.09.18_pred'!H105</f>
        <v>0</v>
      </c>
      <c r="D279" s="39">
        <f ca="1">'NE2_14.09.18'!H105</f>
        <v>0</v>
      </c>
      <c r="E279" s="39">
        <f ca="1">'NE2_14.09.18_pred'!H105</f>
        <v>0</v>
      </c>
      <c r="F279" s="39">
        <f ca="1">'NE3_17.09.18'!H105</f>
        <v>0</v>
      </c>
      <c r="G279" s="39">
        <f ca="1">'NE3_17.09.18_pred'!H105</f>
        <v>0</v>
      </c>
      <c r="H279" s="39">
        <f ca="1">'NE4_18.09.18'!H105</f>
        <v>0</v>
      </c>
      <c r="I279" s="39">
        <f ca="1">'NE4_18.09.18_pred'!H105</f>
        <v>0</v>
      </c>
      <c r="J279" s="39">
        <f ca="1">'NE5_19.09.18'!H105</f>
        <v>0</v>
      </c>
      <c r="K279" s="39">
        <f ca="1">'NE5_19.09.18_pred'!H105</f>
        <v>0</v>
      </c>
      <c r="L279" s="39">
        <f ca="1">'NE6_20.09.18'!H105</f>
        <v>0</v>
      </c>
      <c r="M279" s="39">
        <f ca="1">'NE6_20.09.18_pred'!H105</f>
        <v>0</v>
      </c>
      <c r="N279" s="39">
        <f ca="1">'PE1_13.09.18'!H105</f>
        <v>0</v>
      </c>
      <c r="O279" s="39">
        <f ca="1">'PE1_13.09.18_pred'!H105</f>
        <v>0</v>
      </c>
      <c r="P279" s="39">
        <f ca="1">'PE2_14.09.18'!H105</f>
        <v>0</v>
      </c>
      <c r="Q279" s="39">
        <f ca="1">'PE2_14.09.18_pred'!H105</f>
        <v>0</v>
      </c>
      <c r="R279" s="39">
        <f ca="1">'PE3_17.09.18'!H105</f>
        <v>0</v>
      </c>
      <c r="S279" s="39">
        <f ca="1">'PE3_17.09.18_pred'!H105</f>
        <v>0</v>
      </c>
      <c r="T279" s="39">
        <f ca="1">'PE4_18.09.18'!H105</f>
        <v>0</v>
      </c>
      <c r="U279" s="39">
        <f ca="1">'PE4_18.09.18_pred'!H105</f>
        <v>0</v>
      </c>
      <c r="V279" s="39">
        <f ca="1">'PE5_19.09.18'!H105</f>
        <v>0</v>
      </c>
      <c r="W279" s="39">
        <f ca="1">'PE5_19.09.18_pred'!H105</f>
        <v>0</v>
      </c>
      <c r="X279" s="39">
        <f ca="1">'PE6_20.09.18'!H105</f>
        <v>0</v>
      </c>
      <c r="Y279" s="39">
        <f ca="1">'PE6_20.09.18_pred'!H105</f>
        <v>0</v>
      </c>
      <c r="Z279" s="39">
        <f ca="1">'TE1_13.09.18'!H105</f>
        <v>0</v>
      </c>
      <c r="AA279" s="39">
        <f ca="1">'TE1_13.09.18_pred'!H105</f>
        <v>0</v>
      </c>
      <c r="AB279" s="39">
        <f ca="1">'TE2_14.09.18'!H105</f>
        <v>0</v>
      </c>
      <c r="AC279" s="39">
        <f ca="1">'TE2_14.09.18_pred'!H105</f>
        <v>0</v>
      </c>
      <c r="AD279" s="39">
        <f ca="1">'TE3_17.09.18'!H105</f>
        <v>0</v>
      </c>
      <c r="AE279" s="39">
        <f ca="1">'TE3_17.09.18_pred'!H105</f>
        <v>0</v>
      </c>
      <c r="AF279" s="39">
        <f ca="1">'TE4_18.09.18'!H105</f>
        <v>0</v>
      </c>
      <c r="AG279" s="39">
        <f ca="1">'TE4_18.09.18_pred'!H105</f>
        <v>0</v>
      </c>
      <c r="AH279" s="39">
        <f ca="1">'TE5_19.09.18'!H105</f>
        <v>0</v>
      </c>
      <c r="AI279" s="39">
        <f ca="1">'TE5_19.09.18_pred'!H105</f>
        <v>0</v>
      </c>
      <c r="AJ279" s="39">
        <f ca="1">'TE6_20.09.18'!H105</f>
        <v>0</v>
      </c>
      <c r="AK279" s="39">
        <f ca="1">'TE6_20.09.18_pred'!H105</f>
        <v>0</v>
      </c>
      <c r="AL279" s="39">
        <f t="shared" ca="1" si="59"/>
        <v>0</v>
      </c>
      <c r="AM279" s="36">
        <f t="shared" ca="1" si="60"/>
        <v>0</v>
      </c>
      <c r="AN279" s="36">
        <f t="shared" ca="1" si="61"/>
        <v>0</v>
      </c>
      <c r="AO279" s="36">
        <f t="shared" ca="1" si="62"/>
        <v>0</v>
      </c>
      <c r="AP279" s="36">
        <f ca="1">IF(AL279=0,0,-1*((AL279/AL178)*(LN(AL279/AL178))))</f>
        <v>0</v>
      </c>
      <c r="AQ279" s="63">
        <f ca="1">IF(AL279=0,0,(AL279/AL178)^2)</f>
        <v>0</v>
      </c>
    </row>
    <row r="280" spans="1:43" x14ac:dyDescent="0.25">
      <c r="A280" s="54" t="s">
        <v>191</v>
      </c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8">
        <f ca="1">SUM(AP281:AP284)</f>
        <v>5.4908243854255911E-2</v>
      </c>
      <c r="AQ280" s="64">
        <f ca="1">1-SUM(AQ281:AQ284)</f>
        <v>1.7305784574783711E-2</v>
      </c>
    </row>
    <row r="281" spans="1:43" x14ac:dyDescent="0.25">
      <c r="A281" s="53" t="s">
        <v>489</v>
      </c>
      <c r="B281" s="39">
        <f ca="1">'NE1_13.09.18'!H107</f>
        <v>0</v>
      </c>
      <c r="C281" s="39">
        <f ca="1">'NE1_13.09.18_pred'!H107</f>
        <v>0</v>
      </c>
      <c r="D281" s="39">
        <f ca="1">'NE2_14.09.18'!H107</f>
        <v>0</v>
      </c>
      <c r="E281" s="39">
        <f ca="1">'NE2_14.09.18_pred'!H107</f>
        <v>0</v>
      </c>
      <c r="F281" s="39">
        <f ca="1">'NE3_17.09.18'!H107</f>
        <v>0</v>
      </c>
      <c r="G281" s="39">
        <f ca="1">'NE3_17.09.18_pred'!H107</f>
        <v>0</v>
      </c>
      <c r="H281" s="39">
        <f ca="1">'NE4_18.09.18'!H107</f>
        <v>0</v>
      </c>
      <c r="I281" s="39">
        <f ca="1">'NE4_18.09.18_pred'!H107</f>
        <v>0</v>
      </c>
      <c r="J281" s="39">
        <f ca="1">'NE5_19.09.18'!H107</f>
        <v>0</v>
      </c>
      <c r="K281" s="39">
        <f ca="1">'NE5_19.09.18_pred'!H107</f>
        <v>0</v>
      </c>
      <c r="L281" s="39">
        <f ca="1">'NE6_20.09.18'!H107</f>
        <v>0</v>
      </c>
      <c r="M281" s="39">
        <f ca="1">'NE6_20.09.18_pred'!H107</f>
        <v>0</v>
      </c>
      <c r="N281" s="39">
        <f ca="1">'PE1_13.09.18'!H107</f>
        <v>0</v>
      </c>
      <c r="O281" s="39">
        <f ca="1">'PE1_13.09.18_pred'!H107</f>
        <v>0</v>
      </c>
      <c r="P281" s="39">
        <f ca="1">'PE2_14.09.18'!H107</f>
        <v>0</v>
      </c>
      <c r="Q281" s="39">
        <f ca="1">'PE2_14.09.18_pred'!H107</f>
        <v>0</v>
      </c>
      <c r="R281" s="39">
        <f ca="1">'PE3_17.09.18'!H107</f>
        <v>0</v>
      </c>
      <c r="S281" s="39">
        <f ca="1">'PE3_17.09.18_pred'!H107</f>
        <v>0</v>
      </c>
      <c r="T281" s="39">
        <f ca="1">'PE4_18.09.18'!H107</f>
        <v>0</v>
      </c>
      <c r="U281" s="39">
        <f ca="1">'PE4_18.09.18_pred'!H107</f>
        <v>0</v>
      </c>
      <c r="V281" s="39">
        <f ca="1">'PE5_19.09.18'!H107</f>
        <v>0</v>
      </c>
      <c r="W281" s="39">
        <f ca="1">'PE5_19.09.18_pred'!H107</f>
        <v>0</v>
      </c>
      <c r="X281" s="39">
        <f ca="1">'PE6_20.09.18'!H107</f>
        <v>0</v>
      </c>
      <c r="Y281" s="39">
        <f ca="1">'PE6_20.09.18_pred'!H107</f>
        <v>0</v>
      </c>
      <c r="Z281" s="39">
        <f ca="1">'TE1_13.09.18'!H107</f>
        <v>0</v>
      </c>
      <c r="AA281" s="39">
        <f ca="1">'TE1_13.09.18_pred'!H107</f>
        <v>0</v>
      </c>
      <c r="AB281" s="39">
        <f ca="1">'TE2_14.09.18'!H107</f>
        <v>0</v>
      </c>
      <c r="AC281" s="39">
        <f ca="1">'TE2_14.09.18_pred'!H107</f>
        <v>0</v>
      </c>
      <c r="AD281" s="39">
        <f ca="1">'TE3_17.09.18'!H107</f>
        <v>0</v>
      </c>
      <c r="AE281" s="39">
        <f ca="1">'TE3_17.09.18_pred'!H107</f>
        <v>0</v>
      </c>
      <c r="AF281" s="39">
        <f ca="1">'TE4_18.09.18'!H107</f>
        <v>0</v>
      </c>
      <c r="AG281" s="39">
        <f ca="1">'TE4_18.09.18_pred'!H107</f>
        <v>0</v>
      </c>
      <c r="AH281" s="39">
        <f ca="1">'TE5_19.09.18'!H107</f>
        <v>0</v>
      </c>
      <c r="AI281" s="39">
        <f ca="1">'TE5_19.09.18_pred'!H107</f>
        <v>0</v>
      </c>
      <c r="AJ281" s="39">
        <f ca="1">'TE6_20.09.18'!H107</f>
        <v>1</v>
      </c>
      <c r="AK281" s="39">
        <f ca="1">'TE6_20.09.18_pred'!H107</f>
        <v>0</v>
      </c>
      <c r="AL281" s="39">
        <f ca="1">SUM(B281:AK281)</f>
        <v>1</v>
      </c>
      <c r="AM281" s="36">
        <f ca="1">AVERAGE(B281:AK281)</f>
        <v>2.7777777777777776E-2</v>
      </c>
      <c r="AN281" s="36">
        <f ca="1">STDEV(B281:AK281)</f>
        <v>0.16666666666666666</v>
      </c>
      <c r="AO281" s="36">
        <f ca="1">AN281/SQRT(36)</f>
        <v>2.7777777777777776E-2</v>
      </c>
      <c r="AP281" s="36">
        <f ca="1">IF(AL281=0,0,-1*((AL281/AL179)*(LN(AL281/AL179))))</f>
        <v>1.3353050566580709E-2</v>
      </c>
      <c r="AQ281" s="63">
        <f ca="1">IF(AL281=0,0,(AL281/AL179)^2)</f>
        <v>4.7465124999406698E-6</v>
      </c>
    </row>
    <row r="282" spans="1:43" x14ac:dyDescent="0.25">
      <c r="A282" s="53" t="s">
        <v>490</v>
      </c>
      <c r="B282" s="39">
        <f ca="1">'NE1_13.09.18'!H108</f>
        <v>0</v>
      </c>
      <c r="C282" s="39">
        <f ca="1">'NE1_13.09.18_pred'!H108</f>
        <v>0</v>
      </c>
      <c r="D282" s="39">
        <f ca="1">'NE2_14.09.18'!H108</f>
        <v>0</v>
      </c>
      <c r="E282" s="39">
        <f ca="1">'NE2_14.09.18_pred'!H108</f>
        <v>0</v>
      </c>
      <c r="F282" s="39">
        <f ca="1">'NE3_17.09.18'!H108</f>
        <v>0</v>
      </c>
      <c r="G282" s="39">
        <f ca="1">'NE3_17.09.18_pred'!H108</f>
        <v>65</v>
      </c>
      <c r="H282" s="39">
        <f ca="1">'NE4_18.09.18'!H108</f>
        <v>0</v>
      </c>
      <c r="I282" s="39">
        <f ca="1">'NE4_18.09.18_pred'!H108</f>
        <v>30</v>
      </c>
      <c r="J282" s="39">
        <f ca="1">'NE5_19.09.18'!H108</f>
        <v>0</v>
      </c>
      <c r="K282" s="39">
        <f ca="1">'NE5_19.09.18_pred'!H108</f>
        <v>39</v>
      </c>
      <c r="L282" s="39">
        <f ca="1">'NE6_20.09.18'!H108</f>
        <v>0</v>
      </c>
      <c r="M282" s="39">
        <f ca="1">'NE6_20.09.18_pred'!H108</f>
        <v>59</v>
      </c>
      <c r="N282" s="39">
        <f ca="1">'PE1_13.09.18'!H108</f>
        <v>0</v>
      </c>
      <c r="O282" s="39">
        <f ca="1">'PE1_13.09.18_pred'!H108</f>
        <v>0</v>
      </c>
      <c r="P282" s="39">
        <f ca="1">'PE2_14.09.18'!H108</f>
        <v>0</v>
      </c>
      <c r="Q282" s="39">
        <f ca="1">'PE2_14.09.18_pred'!H108</f>
        <v>0</v>
      </c>
      <c r="R282" s="39">
        <f ca="1">'PE3_17.09.18'!H108</f>
        <v>0</v>
      </c>
      <c r="S282" s="39">
        <f ca="1">'PE3_17.09.18_pred'!H108</f>
        <v>45</v>
      </c>
      <c r="T282" s="39">
        <f ca="1">'PE4_18.09.18'!H108</f>
        <v>0</v>
      </c>
      <c r="U282" s="39">
        <f ca="1">'PE4_18.09.18_pred'!H108</f>
        <v>31</v>
      </c>
      <c r="V282" s="39">
        <f ca="1">'PE5_19.09.18'!H108</f>
        <v>0</v>
      </c>
      <c r="W282" s="39">
        <f ca="1">'PE5_19.09.18_pred'!H108</f>
        <v>37</v>
      </c>
      <c r="X282" s="39">
        <f ca="1">'PE6_20.09.18'!H108</f>
        <v>0</v>
      </c>
      <c r="Y282" s="39">
        <f ca="1">'PE6_20.09.18_pred'!H108</f>
        <v>37</v>
      </c>
      <c r="Z282" s="39">
        <f ca="1">'TE1_13.09.18'!H108</f>
        <v>0</v>
      </c>
      <c r="AA282" s="39">
        <f ca="1">'TE1_13.09.18_pred'!H108</f>
        <v>0</v>
      </c>
      <c r="AB282" s="39">
        <f ca="1">'TE2_14.09.18'!H108</f>
        <v>0</v>
      </c>
      <c r="AC282" s="39">
        <f ca="1">'TE2_14.09.18_pred'!H108</f>
        <v>0</v>
      </c>
      <c r="AD282" s="39">
        <f ca="1">'TE3_17.09.18'!H108</f>
        <v>0</v>
      </c>
      <c r="AE282" s="39">
        <f ca="1">'TE3_17.09.18_pred'!H108</f>
        <v>39</v>
      </c>
      <c r="AF282" s="39">
        <f ca="1">'TE4_18.09.18'!H108</f>
        <v>0</v>
      </c>
      <c r="AG282" s="39">
        <f ca="1">'TE4_18.09.18_pred'!H108</f>
        <v>32</v>
      </c>
      <c r="AH282" s="39">
        <f ca="1">'TE5_19.09.18'!H108</f>
        <v>0</v>
      </c>
      <c r="AI282" s="39">
        <f ca="1">'TE5_19.09.18_pred'!H108</f>
        <v>13</v>
      </c>
      <c r="AJ282" s="39">
        <f ca="1">'TE6_20.09.18'!H108</f>
        <v>0</v>
      </c>
      <c r="AK282" s="39">
        <f ca="1">'TE6_20.09.18_pred'!H108</f>
        <v>28</v>
      </c>
      <c r="AL282" s="39">
        <f ca="1">SUM(B282:AK282)</f>
        <v>455</v>
      </c>
      <c r="AM282" s="36">
        <f ca="1">AVERAGE(B282:AK282)</f>
        <v>12.638888888888889</v>
      </c>
      <c r="AN282" s="36">
        <f ca="1">STDEV(B282:AK282)</f>
        <v>19.710987186668653</v>
      </c>
      <c r="AO282" s="36">
        <f ca="1">AN282/SQRT(36)</f>
        <v>3.2851645311114424</v>
      </c>
      <c r="AP282" s="36">
        <f ca="1">IF(AL282=0,0,-1*((AL282/AL179)*(LN(AL282/AL179))))</f>
        <v>8.6765140628880365E-3</v>
      </c>
      <c r="AQ282" s="63">
        <f ca="1">IF(AL282=0,0,(AL282/AL179)^2)</f>
        <v>0.98264675030021686</v>
      </c>
    </row>
    <row r="283" spans="1:43" x14ac:dyDescent="0.25">
      <c r="A283" s="53" t="s">
        <v>491</v>
      </c>
      <c r="B283" s="39">
        <f ca="1">'NE1_13.09.18'!H109</f>
        <v>0</v>
      </c>
      <c r="C283" s="39">
        <f ca="1">'NE1_13.09.18_pred'!H109</f>
        <v>0</v>
      </c>
      <c r="D283" s="39">
        <f ca="1">'NE2_14.09.18'!H109</f>
        <v>0</v>
      </c>
      <c r="E283" s="39">
        <f ca="1">'NE2_14.09.18_pred'!H109</f>
        <v>0</v>
      </c>
      <c r="F283" s="39">
        <f ca="1">'NE3_17.09.18'!H109</f>
        <v>0</v>
      </c>
      <c r="G283" s="39">
        <f ca="1">'NE3_17.09.18_pred'!H109</f>
        <v>0</v>
      </c>
      <c r="H283" s="39">
        <f ca="1">'NE4_18.09.18'!H109</f>
        <v>1</v>
      </c>
      <c r="I283" s="39">
        <f ca="1">'NE4_18.09.18_pred'!H109</f>
        <v>0</v>
      </c>
      <c r="J283" s="39">
        <f ca="1">'NE5_19.09.18'!H109</f>
        <v>1</v>
      </c>
      <c r="K283" s="39">
        <f ca="1">'NE5_19.09.18_pred'!H109</f>
        <v>0</v>
      </c>
      <c r="L283" s="39">
        <f ca="1">'NE6_20.09.18'!H109</f>
        <v>0</v>
      </c>
      <c r="M283" s="39">
        <f ca="1">'NE6_20.09.18_pred'!H109</f>
        <v>0</v>
      </c>
      <c r="N283" s="39">
        <f ca="1">'PE1_13.09.18'!H109</f>
        <v>0</v>
      </c>
      <c r="O283" s="39">
        <f ca="1">'PE1_13.09.18_pred'!H109</f>
        <v>0</v>
      </c>
      <c r="P283" s="39">
        <f ca="1">'PE2_14.09.18'!H109</f>
        <v>0</v>
      </c>
      <c r="Q283" s="39">
        <f ca="1">'PE2_14.09.18_pred'!H109</f>
        <v>0</v>
      </c>
      <c r="R283" s="39">
        <f ca="1">'PE3_17.09.18'!H109</f>
        <v>0</v>
      </c>
      <c r="S283" s="39">
        <f ca="1">'PE3_17.09.18_pred'!H109</f>
        <v>0</v>
      </c>
      <c r="T283" s="39">
        <f ca="1">'PE4_18.09.18'!H109</f>
        <v>1</v>
      </c>
      <c r="U283" s="39">
        <f ca="1">'PE4_18.09.18_pred'!H109</f>
        <v>0</v>
      </c>
      <c r="V283" s="39">
        <f ca="1">'PE5_19.09.18'!H109</f>
        <v>0</v>
      </c>
      <c r="W283" s="39">
        <f ca="1">'PE5_19.09.18_pred'!H109</f>
        <v>0</v>
      </c>
      <c r="X283" s="39">
        <f ca="1">'PE6_20.09.18'!H109</f>
        <v>0</v>
      </c>
      <c r="Y283" s="39">
        <f ca="1">'PE6_20.09.18_pred'!H109</f>
        <v>0</v>
      </c>
      <c r="Z283" s="39">
        <f ca="1">'TE1_13.09.18'!H109</f>
        <v>0</v>
      </c>
      <c r="AA283" s="39">
        <f ca="1">'TE1_13.09.18_pred'!H109</f>
        <v>0</v>
      </c>
      <c r="AB283" s="39">
        <f ca="1">'TE2_14.09.18'!H109</f>
        <v>0</v>
      </c>
      <c r="AC283" s="39">
        <f ca="1">'TE2_14.09.18_pred'!H109</f>
        <v>0</v>
      </c>
      <c r="AD283" s="39">
        <f ca="1">'TE3_17.09.18'!H109</f>
        <v>0</v>
      </c>
      <c r="AE283" s="39">
        <f ca="1">'TE3_17.09.18_pred'!H109</f>
        <v>0</v>
      </c>
      <c r="AF283" s="39">
        <f ca="1">'TE4_18.09.18'!H109</f>
        <v>0</v>
      </c>
      <c r="AG283" s="39">
        <f ca="1">'TE4_18.09.18_pred'!H109</f>
        <v>0</v>
      </c>
      <c r="AH283" s="39">
        <f ca="1">'TE5_19.09.18'!H109</f>
        <v>0</v>
      </c>
      <c r="AI283" s="39">
        <f ca="1">'TE5_19.09.18_pred'!H109</f>
        <v>0</v>
      </c>
      <c r="AJ283" s="39">
        <f ca="1">'TE6_20.09.18'!H109</f>
        <v>0</v>
      </c>
      <c r="AK283" s="39">
        <f ca="1">'TE6_20.09.18_pred'!H109</f>
        <v>0</v>
      </c>
      <c r="AL283" s="39">
        <f ca="1">SUM(B283:AK283)</f>
        <v>3</v>
      </c>
      <c r="AM283" s="36">
        <f ca="1">AVERAGE(B283:AK283)</f>
        <v>8.3333333333333329E-2</v>
      </c>
      <c r="AN283" s="36">
        <f ca="1">STDEV(B283:AK283)</f>
        <v>0.28030595529069402</v>
      </c>
      <c r="AO283" s="36">
        <f ca="1">AN283/SQRT(36)</f>
        <v>4.671765921511567E-2</v>
      </c>
      <c r="AP283" s="36">
        <f ca="1">IF(AL283=0,0,-1*((AL283/AL179)*(LN(AL283/AL179))))</f>
        <v>3.2878679224787162E-2</v>
      </c>
      <c r="AQ283" s="63">
        <f ca="1">IF(AL283=0,0,(AL283/AL179)^2)</f>
        <v>4.2718612499466022E-5</v>
      </c>
    </row>
    <row r="284" spans="1:43" x14ac:dyDescent="0.25">
      <c r="A284" s="53" t="s">
        <v>492</v>
      </c>
      <c r="B284" s="39">
        <f ca="1">'NE1_13.09.18'!H110</f>
        <v>0</v>
      </c>
      <c r="C284" s="39">
        <f ca="1">'NE1_13.09.18_pred'!H110</f>
        <v>0</v>
      </c>
      <c r="D284" s="39">
        <f ca="1">'NE2_14.09.18'!H110</f>
        <v>0</v>
      </c>
      <c r="E284" s="39">
        <f ca="1">'NE2_14.09.18_pred'!H110</f>
        <v>0</v>
      </c>
      <c r="F284" s="39">
        <f ca="1">'NE3_17.09.18'!H110</f>
        <v>0</v>
      </c>
      <c r="G284" s="39">
        <f ca="1">'NE3_17.09.18_pred'!H110</f>
        <v>0</v>
      </c>
      <c r="H284" s="39">
        <f ca="1">'NE4_18.09.18'!H110</f>
        <v>0</v>
      </c>
      <c r="I284" s="39">
        <f ca="1">'NE4_18.09.18_pred'!H110</f>
        <v>0</v>
      </c>
      <c r="J284" s="39">
        <f ca="1">'NE5_19.09.18'!H110</f>
        <v>0</v>
      </c>
      <c r="K284" s="39">
        <f ca="1">'NE5_19.09.18_pred'!H110</f>
        <v>0</v>
      </c>
      <c r="L284" s="39">
        <f ca="1">'NE6_20.09.18'!H110</f>
        <v>0</v>
      </c>
      <c r="M284" s="39">
        <f ca="1">'NE6_20.09.18_pred'!H110</f>
        <v>0</v>
      </c>
      <c r="N284" s="39">
        <f ca="1">'PE1_13.09.18'!H110</f>
        <v>0</v>
      </c>
      <c r="O284" s="39">
        <f ca="1">'PE1_13.09.18_pred'!H110</f>
        <v>0</v>
      </c>
      <c r="P284" s="39">
        <f ca="1">'PE2_14.09.18'!H110</f>
        <v>0</v>
      </c>
      <c r="Q284" s="39">
        <f ca="1">'PE2_14.09.18_pred'!H110</f>
        <v>0</v>
      </c>
      <c r="R284" s="39">
        <f ca="1">'PE3_17.09.18'!H110</f>
        <v>0</v>
      </c>
      <c r="S284" s="39">
        <f ca="1">'PE3_17.09.18_pred'!H110</f>
        <v>0</v>
      </c>
      <c r="T284" s="39">
        <f ca="1">'PE4_18.09.18'!H110</f>
        <v>0</v>
      </c>
      <c r="U284" s="39">
        <f ca="1">'PE4_18.09.18_pred'!H110</f>
        <v>0</v>
      </c>
      <c r="V284" s="39">
        <f ca="1">'PE5_19.09.18'!H110</f>
        <v>0</v>
      </c>
      <c r="W284" s="39">
        <f ca="1">'PE5_19.09.18_pred'!H110</f>
        <v>0</v>
      </c>
      <c r="X284" s="39">
        <f ca="1">'PE6_20.09.18'!H110</f>
        <v>0</v>
      </c>
      <c r="Y284" s="39">
        <f ca="1">'PE6_20.09.18_pred'!H110</f>
        <v>0</v>
      </c>
      <c r="Z284" s="39">
        <f ca="1">'TE1_13.09.18'!H110</f>
        <v>0</v>
      </c>
      <c r="AA284" s="39">
        <f ca="1">'TE1_13.09.18_pred'!H110</f>
        <v>0</v>
      </c>
      <c r="AB284" s="39">
        <f ca="1">'TE2_14.09.18'!H110</f>
        <v>0</v>
      </c>
      <c r="AC284" s="39">
        <f ca="1">'TE2_14.09.18_pred'!H110</f>
        <v>0</v>
      </c>
      <c r="AD284" s="39">
        <f ca="1">'TE3_17.09.18'!H110</f>
        <v>0</v>
      </c>
      <c r="AE284" s="39">
        <f ca="1">'TE3_17.09.18_pred'!H110</f>
        <v>0</v>
      </c>
      <c r="AF284" s="39">
        <f ca="1">'TE4_18.09.18'!H110</f>
        <v>0</v>
      </c>
      <c r="AG284" s="39">
        <f ca="1">'TE4_18.09.18_pred'!H110</f>
        <v>0</v>
      </c>
      <c r="AH284" s="39">
        <f ca="1">'TE5_19.09.18'!H110</f>
        <v>0</v>
      </c>
      <c r="AI284" s="39">
        <f ca="1">'TE5_19.09.18_pred'!H110</f>
        <v>0</v>
      </c>
      <c r="AJ284" s="39">
        <f ca="1">'TE6_20.09.18'!H110</f>
        <v>0</v>
      </c>
      <c r="AK284" s="39">
        <f ca="1">'TE6_20.09.18_pred'!H110</f>
        <v>0</v>
      </c>
      <c r="AL284" s="39">
        <f ca="1">SUM(B284:AK284)</f>
        <v>0</v>
      </c>
      <c r="AM284" s="36">
        <f ca="1">AVERAGE(B284:AK284)</f>
        <v>0</v>
      </c>
      <c r="AN284" s="36">
        <f ca="1">STDEV(B284:AK284)</f>
        <v>0</v>
      </c>
      <c r="AO284" s="36">
        <f ca="1">AN284/SQRT(36)</f>
        <v>0</v>
      </c>
      <c r="AP284" s="36">
        <f ca="1">IF(AL284=0,0,-1*((AL284/AL179)*(LN(AL284/AL179))))</f>
        <v>0</v>
      </c>
      <c r="AQ284" s="63">
        <f ca="1">IF(AL284=0,0,(AL284/AL179)^2)</f>
        <v>0</v>
      </c>
    </row>
    <row r="285" spans="1:43" x14ac:dyDescent="0.25">
      <c r="A285" s="54" t="s">
        <v>192</v>
      </c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8">
        <f ca="1">SUM(AP286:AP293)</f>
        <v>1.2650523154190871</v>
      </c>
      <c r="AQ285" s="64">
        <f ca="1">1-SUM(AQ286:AQ293)</f>
        <v>0.68303229584252967</v>
      </c>
    </row>
    <row r="286" spans="1:43" x14ac:dyDescent="0.25">
      <c r="A286" s="53" t="s">
        <v>493</v>
      </c>
      <c r="B286" s="39">
        <f ca="1">'NE1_13.09.18'!H112</f>
        <v>1</v>
      </c>
      <c r="C286" s="39">
        <f ca="1">'NE1_13.09.18_pred'!H112</f>
        <v>2</v>
      </c>
      <c r="D286" s="39">
        <f ca="1">'NE2_14.09.18'!H112</f>
        <v>0</v>
      </c>
      <c r="E286" s="39">
        <f ca="1">'NE2_14.09.18_pred'!H112</f>
        <v>0</v>
      </c>
      <c r="F286" s="39">
        <f ca="1">'NE3_17.09.18'!H112</f>
        <v>0</v>
      </c>
      <c r="G286" s="39">
        <f ca="1">'NE3_17.09.18_pred'!H112</f>
        <v>0</v>
      </c>
      <c r="H286" s="39">
        <f ca="1">'NE4_18.09.18'!H112</f>
        <v>1</v>
      </c>
      <c r="I286" s="39">
        <f ca="1">'NE4_18.09.18_pred'!H112</f>
        <v>0</v>
      </c>
      <c r="J286" s="39">
        <f ca="1">'NE5_19.09.18'!H112</f>
        <v>0</v>
      </c>
      <c r="K286" s="39">
        <f ca="1">'NE5_19.09.18_pred'!H112</f>
        <v>0</v>
      </c>
      <c r="L286" s="39">
        <f ca="1">'NE6_20.09.18'!H112</f>
        <v>2</v>
      </c>
      <c r="M286" s="39">
        <f ca="1">'NE6_20.09.18_pred'!H112</f>
        <v>0</v>
      </c>
      <c r="N286" s="39">
        <f ca="1">'PE1_13.09.18'!H112</f>
        <v>1</v>
      </c>
      <c r="O286" s="39">
        <f ca="1">'PE1_13.09.18_pred'!H112</f>
        <v>1</v>
      </c>
      <c r="P286" s="39">
        <f ca="1">'PE2_14.09.18'!H112</f>
        <v>0</v>
      </c>
      <c r="Q286" s="39">
        <f ca="1">'PE2_14.09.18_pred'!H112</f>
        <v>0</v>
      </c>
      <c r="R286" s="39">
        <f ca="1">'PE3_17.09.18'!H112</f>
        <v>1</v>
      </c>
      <c r="S286" s="39">
        <f ca="1">'PE3_17.09.18_pred'!H112</f>
        <v>0</v>
      </c>
      <c r="T286" s="39">
        <f ca="1">'PE4_18.09.18'!H112</f>
        <v>0</v>
      </c>
      <c r="U286" s="39">
        <f ca="1">'PE4_18.09.18_pred'!H112</f>
        <v>0</v>
      </c>
      <c r="V286" s="39">
        <f ca="1">'PE5_19.09.18'!H112</f>
        <v>0</v>
      </c>
      <c r="W286" s="39">
        <f ca="1">'PE5_19.09.18_pred'!H112</f>
        <v>0</v>
      </c>
      <c r="X286" s="39">
        <f ca="1">'PE6_20.09.18'!H112</f>
        <v>0</v>
      </c>
      <c r="Y286" s="39">
        <f ca="1">'PE6_20.09.18_pred'!H112</f>
        <v>0</v>
      </c>
      <c r="Z286" s="39">
        <f ca="1">'TE1_13.09.18'!H112</f>
        <v>0</v>
      </c>
      <c r="AA286" s="39">
        <f ca="1">'TE1_13.09.18_pred'!H112</f>
        <v>0</v>
      </c>
      <c r="AB286" s="39">
        <f ca="1">'TE2_14.09.18'!H112</f>
        <v>0</v>
      </c>
      <c r="AC286" s="39">
        <f ca="1">'TE2_14.09.18_pred'!H112</f>
        <v>0</v>
      </c>
      <c r="AD286" s="39">
        <f ca="1">'TE3_17.09.18'!H112</f>
        <v>0</v>
      </c>
      <c r="AE286" s="39">
        <f ca="1">'TE3_17.09.18_pred'!H112</f>
        <v>0</v>
      </c>
      <c r="AF286" s="39">
        <f ca="1">'TE4_18.09.18'!H112</f>
        <v>0</v>
      </c>
      <c r="AG286" s="39">
        <f ca="1">'TE4_18.09.18_pred'!H112</f>
        <v>0</v>
      </c>
      <c r="AH286" s="39">
        <f ca="1">'TE5_19.09.18'!H112</f>
        <v>2</v>
      </c>
      <c r="AI286" s="39">
        <f ca="1">'TE5_19.09.18_pred'!H112</f>
        <v>0</v>
      </c>
      <c r="AJ286" s="39">
        <f ca="1">'TE6_20.09.18'!H112</f>
        <v>0</v>
      </c>
      <c r="AK286" s="39">
        <f ca="1">'TE6_20.09.18_pred'!H112</f>
        <v>0</v>
      </c>
      <c r="AL286" s="39">
        <f t="shared" ref="AL286:AL293" ca="1" si="63">SUM(B286:AK286)</f>
        <v>11</v>
      </c>
      <c r="AM286" s="36">
        <f t="shared" ref="AM286:AM293" ca="1" si="64">AVERAGE(B286:AK286)</f>
        <v>0.30555555555555558</v>
      </c>
      <c r="AN286" s="36">
        <f t="shared" ref="AN286:AN293" ca="1" si="65">STDEV(B286:AK286)</f>
        <v>0.62424557642208378</v>
      </c>
      <c r="AO286" s="36">
        <f t="shared" ref="AO286:AO293" ca="1" si="66">AN286/SQRT(36)</f>
        <v>0.10404092940368063</v>
      </c>
      <c r="AP286" s="36">
        <f ca="1">IF(AL286=0,0,-1*((AL286/AL180)*(LN(AL286/AL180))))</f>
        <v>0.19239302929273808</v>
      </c>
      <c r="AQ286" s="63">
        <f ca="1">IF(AL286=0,0,(AL286/AL180)^2)</f>
        <v>5.4502049457231666E-3</v>
      </c>
    </row>
    <row r="287" spans="1:43" x14ac:dyDescent="0.25">
      <c r="A287" s="53" t="s">
        <v>494</v>
      </c>
      <c r="B287" s="39">
        <f ca="1">'NE1_13.09.18'!H113</f>
        <v>2</v>
      </c>
      <c r="C287" s="39">
        <f ca="1">'NE1_13.09.18_pred'!H113</f>
        <v>1</v>
      </c>
      <c r="D287" s="39">
        <f ca="1">'NE2_14.09.18'!H113</f>
        <v>1</v>
      </c>
      <c r="E287" s="39">
        <f ca="1">'NE2_14.09.18_pred'!H113</f>
        <v>1</v>
      </c>
      <c r="F287" s="39">
        <f ca="1">'NE3_17.09.18'!H113</f>
        <v>0</v>
      </c>
      <c r="G287" s="39">
        <f ca="1">'NE3_17.09.18_pred'!H113</f>
        <v>0</v>
      </c>
      <c r="H287" s="39">
        <f ca="1">'NE4_18.09.18'!H113</f>
        <v>1</v>
      </c>
      <c r="I287" s="39">
        <f ca="1">'NE4_18.09.18_pred'!H113</f>
        <v>1</v>
      </c>
      <c r="J287" s="39">
        <f ca="1">'NE5_19.09.18'!H113</f>
        <v>1</v>
      </c>
      <c r="K287" s="39">
        <f ca="1">'NE5_19.09.18_pred'!H113</f>
        <v>1</v>
      </c>
      <c r="L287" s="39">
        <f ca="1">'NE6_20.09.18'!H113</f>
        <v>4</v>
      </c>
      <c r="M287" s="39">
        <f ca="1">'NE6_20.09.18_pred'!H113</f>
        <v>0</v>
      </c>
      <c r="N287" s="39">
        <f ca="1">'PE1_13.09.18'!H113</f>
        <v>0</v>
      </c>
      <c r="O287" s="39">
        <f ca="1">'PE1_13.09.18_pred'!H113</f>
        <v>0</v>
      </c>
      <c r="P287" s="39">
        <f ca="1">'PE2_14.09.18'!H113</f>
        <v>1</v>
      </c>
      <c r="Q287" s="39">
        <f ca="1">'PE2_14.09.18_pred'!H113</f>
        <v>1</v>
      </c>
      <c r="R287" s="39">
        <f ca="1">'PE3_17.09.18'!H113</f>
        <v>1</v>
      </c>
      <c r="S287" s="39">
        <f ca="1">'PE3_17.09.18_pred'!H113</f>
        <v>0</v>
      </c>
      <c r="T287" s="39">
        <f ca="1">'PE4_18.09.18'!H113</f>
        <v>1</v>
      </c>
      <c r="U287" s="39">
        <f ca="1">'PE4_18.09.18_pred'!H113</f>
        <v>1</v>
      </c>
      <c r="V287" s="39">
        <f ca="1">'PE5_19.09.18'!H113</f>
        <v>0</v>
      </c>
      <c r="W287" s="39">
        <f ca="1">'PE5_19.09.18_pred'!H113</f>
        <v>0</v>
      </c>
      <c r="X287" s="39">
        <f ca="1">'PE6_20.09.18'!H113</f>
        <v>0</v>
      </c>
      <c r="Y287" s="39">
        <f ca="1">'PE6_20.09.18_pred'!H113</f>
        <v>0</v>
      </c>
      <c r="Z287" s="39">
        <f ca="1">'TE1_13.09.18'!H113</f>
        <v>2</v>
      </c>
      <c r="AA287" s="39">
        <f ca="1">'TE1_13.09.18_pred'!H113</f>
        <v>1</v>
      </c>
      <c r="AB287" s="39">
        <f ca="1">'TE2_14.09.18'!H113</f>
        <v>2</v>
      </c>
      <c r="AC287" s="39">
        <f ca="1">'TE2_14.09.18_pred'!H113</f>
        <v>1</v>
      </c>
      <c r="AD287" s="39">
        <f ca="1">'TE3_17.09.18'!H113</f>
        <v>0</v>
      </c>
      <c r="AE287" s="39">
        <f ca="1">'TE3_17.09.18_pred'!H113</f>
        <v>0</v>
      </c>
      <c r="AF287" s="39">
        <f ca="1">'TE4_18.09.18'!H113</f>
        <v>0</v>
      </c>
      <c r="AG287" s="39">
        <f ca="1">'TE4_18.09.18_pred'!H113</f>
        <v>0</v>
      </c>
      <c r="AH287" s="39">
        <f ca="1">'TE5_19.09.18'!H113</f>
        <v>1</v>
      </c>
      <c r="AI287" s="39">
        <f ca="1">'TE5_19.09.18_pred'!H113</f>
        <v>1</v>
      </c>
      <c r="AJ287" s="39">
        <f ca="1">'TE6_20.09.18'!H113</f>
        <v>1</v>
      </c>
      <c r="AK287" s="39">
        <f ca="1">'TE6_20.09.18_pred'!H113</f>
        <v>2</v>
      </c>
      <c r="AL287" s="39">
        <f t="shared" ca="1" si="63"/>
        <v>29</v>
      </c>
      <c r="AM287" s="36">
        <f t="shared" ca="1" si="64"/>
        <v>0.80555555555555558</v>
      </c>
      <c r="AN287" s="36">
        <f t="shared" ca="1" si="65"/>
        <v>0.85588532090443203</v>
      </c>
      <c r="AO287" s="36">
        <f t="shared" ca="1" si="66"/>
        <v>0.14264755348407201</v>
      </c>
      <c r="AP287" s="36">
        <f ca="1">IF(AL287=0,0,-1*((AL287/AL180)*(LN(AL287/AL180))))</f>
        <v>0.31854271008597695</v>
      </c>
      <c r="AQ287" s="63">
        <f ca="1">IF(AL287=0,0,(AL287/AL180)^2)</f>
        <v>3.7881176523580015E-2</v>
      </c>
    </row>
    <row r="288" spans="1:43" x14ac:dyDescent="0.25">
      <c r="A288" s="53" t="s">
        <v>495</v>
      </c>
      <c r="B288" s="39">
        <f ca="1">'NE1_13.09.18'!H114</f>
        <v>0</v>
      </c>
      <c r="C288" s="39">
        <f ca="1">'NE1_13.09.18_pred'!H114</f>
        <v>0</v>
      </c>
      <c r="D288" s="39">
        <f ca="1">'NE2_14.09.18'!H114</f>
        <v>0</v>
      </c>
      <c r="E288" s="39">
        <f ca="1">'NE2_14.09.18_pred'!H114</f>
        <v>0</v>
      </c>
      <c r="F288" s="39">
        <f ca="1">'NE3_17.09.18'!H114</f>
        <v>0</v>
      </c>
      <c r="G288" s="39">
        <f ca="1">'NE3_17.09.18_pred'!H114</f>
        <v>0</v>
      </c>
      <c r="H288" s="39">
        <f ca="1">'NE4_18.09.18'!H114</f>
        <v>0</v>
      </c>
      <c r="I288" s="39">
        <f ca="1">'NE4_18.09.18_pred'!H114</f>
        <v>0</v>
      </c>
      <c r="J288" s="39">
        <f ca="1">'NE5_19.09.18'!H114</f>
        <v>0</v>
      </c>
      <c r="K288" s="39">
        <f ca="1">'NE5_19.09.18_pred'!H114</f>
        <v>0</v>
      </c>
      <c r="L288" s="39">
        <f ca="1">'NE6_20.09.18'!H114</f>
        <v>0</v>
      </c>
      <c r="M288" s="39">
        <f ca="1">'NE6_20.09.18_pred'!H114</f>
        <v>0</v>
      </c>
      <c r="N288" s="39">
        <f ca="1">'PE1_13.09.18'!H114</f>
        <v>0</v>
      </c>
      <c r="O288" s="39">
        <f ca="1">'PE1_13.09.18_pred'!H114</f>
        <v>0</v>
      </c>
      <c r="P288" s="39">
        <f ca="1">'PE2_14.09.18'!H114</f>
        <v>0</v>
      </c>
      <c r="Q288" s="39">
        <f ca="1">'PE2_14.09.18_pred'!H114</f>
        <v>0</v>
      </c>
      <c r="R288" s="39">
        <f ca="1">'PE3_17.09.18'!H114</f>
        <v>0</v>
      </c>
      <c r="S288" s="39">
        <f ca="1">'PE3_17.09.18_pred'!H114</f>
        <v>0</v>
      </c>
      <c r="T288" s="39">
        <f ca="1">'PE4_18.09.18'!H114</f>
        <v>0</v>
      </c>
      <c r="U288" s="39">
        <f ca="1">'PE4_18.09.18_pred'!H114</f>
        <v>0</v>
      </c>
      <c r="V288" s="39">
        <f ca="1">'PE5_19.09.18'!H114</f>
        <v>0</v>
      </c>
      <c r="W288" s="39">
        <f ca="1">'PE5_19.09.18_pred'!H114</f>
        <v>0</v>
      </c>
      <c r="X288" s="39">
        <f ca="1">'PE6_20.09.18'!H114</f>
        <v>0</v>
      </c>
      <c r="Y288" s="39">
        <f ca="1">'PE6_20.09.18_pred'!H114</f>
        <v>0</v>
      </c>
      <c r="Z288" s="39">
        <f ca="1">'TE1_13.09.18'!H114</f>
        <v>0</v>
      </c>
      <c r="AA288" s="39">
        <f ca="1">'TE1_13.09.18_pred'!H114</f>
        <v>0</v>
      </c>
      <c r="AB288" s="39">
        <f ca="1">'TE2_14.09.18'!H114</f>
        <v>0</v>
      </c>
      <c r="AC288" s="39">
        <f ca="1">'TE2_14.09.18_pred'!H114</f>
        <v>0</v>
      </c>
      <c r="AD288" s="39">
        <f ca="1">'TE3_17.09.18'!H114</f>
        <v>0</v>
      </c>
      <c r="AE288" s="39">
        <f ca="1">'TE3_17.09.18_pred'!H114</f>
        <v>0</v>
      </c>
      <c r="AF288" s="39">
        <f ca="1">'TE4_18.09.18'!H114</f>
        <v>0</v>
      </c>
      <c r="AG288" s="39">
        <f ca="1">'TE4_18.09.18_pred'!H114</f>
        <v>0</v>
      </c>
      <c r="AH288" s="39">
        <f ca="1">'TE5_19.09.18'!H114</f>
        <v>0</v>
      </c>
      <c r="AI288" s="39">
        <f ca="1">'TE5_19.09.18_pred'!H114</f>
        <v>0</v>
      </c>
      <c r="AJ288" s="39">
        <f ca="1">'TE6_20.09.18'!H114</f>
        <v>0</v>
      </c>
      <c r="AK288" s="39">
        <f ca="1">'TE6_20.09.18_pred'!H114</f>
        <v>0</v>
      </c>
      <c r="AL288" s="39">
        <f t="shared" ca="1" si="63"/>
        <v>0</v>
      </c>
      <c r="AM288" s="36">
        <f t="shared" ca="1" si="64"/>
        <v>0</v>
      </c>
      <c r="AN288" s="36">
        <f t="shared" ca="1" si="65"/>
        <v>0</v>
      </c>
      <c r="AO288" s="36">
        <f t="shared" ca="1" si="66"/>
        <v>0</v>
      </c>
      <c r="AP288" s="36">
        <f ca="1">IF(AL288=0,0,-1*((AL288/AL180)*(LN(AL288/AL180))))</f>
        <v>0</v>
      </c>
      <c r="AQ288" s="63">
        <f ca="1">IF(AL288=0,0,(AL288/AL180)^2)</f>
        <v>0</v>
      </c>
    </row>
    <row r="289" spans="1:43" x14ac:dyDescent="0.25">
      <c r="A289" s="53" t="s">
        <v>496</v>
      </c>
      <c r="B289" s="39">
        <f ca="1">'NE1_13.09.18'!H115</f>
        <v>0</v>
      </c>
      <c r="C289" s="39">
        <f ca="1">'NE1_13.09.18_pred'!H115</f>
        <v>0</v>
      </c>
      <c r="D289" s="39">
        <f ca="1">'NE2_14.09.18'!H115</f>
        <v>0</v>
      </c>
      <c r="E289" s="39">
        <f ca="1">'NE2_14.09.18_pred'!H115</f>
        <v>0</v>
      </c>
      <c r="F289" s="39">
        <f ca="1">'NE3_17.09.18'!H115</f>
        <v>0</v>
      </c>
      <c r="G289" s="39">
        <f ca="1">'NE3_17.09.18_pred'!H115</f>
        <v>0</v>
      </c>
      <c r="H289" s="39">
        <f ca="1">'NE4_18.09.18'!H115</f>
        <v>1</v>
      </c>
      <c r="I289" s="39">
        <f ca="1">'NE4_18.09.18_pred'!H115</f>
        <v>0</v>
      </c>
      <c r="J289" s="39">
        <f ca="1">'NE5_19.09.18'!H115</f>
        <v>3</v>
      </c>
      <c r="K289" s="39">
        <f ca="1">'NE5_19.09.18_pred'!H115</f>
        <v>0</v>
      </c>
      <c r="L289" s="39">
        <f ca="1">'NE6_20.09.18'!H115</f>
        <v>0</v>
      </c>
      <c r="M289" s="39">
        <f ca="1">'NE6_20.09.18_pred'!H115</f>
        <v>0</v>
      </c>
      <c r="N289" s="39">
        <f ca="1">'PE1_13.09.18'!H115</f>
        <v>1</v>
      </c>
      <c r="O289" s="39">
        <f ca="1">'PE1_13.09.18_pred'!H115</f>
        <v>2</v>
      </c>
      <c r="P289" s="39">
        <f ca="1">'PE2_14.09.18'!H115</f>
        <v>1</v>
      </c>
      <c r="Q289" s="39">
        <f ca="1">'PE2_14.09.18_pred'!H115</f>
        <v>1</v>
      </c>
      <c r="R289" s="39">
        <f ca="1">'PE3_17.09.18'!H115</f>
        <v>1</v>
      </c>
      <c r="S289" s="39">
        <f ca="1">'PE3_17.09.18_pred'!H115</f>
        <v>0</v>
      </c>
      <c r="T289" s="39">
        <f ca="1">'PE4_18.09.18'!H115</f>
        <v>0</v>
      </c>
      <c r="U289" s="39">
        <f ca="1">'PE4_18.09.18_pred'!H115</f>
        <v>0</v>
      </c>
      <c r="V289" s="39">
        <f ca="1">'PE5_19.09.18'!H115</f>
        <v>9</v>
      </c>
      <c r="W289" s="39">
        <f ca="1">'PE5_19.09.18_pred'!H115</f>
        <v>0</v>
      </c>
      <c r="X289" s="39">
        <f ca="1">'PE6_20.09.18'!H115</f>
        <v>4</v>
      </c>
      <c r="Y289" s="39">
        <f ca="1">'PE6_20.09.18_pred'!H115</f>
        <v>0</v>
      </c>
      <c r="Z289" s="39">
        <f ca="1">'TE1_13.09.18'!H115</f>
        <v>4</v>
      </c>
      <c r="AA289" s="39">
        <f ca="1">'TE1_13.09.18_pred'!H115</f>
        <v>3</v>
      </c>
      <c r="AB289" s="39">
        <f ca="1">'TE2_14.09.18'!H115</f>
        <v>3</v>
      </c>
      <c r="AC289" s="39">
        <f ca="1">'TE2_14.09.18_pred'!H115</f>
        <v>2</v>
      </c>
      <c r="AD289" s="39">
        <f ca="1">'TE3_17.09.18'!H115</f>
        <v>2</v>
      </c>
      <c r="AE289" s="39">
        <f ca="1">'TE3_17.09.18_pred'!H115</f>
        <v>0</v>
      </c>
      <c r="AF289" s="39">
        <f ca="1">'TE4_18.09.18'!H115</f>
        <v>1</v>
      </c>
      <c r="AG289" s="39">
        <f ca="1">'TE4_18.09.18_pred'!H115</f>
        <v>0</v>
      </c>
      <c r="AH289" s="39">
        <f ca="1">'TE5_19.09.18'!H115</f>
        <v>2</v>
      </c>
      <c r="AI289" s="39">
        <f ca="1">'TE5_19.09.18_pred'!H115</f>
        <v>0</v>
      </c>
      <c r="AJ289" s="39">
        <f ca="1">'TE6_20.09.18'!H115</f>
        <v>3</v>
      </c>
      <c r="AK289" s="39">
        <f ca="1">'TE6_20.09.18_pred'!H115</f>
        <v>0</v>
      </c>
      <c r="AL289" s="39">
        <f t="shared" ca="1" si="63"/>
        <v>43</v>
      </c>
      <c r="AM289" s="36">
        <f t="shared" ca="1" si="64"/>
        <v>1.1944444444444444</v>
      </c>
      <c r="AN289" s="36">
        <f t="shared" ca="1" si="65"/>
        <v>1.8488520677041655</v>
      </c>
      <c r="AO289" s="36">
        <f t="shared" ca="1" si="66"/>
        <v>0.30814201128402757</v>
      </c>
      <c r="AP289" s="36">
        <f ca="1">IF(AL289=0,0,-1*((AL289/AL180)*(LN(AL289/AL180))))</f>
        <v>0.3586448736968561</v>
      </c>
      <c r="AQ289" s="63">
        <f ca="1">IF(AL289=0,0,(AL289/AL180)^2)</f>
        <v>8.3284536732579628E-2</v>
      </c>
    </row>
    <row r="290" spans="1:43" x14ac:dyDescent="0.25">
      <c r="A290" s="53" t="s">
        <v>497</v>
      </c>
      <c r="B290" s="39">
        <f ca="1">'NE1_13.09.18'!H116</f>
        <v>0</v>
      </c>
      <c r="C290" s="39">
        <f ca="1">'NE1_13.09.18_pred'!H116</f>
        <v>0</v>
      </c>
      <c r="D290" s="39">
        <f ca="1">'NE2_14.09.18'!H116</f>
        <v>0</v>
      </c>
      <c r="E290" s="39">
        <f ca="1">'NE2_14.09.18_pred'!H116</f>
        <v>0</v>
      </c>
      <c r="F290" s="39">
        <f ca="1">'NE3_17.09.18'!H116</f>
        <v>0</v>
      </c>
      <c r="G290" s="39">
        <f ca="1">'NE3_17.09.18_pred'!H116</f>
        <v>0</v>
      </c>
      <c r="H290" s="39">
        <f ca="1">'NE4_18.09.18'!H116</f>
        <v>0</v>
      </c>
      <c r="I290" s="39">
        <f ca="1">'NE4_18.09.18_pred'!H116</f>
        <v>0</v>
      </c>
      <c r="J290" s="39">
        <f ca="1">'NE5_19.09.18'!H116</f>
        <v>1</v>
      </c>
      <c r="K290" s="39">
        <f ca="1">'NE5_19.09.18_pred'!H116</f>
        <v>0</v>
      </c>
      <c r="L290" s="39">
        <f ca="1">'NE6_20.09.18'!H116</f>
        <v>0</v>
      </c>
      <c r="M290" s="39">
        <f ca="1">'NE6_20.09.18_pred'!H116</f>
        <v>0</v>
      </c>
      <c r="N290" s="39">
        <f ca="1">'PE1_13.09.18'!H116</f>
        <v>0</v>
      </c>
      <c r="O290" s="39">
        <f ca="1">'PE1_13.09.18_pred'!H116</f>
        <v>0</v>
      </c>
      <c r="P290" s="39">
        <f ca="1">'PE2_14.09.18'!H116</f>
        <v>0</v>
      </c>
      <c r="Q290" s="39">
        <f ca="1">'PE2_14.09.18_pred'!H116</f>
        <v>0</v>
      </c>
      <c r="R290" s="39">
        <f ca="1">'PE3_17.09.18'!H116</f>
        <v>0</v>
      </c>
      <c r="S290" s="39">
        <f ca="1">'PE3_17.09.18_pred'!H116</f>
        <v>0</v>
      </c>
      <c r="T290" s="39">
        <f ca="1">'PE4_18.09.18'!H116</f>
        <v>0</v>
      </c>
      <c r="U290" s="39">
        <f ca="1">'PE4_18.09.18_pred'!H116</f>
        <v>0</v>
      </c>
      <c r="V290" s="39">
        <f ca="1">'PE5_19.09.18'!H116</f>
        <v>0</v>
      </c>
      <c r="W290" s="39">
        <f ca="1">'PE5_19.09.18_pred'!H116</f>
        <v>0</v>
      </c>
      <c r="X290" s="39">
        <f ca="1">'PE6_20.09.18'!H116</f>
        <v>0</v>
      </c>
      <c r="Y290" s="39">
        <f ca="1">'PE6_20.09.18_pred'!H116</f>
        <v>0</v>
      </c>
      <c r="Z290" s="39">
        <f ca="1">'TE1_13.09.18'!H116</f>
        <v>0</v>
      </c>
      <c r="AA290" s="39">
        <f ca="1">'TE1_13.09.18_pred'!H116</f>
        <v>0</v>
      </c>
      <c r="AB290" s="39">
        <f ca="1">'TE2_14.09.18'!H116</f>
        <v>0</v>
      </c>
      <c r="AC290" s="39">
        <f ca="1">'TE2_14.09.18_pred'!H116</f>
        <v>0</v>
      </c>
      <c r="AD290" s="39">
        <f ca="1">'TE3_17.09.18'!H116</f>
        <v>0</v>
      </c>
      <c r="AE290" s="39">
        <f ca="1">'TE3_17.09.18_pred'!H116</f>
        <v>0</v>
      </c>
      <c r="AF290" s="39">
        <f ca="1">'TE4_18.09.18'!H116</f>
        <v>0</v>
      </c>
      <c r="AG290" s="39">
        <f ca="1">'TE4_18.09.18_pred'!H116</f>
        <v>0</v>
      </c>
      <c r="AH290" s="39">
        <f ca="1">'TE5_19.09.18'!H116</f>
        <v>0</v>
      </c>
      <c r="AI290" s="39">
        <f ca="1">'TE5_19.09.18_pred'!H116</f>
        <v>0</v>
      </c>
      <c r="AJ290" s="39">
        <f ca="1">'TE6_20.09.18'!H116</f>
        <v>0</v>
      </c>
      <c r="AK290" s="39">
        <f ca="1">'TE6_20.09.18_pred'!H116</f>
        <v>0</v>
      </c>
      <c r="AL290" s="39">
        <f t="shared" ca="1" si="63"/>
        <v>1</v>
      </c>
      <c r="AM290" s="36">
        <f t="shared" ca="1" si="64"/>
        <v>2.7777777777777776E-2</v>
      </c>
      <c r="AN290" s="36">
        <f t="shared" ca="1" si="65"/>
        <v>0.16666666666666666</v>
      </c>
      <c r="AO290" s="36">
        <f t="shared" ca="1" si="66"/>
        <v>2.7777777777777776E-2</v>
      </c>
      <c r="AP290" s="36">
        <f ca="1">IF(AL290=0,0,-1*((AL290/AL180)*(LN(AL290/AL180))))</f>
        <v>3.3583532254667509E-2</v>
      </c>
      <c r="AQ290" s="63">
        <f ca="1">IF(AL290=0,0,(AL290/AL180)^2)</f>
        <v>4.5043016080356741E-5</v>
      </c>
    </row>
    <row r="291" spans="1:43" x14ac:dyDescent="0.25">
      <c r="A291" s="53" t="s">
        <v>498</v>
      </c>
      <c r="B291" s="39">
        <f ca="1">'NE1_13.09.18'!H117</f>
        <v>0</v>
      </c>
      <c r="C291" s="39">
        <f ca="1">'NE1_13.09.18_pred'!H117</f>
        <v>0</v>
      </c>
      <c r="D291" s="39">
        <f ca="1">'NE2_14.09.18'!H117</f>
        <v>0</v>
      </c>
      <c r="E291" s="39">
        <f ca="1">'NE2_14.09.18_pred'!H117</f>
        <v>0</v>
      </c>
      <c r="F291" s="39">
        <f ca="1">'NE3_17.09.18'!H117</f>
        <v>0</v>
      </c>
      <c r="G291" s="39">
        <f ca="1">'NE3_17.09.18_pred'!H117</f>
        <v>0</v>
      </c>
      <c r="H291" s="39">
        <f ca="1">'NE4_18.09.18'!H117</f>
        <v>0</v>
      </c>
      <c r="I291" s="39">
        <f ca="1">'NE4_18.09.18_pred'!H117</f>
        <v>0</v>
      </c>
      <c r="J291" s="39">
        <f ca="1">'NE5_19.09.18'!H117</f>
        <v>0</v>
      </c>
      <c r="K291" s="39">
        <f ca="1">'NE5_19.09.18_pred'!H117</f>
        <v>0</v>
      </c>
      <c r="L291" s="39">
        <f ca="1">'NE6_20.09.18'!H117</f>
        <v>0</v>
      </c>
      <c r="M291" s="39">
        <f ca="1">'NE6_20.09.18_pred'!H117</f>
        <v>0</v>
      </c>
      <c r="N291" s="39">
        <f ca="1">'PE1_13.09.18'!H117</f>
        <v>0</v>
      </c>
      <c r="O291" s="39">
        <f ca="1">'PE1_13.09.18_pred'!H117</f>
        <v>0</v>
      </c>
      <c r="P291" s="39">
        <f ca="1">'PE2_14.09.18'!H117</f>
        <v>0</v>
      </c>
      <c r="Q291" s="39">
        <f ca="1">'PE2_14.09.18_pred'!H117</f>
        <v>0</v>
      </c>
      <c r="R291" s="39">
        <f ca="1">'PE3_17.09.18'!H117</f>
        <v>0</v>
      </c>
      <c r="S291" s="39">
        <f ca="1">'PE3_17.09.18_pred'!H117</f>
        <v>0</v>
      </c>
      <c r="T291" s="39">
        <f ca="1">'PE4_18.09.18'!H117</f>
        <v>0</v>
      </c>
      <c r="U291" s="39">
        <f ca="1">'PE4_18.09.18_pred'!H117</f>
        <v>0</v>
      </c>
      <c r="V291" s="39">
        <f ca="1">'PE5_19.09.18'!H117</f>
        <v>0</v>
      </c>
      <c r="W291" s="39">
        <f ca="1">'PE5_19.09.18_pred'!H117</f>
        <v>0</v>
      </c>
      <c r="X291" s="39">
        <f ca="1">'PE6_20.09.18'!H117</f>
        <v>0</v>
      </c>
      <c r="Y291" s="39">
        <f ca="1">'PE6_20.09.18_pred'!H117</f>
        <v>0</v>
      </c>
      <c r="Z291" s="39">
        <f ca="1">'TE1_13.09.18'!H117</f>
        <v>0</v>
      </c>
      <c r="AA291" s="39">
        <f ca="1">'TE1_13.09.18_pred'!H117</f>
        <v>0</v>
      </c>
      <c r="AB291" s="39">
        <f ca="1">'TE2_14.09.18'!H117</f>
        <v>0</v>
      </c>
      <c r="AC291" s="39">
        <f ca="1">'TE2_14.09.18_pred'!H117</f>
        <v>0</v>
      </c>
      <c r="AD291" s="39">
        <f ca="1">'TE3_17.09.18'!H117</f>
        <v>0</v>
      </c>
      <c r="AE291" s="39">
        <f ca="1">'TE3_17.09.18_pred'!H117</f>
        <v>0</v>
      </c>
      <c r="AF291" s="39">
        <f ca="1">'TE4_18.09.18'!H117</f>
        <v>0</v>
      </c>
      <c r="AG291" s="39">
        <f ca="1">'TE4_18.09.18_pred'!H117</f>
        <v>0</v>
      </c>
      <c r="AH291" s="39">
        <f ca="1">'TE5_19.09.18'!H117</f>
        <v>0</v>
      </c>
      <c r="AI291" s="39">
        <f ca="1">'TE5_19.09.18_pred'!H117</f>
        <v>0</v>
      </c>
      <c r="AJ291" s="39">
        <f ca="1">'TE6_20.09.18'!H117</f>
        <v>0</v>
      </c>
      <c r="AK291" s="39">
        <f ca="1">'TE6_20.09.18_pred'!H117</f>
        <v>0</v>
      </c>
      <c r="AL291" s="39">
        <f t="shared" ca="1" si="63"/>
        <v>0</v>
      </c>
      <c r="AM291" s="36">
        <f t="shared" ca="1" si="64"/>
        <v>0</v>
      </c>
      <c r="AN291" s="36">
        <f t="shared" ca="1" si="65"/>
        <v>0</v>
      </c>
      <c r="AO291" s="36">
        <f t="shared" ca="1" si="66"/>
        <v>0</v>
      </c>
      <c r="AP291" s="36">
        <f ca="1">IF(AL291=0,0,-1*((AL291/AL180)*(LN(AL291/AL180))))</f>
        <v>0</v>
      </c>
      <c r="AQ291" s="63">
        <f ca="1">IF(AL291=0,0,(AL291/AL180)^2)</f>
        <v>0</v>
      </c>
    </row>
    <row r="292" spans="1:43" x14ac:dyDescent="0.25">
      <c r="A292" s="53" t="s">
        <v>499</v>
      </c>
      <c r="B292" s="39">
        <f ca="1">'NE1_13.09.18'!H118</f>
        <v>0</v>
      </c>
      <c r="C292" s="39">
        <f ca="1">'NE1_13.09.18_pred'!H118</f>
        <v>0</v>
      </c>
      <c r="D292" s="39">
        <f ca="1">'NE2_14.09.18'!H118</f>
        <v>0</v>
      </c>
      <c r="E292" s="39">
        <f ca="1">'NE2_14.09.18_pred'!H118</f>
        <v>0</v>
      </c>
      <c r="F292" s="39">
        <f ca="1">'NE3_17.09.18'!H118</f>
        <v>0</v>
      </c>
      <c r="G292" s="39">
        <f ca="1">'NE3_17.09.18_pred'!H118</f>
        <v>0</v>
      </c>
      <c r="H292" s="39">
        <f ca="1">'NE4_18.09.18'!H118</f>
        <v>0</v>
      </c>
      <c r="I292" s="39">
        <f ca="1">'NE4_18.09.18_pred'!H118</f>
        <v>0</v>
      </c>
      <c r="J292" s="39">
        <f ca="1">'NE5_19.09.18'!H118</f>
        <v>0</v>
      </c>
      <c r="K292" s="39">
        <f ca="1">'NE5_19.09.18_pred'!H118</f>
        <v>0</v>
      </c>
      <c r="L292" s="39">
        <f ca="1">'NE6_20.09.18'!H118</f>
        <v>0</v>
      </c>
      <c r="M292" s="39">
        <f ca="1">'NE6_20.09.18_pred'!H118</f>
        <v>0</v>
      </c>
      <c r="N292" s="39">
        <f ca="1">'PE1_13.09.18'!H118</f>
        <v>0</v>
      </c>
      <c r="O292" s="39">
        <f ca="1">'PE1_13.09.18_pred'!H118</f>
        <v>0</v>
      </c>
      <c r="P292" s="39">
        <f ca="1">'PE2_14.09.18'!H118</f>
        <v>0</v>
      </c>
      <c r="Q292" s="39">
        <f ca="1">'PE2_14.09.18_pred'!H118</f>
        <v>0</v>
      </c>
      <c r="R292" s="39">
        <f ca="1">'PE3_17.09.18'!H118</f>
        <v>0</v>
      </c>
      <c r="S292" s="39">
        <f ca="1">'PE3_17.09.18_pred'!H118</f>
        <v>0</v>
      </c>
      <c r="T292" s="39">
        <f ca="1">'PE4_18.09.18'!H118</f>
        <v>0</v>
      </c>
      <c r="U292" s="39">
        <f ca="1">'PE4_18.09.18_pred'!H118</f>
        <v>0</v>
      </c>
      <c r="V292" s="39">
        <f ca="1">'PE5_19.09.18'!H118</f>
        <v>0</v>
      </c>
      <c r="W292" s="39">
        <f ca="1">'PE5_19.09.18_pred'!H118</f>
        <v>0</v>
      </c>
      <c r="X292" s="39">
        <f ca="1">'PE6_20.09.18'!H118</f>
        <v>0</v>
      </c>
      <c r="Y292" s="39">
        <f ca="1">'PE6_20.09.18_pred'!H118</f>
        <v>0</v>
      </c>
      <c r="Z292" s="39">
        <f ca="1">'TE1_13.09.18'!H118</f>
        <v>0</v>
      </c>
      <c r="AA292" s="39">
        <f ca="1">'TE1_13.09.18_pred'!H118</f>
        <v>0</v>
      </c>
      <c r="AB292" s="39">
        <f ca="1">'TE2_14.09.18'!H118</f>
        <v>0</v>
      </c>
      <c r="AC292" s="39">
        <f ca="1">'TE2_14.09.18_pred'!H118</f>
        <v>0</v>
      </c>
      <c r="AD292" s="39">
        <f ca="1">'TE3_17.09.18'!H118</f>
        <v>0</v>
      </c>
      <c r="AE292" s="39">
        <f ca="1">'TE3_17.09.18_pred'!H118</f>
        <v>0</v>
      </c>
      <c r="AF292" s="39">
        <f ca="1">'TE4_18.09.18'!H118</f>
        <v>0</v>
      </c>
      <c r="AG292" s="39">
        <f ca="1">'TE4_18.09.18_pred'!H118</f>
        <v>0</v>
      </c>
      <c r="AH292" s="39">
        <f ca="1">'TE5_19.09.18'!H118</f>
        <v>0</v>
      </c>
      <c r="AI292" s="39">
        <f ca="1">'TE5_19.09.18_pred'!H118</f>
        <v>0</v>
      </c>
      <c r="AJ292" s="39">
        <f ca="1">'TE6_20.09.18'!H118</f>
        <v>0</v>
      </c>
      <c r="AK292" s="39">
        <f ca="1">'TE6_20.09.18_pred'!H118</f>
        <v>0</v>
      </c>
      <c r="AL292" s="39">
        <f t="shared" ca="1" si="63"/>
        <v>0</v>
      </c>
      <c r="AM292" s="36">
        <f t="shared" ca="1" si="64"/>
        <v>0</v>
      </c>
      <c r="AN292" s="36">
        <f t="shared" ca="1" si="65"/>
        <v>0</v>
      </c>
      <c r="AO292" s="36">
        <f t="shared" ca="1" si="66"/>
        <v>0</v>
      </c>
      <c r="AP292" s="36">
        <f ca="1">IF(AL292=0,0,-1*((AL292/AL180)*(LN(AL292/AL180))))</f>
        <v>0</v>
      </c>
      <c r="AQ292" s="63">
        <f ca="1">IF(AL292=0,0,(AL292/AL180)^2)</f>
        <v>0</v>
      </c>
    </row>
    <row r="293" spans="1:43" x14ac:dyDescent="0.25">
      <c r="A293" s="53" t="s">
        <v>500</v>
      </c>
      <c r="B293" s="39">
        <f ca="1">'NE1_13.09.18'!H119</f>
        <v>3</v>
      </c>
      <c r="C293" s="39">
        <f ca="1">'NE1_13.09.18_pred'!H119</f>
        <v>1</v>
      </c>
      <c r="D293" s="39">
        <f ca="1">'NE2_14.09.18'!H119</f>
        <v>3</v>
      </c>
      <c r="E293" s="39">
        <f ca="1">'NE2_14.09.18_pred'!H119</f>
        <v>4</v>
      </c>
      <c r="F293" s="39">
        <f ca="1">'NE3_17.09.18'!H119</f>
        <v>2</v>
      </c>
      <c r="G293" s="39">
        <f ca="1">'NE3_17.09.18_pred'!H119</f>
        <v>0</v>
      </c>
      <c r="H293" s="39">
        <f ca="1">'NE4_18.09.18'!H119</f>
        <v>3</v>
      </c>
      <c r="I293" s="39">
        <f ca="1">'NE4_18.09.18_pred'!H119</f>
        <v>1</v>
      </c>
      <c r="J293" s="39">
        <f ca="1">'NE5_19.09.18'!H119</f>
        <v>0</v>
      </c>
      <c r="K293" s="39">
        <f ca="1">'NE5_19.09.18_pred'!H119</f>
        <v>1</v>
      </c>
      <c r="L293" s="39">
        <f ca="1">'NE6_20.09.18'!H119</f>
        <v>2</v>
      </c>
      <c r="M293" s="39">
        <f ca="1">'NE6_20.09.18_pred'!H119</f>
        <v>0</v>
      </c>
      <c r="N293" s="39">
        <f ca="1">'PE1_13.09.18'!H119</f>
        <v>1</v>
      </c>
      <c r="O293" s="39">
        <f ca="1">'PE1_13.09.18_pred'!H119</f>
        <v>1</v>
      </c>
      <c r="P293" s="39">
        <f ca="1">'PE2_14.09.18'!H119</f>
        <v>5</v>
      </c>
      <c r="Q293" s="39">
        <f ca="1">'PE2_14.09.18_pred'!H119</f>
        <v>2</v>
      </c>
      <c r="R293" s="39">
        <f ca="1">'PE3_17.09.18'!H119</f>
        <v>2</v>
      </c>
      <c r="S293" s="39">
        <f ca="1">'PE3_17.09.18_pred'!H119</f>
        <v>0</v>
      </c>
      <c r="T293" s="39">
        <f ca="1">'PE4_18.09.18'!H119</f>
        <v>1</v>
      </c>
      <c r="U293" s="39">
        <f ca="1">'PE4_18.09.18_pred'!H119</f>
        <v>0</v>
      </c>
      <c r="V293" s="39">
        <f ca="1">'PE5_19.09.18'!H119</f>
        <v>2</v>
      </c>
      <c r="W293" s="39">
        <f ca="1">'PE5_19.09.18_pred'!H119</f>
        <v>1</v>
      </c>
      <c r="X293" s="39">
        <f ca="1">'PE6_20.09.18'!H119</f>
        <v>3</v>
      </c>
      <c r="Y293" s="39">
        <f ca="1">'PE6_20.09.18_pred'!H119</f>
        <v>1</v>
      </c>
      <c r="Z293" s="39">
        <f ca="1">'TE1_13.09.18'!H119</f>
        <v>1</v>
      </c>
      <c r="AA293" s="39">
        <f ca="1">'TE1_13.09.18_pred'!H119</f>
        <v>2</v>
      </c>
      <c r="AB293" s="39">
        <f ca="1">'TE2_14.09.18'!H119</f>
        <v>4</v>
      </c>
      <c r="AC293" s="39">
        <f ca="1">'TE2_14.09.18_pred'!H119</f>
        <v>4</v>
      </c>
      <c r="AD293" s="39">
        <f ca="1">'TE3_17.09.18'!H119</f>
        <v>1</v>
      </c>
      <c r="AE293" s="39">
        <f ca="1">'TE3_17.09.18_pred'!H119</f>
        <v>1</v>
      </c>
      <c r="AF293" s="39">
        <f ca="1">'TE4_18.09.18'!H119</f>
        <v>4</v>
      </c>
      <c r="AG293" s="39">
        <f ca="1">'TE4_18.09.18_pred'!H119</f>
        <v>1</v>
      </c>
      <c r="AH293" s="39">
        <f ca="1">'TE5_19.09.18'!H119</f>
        <v>2</v>
      </c>
      <c r="AI293" s="39">
        <f ca="1">'TE5_19.09.18_pred'!H119</f>
        <v>2</v>
      </c>
      <c r="AJ293" s="39">
        <f ca="1">'TE6_20.09.18'!H119</f>
        <v>3</v>
      </c>
      <c r="AK293" s="39">
        <f ca="1">'TE6_20.09.18_pred'!H119</f>
        <v>1</v>
      </c>
      <c r="AL293" s="39">
        <f t="shared" ca="1" si="63"/>
        <v>65</v>
      </c>
      <c r="AM293" s="36">
        <f t="shared" ca="1" si="64"/>
        <v>1.8055555555555556</v>
      </c>
      <c r="AN293" s="36">
        <f t="shared" ca="1" si="65"/>
        <v>1.3270686158262921</v>
      </c>
      <c r="AO293" s="36">
        <f t="shared" ca="1" si="66"/>
        <v>0.22117810263771534</v>
      </c>
      <c r="AP293" s="36">
        <f ca="1">IF(AL293=0,0,-1*((AL293/AL180)*(LN(AL293/AL180))))</f>
        <v>0.36188817008884855</v>
      </c>
      <c r="AQ293" s="63">
        <f ca="1">IF(AL293=0,0,(AL293/AL180)^2)</f>
        <v>0.19030674293950722</v>
      </c>
    </row>
    <row r="294" spans="1:43" x14ac:dyDescent="0.25">
      <c r="A294" s="54" t="s">
        <v>193</v>
      </c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8">
        <f ca="1">SUM(AP295:AP302)</f>
        <v>0.75320774527090617</v>
      </c>
      <c r="AQ294" s="64">
        <f ca="1">1-SUM(AQ295:AQ302)</f>
        <v>0.48487836949375407</v>
      </c>
    </row>
    <row r="295" spans="1:43" x14ac:dyDescent="0.25">
      <c r="A295" s="53" t="s">
        <v>501</v>
      </c>
      <c r="B295" s="39">
        <f ca="1">'NE1_13.09.18'!H121</f>
        <v>0</v>
      </c>
      <c r="C295" s="39">
        <f ca="1">'NE1_13.09.18_pred'!H121</f>
        <v>0</v>
      </c>
      <c r="D295" s="39">
        <f ca="1">'NE2_14.09.18'!H121</f>
        <v>0</v>
      </c>
      <c r="E295" s="39">
        <f ca="1">'NE2_14.09.18_pred'!H121</f>
        <v>0</v>
      </c>
      <c r="F295" s="39">
        <f ca="1">'NE3_17.09.18'!H121</f>
        <v>0</v>
      </c>
      <c r="G295" s="39">
        <f ca="1">'NE3_17.09.18_pred'!H121</f>
        <v>0</v>
      </c>
      <c r="H295" s="39">
        <f ca="1">'NE4_18.09.18'!H121</f>
        <v>0</v>
      </c>
      <c r="I295" s="39">
        <f ca="1">'NE4_18.09.18_pred'!H121</f>
        <v>0</v>
      </c>
      <c r="J295" s="39">
        <f ca="1">'NE5_19.09.18'!H121</f>
        <v>0</v>
      </c>
      <c r="K295" s="39">
        <f ca="1">'NE5_19.09.18_pred'!H121</f>
        <v>0</v>
      </c>
      <c r="L295" s="39">
        <f ca="1">'NE6_20.09.18'!H121</f>
        <v>0</v>
      </c>
      <c r="M295" s="39">
        <f ca="1">'NE6_20.09.18_pred'!H121</f>
        <v>0</v>
      </c>
      <c r="N295" s="39">
        <f ca="1">'PE1_13.09.18'!H121</f>
        <v>0</v>
      </c>
      <c r="O295" s="39">
        <f ca="1">'PE1_13.09.18_pred'!H121</f>
        <v>0</v>
      </c>
      <c r="P295" s="39">
        <f ca="1">'PE2_14.09.18'!H121</f>
        <v>0</v>
      </c>
      <c r="Q295" s="39">
        <f ca="1">'PE2_14.09.18_pred'!H121</f>
        <v>0</v>
      </c>
      <c r="R295" s="39">
        <f ca="1">'PE3_17.09.18'!H121</f>
        <v>0</v>
      </c>
      <c r="S295" s="39">
        <f ca="1">'PE3_17.09.18_pred'!H121</f>
        <v>0</v>
      </c>
      <c r="T295" s="39">
        <f ca="1">'PE4_18.09.18'!H121</f>
        <v>0</v>
      </c>
      <c r="U295" s="39">
        <f ca="1">'PE4_18.09.18_pred'!H121</f>
        <v>0</v>
      </c>
      <c r="V295" s="39">
        <f ca="1">'PE5_19.09.18'!H121</f>
        <v>0</v>
      </c>
      <c r="W295" s="39">
        <f ca="1">'PE5_19.09.18_pred'!H121</f>
        <v>0</v>
      </c>
      <c r="X295" s="39">
        <f ca="1">'PE6_20.09.18'!H121</f>
        <v>0</v>
      </c>
      <c r="Y295" s="39">
        <f ca="1">'PE6_20.09.18_pred'!H121</f>
        <v>0</v>
      </c>
      <c r="Z295" s="39">
        <f ca="1">'TE1_13.09.18'!H121</f>
        <v>0</v>
      </c>
      <c r="AA295" s="39">
        <f ca="1">'TE1_13.09.18_pred'!H121</f>
        <v>0</v>
      </c>
      <c r="AB295" s="39">
        <f ca="1">'TE2_14.09.18'!H121</f>
        <v>0</v>
      </c>
      <c r="AC295" s="39">
        <f ca="1">'TE2_14.09.18_pred'!H121</f>
        <v>0</v>
      </c>
      <c r="AD295" s="39">
        <f ca="1">'TE3_17.09.18'!H121</f>
        <v>0</v>
      </c>
      <c r="AE295" s="39">
        <f ca="1">'TE3_17.09.18_pred'!H121</f>
        <v>0</v>
      </c>
      <c r="AF295" s="39">
        <f ca="1">'TE4_18.09.18'!H121</f>
        <v>0</v>
      </c>
      <c r="AG295" s="39">
        <f ca="1">'TE4_18.09.18_pred'!H121</f>
        <v>0</v>
      </c>
      <c r="AH295" s="39">
        <f ca="1">'TE5_19.09.18'!H121</f>
        <v>0</v>
      </c>
      <c r="AI295" s="39">
        <f ca="1">'TE5_19.09.18_pred'!H121</f>
        <v>0</v>
      </c>
      <c r="AJ295" s="39">
        <f ca="1">'TE6_20.09.18'!H121</f>
        <v>0</v>
      </c>
      <c r="AK295" s="39">
        <f ca="1">'TE6_20.09.18_pred'!H121</f>
        <v>0</v>
      </c>
      <c r="AL295" s="39">
        <f t="shared" ref="AL295:AL302" ca="1" si="67">SUM(B295:AK295)</f>
        <v>0</v>
      </c>
      <c r="AM295" s="36">
        <f t="shared" ref="AM295:AM302" ca="1" si="68">AVERAGE(B295:AK295)</f>
        <v>0</v>
      </c>
      <c r="AN295" s="36">
        <f t="shared" ref="AN295:AN302" ca="1" si="69">STDEV(B295:AK295)</f>
        <v>0</v>
      </c>
      <c r="AO295" s="36">
        <f t="shared" ref="AO295:AO302" ca="1" si="70">AN295/SQRT(36)</f>
        <v>0</v>
      </c>
      <c r="AP295" s="36">
        <f ca="1">IF(AL295=0,0,-1*((AL295/AL181)*(LN(AL295/AL181))))</f>
        <v>0</v>
      </c>
      <c r="AQ295" s="63">
        <f ca="1">IF(AL295=0,0,(AL295/AL181)^2)</f>
        <v>0</v>
      </c>
    </row>
    <row r="296" spans="1:43" x14ac:dyDescent="0.25">
      <c r="A296" s="53" t="s">
        <v>502</v>
      </c>
      <c r="B296" s="39">
        <f ca="1">'NE1_13.09.18'!H122</f>
        <v>0</v>
      </c>
      <c r="C296" s="39">
        <f ca="1">'NE1_13.09.18_pred'!H122</f>
        <v>0</v>
      </c>
      <c r="D296" s="39">
        <f ca="1">'NE2_14.09.18'!H122</f>
        <v>0</v>
      </c>
      <c r="E296" s="39">
        <f ca="1">'NE2_14.09.18_pred'!H122</f>
        <v>0</v>
      </c>
      <c r="F296" s="39">
        <f ca="1">'NE3_17.09.18'!H122</f>
        <v>0</v>
      </c>
      <c r="G296" s="39">
        <f ca="1">'NE3_17.09.18_pred'!H122</f>
        <v>0</v>
      </c>
      <c r="H296" s="39">
        <f ca="1">'NE4_18.09.18'!H122</f>
        <v>0</v>
      </c>
      <c r="I296" s="39">
        <f ca="1">'NE4_18.09.18_pred'!H122</f>
        <v>0</v>
      </c>
      <c r="J296" s="39">
        <f ca="1">'NE5_19.09.18'!H122</f>
        <v>0</v>
      </c>
      <c r="K296" s="39">
        <f ca="1">'NE5_19.09.18_pred'!H122</f>
        <v>0</v>
      </c>
      <c r="L296" s="39">
        <f ca="1">'NE6_20.09.18'!H122</f>
        <v>0</v>
      </c>
      <c r="M296" s="39">
        <f ca="1">'NE6_20.09.18_pred'!H122</f>
        <v>0</v>
      </c>
      <c r="N296" s="39">
        <f ca="1">'PE1_13.09.18'!H122</f>
        <v>0</v>
      </c>
      <c r="O296" s="39">
        <f ca="1">'PE1_13.09.18_pred'!H122</f>
        <v>0</v>
      </c>
      <c r="P296" s="39">
        <f ca="1">'PE2_14.09.18'!H122</f>
        <v>0</v>
      </c>
      <c r="Q296" s="39">
        <f ca="1">'PE2_14.09.18_pred'!H122</f>
        <v>0</v>
      </c>
      <c r="R296" s="39">
        <f ca="1">'PE3_17.09.18'!H122</f>
        <v>0</v>
      </c>
      <c r="S296" s="39">
        <f ca="1">'PE3_17.09.18_pred'!H122</f>
        <v>0</v>
      </c>
      <c r="T296" s="39">
        <f ca="1">'PE4_18.09.18'!H122</f>
        <v>0</v>
      </c>
      <c r="U296" s="39">
        <f ca="1">'PE4_18.09.18_pred'!H122</f>
        <v>0</v>
      </c>
      <c r="V296" s="39">
        <f ca="1">'PE5_19.09.18'!H122</f>
        <v>0</v>
      </c>
      <c r="W296" s="39">
        <f ca="1">'PE5_19.09.18_pred'!H122</f>
        <v>0</v>
      </c>
      <c r="X296" s="39">
        <f ca="1">'PE6_20.09.18'!H122</f>
        <v>0</v>
      </c>
      <c r="Y296" s="39">
        <f ca="1">'PE6_20.09.18_pred'!H122</f>
        <v>0</v>
      </c>
      <c r="Z296" s="39">
        <f ca="1">'TE1_13.09.18'!H122</f>
        <v>0</v>
      </c>
      <c r="AA296" s="39">
        <f ca="1">'TE1_13.09.18_pred'!H122</f>
        <v>0</v>
      </c>
      <c r="AB296" s="39">
        <f ca="1">'TE2_14.09.18'!H122</f>
        <v>0</v>
      </c>
      <c r="AC296" s="39">
        <f ca="1">'TE2_14.09.18_pred'!H122</f>
        <v>0</v>
      </c>
      <c r="AD296" s="39">
        <f ca="1">'TE3_17.09.18'!H122</f>
        <v>0</v>
      </c>
      <c r="AE296" s="39">
        <f ca="1">'TE3_17.09.18_pred'!H122</f>
        <v>0</v>
      </c>
      <c r="AF296" s="39">
        <f ca="1">'TE4_18.09.18'!H122</f>
        <v>0</v>
      </c>
      <c r="AG296" s="39">
        <f ca="1">'TE4_18.09.18_pred'!H122</f>
        <v>0</v>
      </c>
      <c r="AH296" s="39">
        <f ca="1">'TE5_19.09.18'!H122</f>
        <v>0</v>
      </c>
      <c r="AI296" s="39">
        <f ca="1">'TE5_19.09.18_pred'!H122</f>
        <v>0</v>
      </c>
      <c r="AJ296" s="39">
        <f ca="1">'TE6_20.09.18'!H122</f>
        <v>0</v>
      </c>
      <c r="AK296" s="39">
        <f ca="1">'TE6_20.09.18_pred'!H122</f>
        <v>0</v>
      </c>
      <c r="AL296" s="39">
        <f t="shared" ca="1" si="67"/>
        <v>0</v>
      </c>
      <c r="AM296" s="36">
        <f t="shared" ca="1" si="68"/>
        <v>0</v>
      </c>
      <c r="AN296" s="36">
        <f t="shared" ca="1" si="69"/>
        <v>0</v>
      </c>
      <c r="AO296" s="36">
        <f t="shared" ca="1" si="70"/>
        <v>0</v>
      </c>
      <c r="AP296" s="36">
        <f ca="1">IF(AL296=0,0,-1*((AL296/AL181)*(LN(AL296/AL181))))</f>
        <v>0</v>
      </c>
      <c r="AQ296" s="63">
        <f ca="1">IF(AL296=0,0,(AL296/AL181)^2)</f>
        <v>0</v>
      </c>
    </row>
    <row r="297" spans="1:43" x14ac:dyDescent="0.25">
      <c r="A297" s="53" t="s">
        <v>503</v>
      </c>
      <c r="B297" s="39">
        <f ca="1">'NE1_13.09.18'!H123</f>
        <v>0</v>
      </c>
      <c r="C297" s="39">
        <f ca="1">'NE1_13.09.18_pred'!H123</f>
        <v>0</v>
      </c>
      <c r="D297" s="39">
        <f ca="1">'NE2_14.09.18'!H123</f>
        <v>0</v>
      </c>
      <c r="E297" s="39">
        <f ca="1">'NE2_14.09.18_pred'!H123</f>
        <v>0</v>
      </c>
      <c r="F297" s="39">
        <f ca="1">'NE3_17.09.18'!H123</f>
        <v>0</v>
      </c>
      <c r="G297" s="39">
        <f ca="1">'NE3_17.09.18_pred'!H123</f>
        <v>0</v>
      </c>
      <c r="H297" s="39">
        <f ca="1">'NE4_18.09.18'!H123</f>
        <v>0</v>
      </c>
      <c r="I297" s="39">
        <f ca="1">'NE4_18.09.18_pred'!H123</f>
        <v>0</v>
      </c>
      <c r="J297" s="39">
        <f ca="1">'NE5_19.09.18'!H123</f>
        <v>0</v>
      </c>
      <c r="K297" s="39">
        <f ca="1">'NE5_19.09.18_pred'!H123</f>
        <v>0</v>
      </c>
      <c r="L297" s="39">
        <f ca="1">'NE6_20.09.18'!H123</f>
        <v>0</v>
      </c>
      <c r="M297" s="39">
        <f ca="1">'NE6_20.09.18_pred'!H123</f>
        <v>0</v>
      </c>
      <c r="N297" s="39">
        <f ca="1">'PE1_13.09.18'!H123</f>
        <v>0</v>
      </c>
      <c r="O297" s="39">
        <f ca="1">'PE1_13.09.18_pred'!H123</f>
        <v>0</v>
      </c>
      <c r="P297" s="39">
        <f ca="1">'PE2_14.09.18'!H123</f>
        <v>0</v>
      </c>
      <c r="Q297" s="39">
        <f ca="1">'PE2_14.09.18_pred'!H123</f>
        <v>0</v>
      </c>
      <c r="R297" s="39">
        <f ca="1">'PE3_17.09.18'!H123</f>
        <v>0</v>
      </c>
      <c r="S297" s="39">
        <f ca="1">'PE3_17.09.18_pred'!H123</f>
        <v>0</v>
      </c>
      <c r="T297" s="39">
        <f ca="1">'PE4_18.09.18'!H123</f>
        <v>0</v>
      </c>
      <c r="U297" s="39">
        <f ca="1">'PE4_18.09.18_pred'!H123</f>
        <v>0</v>
      </c>
      <c r="V297" s="39">
        <f ca="1">'PE5_19.09.18'!H123</f>
        <v>0</v>
      </c>
      <c r="W297" s="39">
        <f ca="1">'PE5_19.09.18_pred'!H123</f>
        <v>0</v>
      </c>
      <c r="X297" s="39">
        <f ca="1">'PE6_20.09.18'!H123</f>
        <v>0</v>
      </c>
      <c r="Y297" s="39">
        <f ca="1">'PE6_20.09.18_pred'!H123</f>
        <v>0</v>
      </c>
      <c r="Z297" s="39">
        <f ca="1">'TE1_13.09.18'!H123</f>
        <v>0</v>
      </c>
      <c r="AA297" s="39">
        <f ca="1">'TE1_13.09.18_pred'!H123</f>
        <v>0</v>
      </c>
      <c r="AB297" s="39">
        <f ca="1">'TE2_14.09.18'!H123</f>
        <v>0</v>
      </c>
      <c r="AC297" s="39">
        <f ca="1">'TE2_14.09.18_pred'!H123</f>
        <v>0</v>
      </c>
      <c r="AD297" s="39">
        <f ca="1">'TE3_17.09.18'!H123</f>
        <v>0</v>
      </c>
      <c r="AE297" s="39">
        <f ca="1">'TE3_17.09.18_pred'!H123</f>
        <v>0</v>
      </c>
      <c r="AF297" s="39">
        <f ca="1">'TE4_18.09.18'!H123</f>
        <v>0</v>
      </c>
      <c r="AG297" s="39">
        <f ca="1">'TE4_18.09.18_pred'!H123</f>
        <v>0</v>
      </c>
      <c r="AH297" s="39">
        <f ca="1">'TE5_19.09.18'!H123</f>
        <v>0</v>
      </c>
      <c r="AI297" s="39">
        <f ca="1">'TE5_19.09.18_pred'!H123</f>
        <v>0</v>
      </c>
      <c r="AJ297" s="39">
        <f ca="1">'TE6_20.09.18'!H123</f>
        <v>0</v>
      </c>
      <c r="AK297" s="39">
        <f ca="1">'TE6_20.09.18_pred'!H123</f>
        <v>0</v>
      </c>
      <c r="AL297" s="39">
        <f t="shared" ca="1" si="67"/>
        <v>0</v>
      </c>
      <c r="AM297" s="36">
        <f t="shared" ca="1" si="68"/>
        <v>0</v>
      </c>
      <c r="AN297" s="36">
        <f t="shared" ca="1" si="69"/>
        <v>0</v>
      </c>
      <c r="AO297" s="36">
        <f t="shared" ca="1" si="70"/>
        <v>0</v>
      </c>
      <c r="AP297" s="36">
        <f ca="1">IF(AL297=0,0,-1*((AL297/AL181)*(LN(AL297/AL181))))</f>
        <v>0</v>
      </c>
      <c r="AQ297" s="63">
        <f ca="1">IF(AL297=0,0,(AL297/AL181)^2)</f>
        <v>0</v>
      </c>
    </row>
    <row r="298" spans="1:43" x14ac:dyDescent="0.25">
      <c r="A298" s="53" t="s">
        <v>504</v>
      </c>
      <c r="B298" s="39">
        <f ca="1">'NE1_13.09.18'!H124</f>
        <v>1</v>
      </c>
      <c r="C298" s="39">
        <f ca="1">'NE1_13.09.18_pred'!H124</f>
        <v>2</v>
      </c>
      <c r="D298" s="39">
        <f ca="1">'NE2_14.09.18'!H124</f>
        <v>2</v>
      </c>
      <c r="E298" s="39">
        <f ca="1">'NE2_14.09.18_pred'!H124</f>
        <v>1</v>
      </c>
      <c r="F298" s="39">
        <f ca="1">'NE3_17.09.18'!H124</f>
        <v>2</v>
      </c>
      <c r="G298" s="39">
        <f ca="1">'NE3_17.09.18_pred'!H124</f>
        <v>1</v>
      </c>
      <c r="H298" s="39">
        <f ca="1">'NE4_18.09.18'!H124</f>
        <v>1</v>
      </c>
      <c r="I298" s="39">
        <f ca="1">'NE4_18.09.18_pred'!H124</f>
        <v>2</v>
      </c>
      <c r="J298" s="39">
        <f ca="1">'NE5_19.09.18'!H124</f>
        <v>1</v>
      </c>
      <c r="K298" s="39">
        <f ca="1">'NE5_19.09.18_pred'!H124</f>
        <v>2</v>
      </c>
      <c r="L298" s="39">
        <f ca="1">'NE6_20.09.18'!H124</f>
        <v>2</v>
      </c>
      <c r="M298" s="39">
        <f ca="1">'NE6_20.09.18_pred'!H124</f>
        <v>3</v>
      </c>
      <c r="N298" s="39">
        <f ca="1">'PE1_13.09.18'!H124</f>
        <v>0</v>
      </c>
      <c r="O298" s="39">
        <f ca="1">'PE1_13.09.18_pred'!H124</f>
        <v>0</v>
      </c>
      <c r="P298" s="39">
        <f ca="1">'PE2_14.09.18'!H124</f>
        <v>1</v>
      </c>
      <c r="Q298" s="39">
        <f ca="1">'PE2_14.09.18_pred'!H124</f>
        <v>1</v>
      </c>
      <c r="R298" s="39">
        <f ca="1">'PE3_17.09.18'!H124</f>
        <v>0</v>
      </c>
      <c r="S298" s="39">
        <f ca="1">'PE3_17.09.18_pred'!H124</f>
        <v>0</v>
      </c>
      <c r="T298" s="39">
        <f ca="1">'PE4_18.09.18'!H124</f>
        <v>2</v>
      </c>
      <c r="U298" s="39">
        <f ca="1">'PE4_18.09.18_pred'!H124</f>
        <v>1</v>
      </c>
      <c r="V298" s="39">
        <f ca="1">'PE5_19.09.18'!H124</f>
        <v>1</v>
      </c>
      <c r="W298" s="39">
        <f ca="1">'PE5_19.09.18_pred'!H124</f>
        <v>1</v>
      </c>
      <c r="X298" s="39">
        <f ca="1">'PE6_20.09.18'!H124</f>
        <v>0</v>
      </c>
      <c r="Y298" s="39">
        <f ca="1">'PE6_20.09.18_pred'!H124</f>
        <v>0</v>
      </c>
      <c r="Z298" s="39">
        <f ca="1">'TE1_13.09.18'!H124</f>
        <v>0</v>
      </c>
      <c r="AA298" s="39">
        <f ca="1">'TE1_13.09.18_pred'!H124</f>
        <v>0</v>
      </c>
      <c r="AB298" s="39">
        <f ca="1">'TE2_14.09.18'!H124</f>
        <v>0</v>
      </c>
      <c r="AC298" s="39">
        <f ca="1">'TE2_14.09.18_pred'!H124</f>
        <v>0</v>
      </c>
      <c r="AD298" s="39">
        <f ca="1">'TE3_17.09.18'!H124</f>
        <v>0</v>
      </c>
      <c r="AE298" s="39">
        <f ca="1">'TE3_17.09.18_pred'!H124</f>
        <v>0</v>
      </c>
      <c r="AF298" s="39">
        <f ca="1">'TE4_18.09.18'!H124</f>
        <v>0</v>
      </c>
      <c r="AG298" s="39">
        <f ca="1">'TE4_18.09.18_pred'!H124</f>
        <v>0</v>
      </c>
      <c r="AH298" s="39">
        <f ca="1">'TE5_19.09.18'!H124</f>
        <v>0</v>
      </c>
      <c r="AI298" s="39">
        <f ca="1">'TE5_19.09.18_pred'!H124</f>
        <v>0</v>
      </c>
      <c r="AJ298" s="39">
        <f ca="1">'TE6_20.09.18'!H124</f>
        <v>0</v>
      </c>
      <c r="AK298" s="39">
        <f ca="1">'TE6_20.09.18_pred'!H124</f>
        <v>0</v>
      </c>
      <c r="AL298" s="39">
        <f t="shared" ca="1" si="67"/>
        <v>27</v>
      </c>
      <c r="AM298" s="36">
        <f t="shared" ca="1" si="68"/>
        <v>0.75</v>
      </c>
      <c r="AN298" s="36">
        <f t="shared" ca="1" si="69"/>
        <v>0.8742343589025281</v>
      </c>
      <c r="AO298" s="36">
        <f t="shared" ca="1" si="70"/>
        <v>0.14570572648375468</v>
      </c>
      <c r="AP298" s="36">
        <f ca="1">IF(AL298=0,0,-1*((AL298/AL181)*(LN(AL298/AL181))))</f>
        <v>0.36722490946797559</v>
      </c>
      <c r="AQ298" s="63">
        <f ca="1">IF(AL298=0,0,(AL298/AL181)^2)</f>
        <v>0.11982248520710058</v>
      </c>
    </row>
    <row r="299" spans="1:43" x14ac:dyDescent="0.25">
      <c r="A299" s="53" t="s">
        <v>505</v>
      </c>
      <c r="B299" s="39">
        <f ca="1">'NE1_13.09.18'!H125</f>
        <v>0</v>
      </c>
      <c r="C299" s="39">
        <f ca="1">'NE1_13.09.18_pred'!H125</f>
        <v>0</v>
      </c>
      <c r="D299" s="39">
        <f ca="1">'NE2_14.09.18'!H125</f>
        <v>0</v>
      </c>
      <c r="E299" s="39">
        <f ca="1">'NE2_14.09.18_pred'!H125</f>
        <v>0</v>
      </c>
      <c r="F299" s="39">
        <f ca="1">'NE3_17.09.18'!H125</f>
        <v>0</v>
      </c>
      <c r="G299" s="39">
        <f ca="1">'NE3_17.09.18_pred'!H125</f>
        <v>0</v>
      </c>
      <c r="H299" s="39">
        <f ca="1">'NE4_18.09.18'!H125</f>
        <v>0</v>
      </c>
      <c r="I299" s="39">
        <f ca="1">'NE4_18.09.18_pred'!H125</f>
        <v>0</v>
      </c>
      <c r="J299" s="39">
        <f ca="1">'NE5_19.09.18'!H125</f>
        <v>0</v>
      </c>
      <c r="K299" s="39">
        <f ca="1">'NE5_19.09.18_pred'!H125</f>
        <v>0</v>
      </c>
      <c r="L299" s="39">
        <f ca="1">'NE6_20.09.18'!H125</f>
        <v>0</v>
      </c>
      <c r="M299" s="39">
        <f ca="1">'NE6_20.09.18_pred'!H125</f>
        <v>0</v>
      </c>
      <c r="N299" s="39">
        <f ca="1">'PE1_13.09.18'!H125</f>
        <v>0</v>
      </c>
      <c r="O299" s="39">
        <f ca="1">'PE1_13.09.18_pred'!H125</f>
        <v>0</v>
      </c>
      <c r="P299" s="39">
        <f ca="1">'PE2_14.09.18'!H125</f>
        <v>0</v>
      </c>
      <c r="Q299" s="39">
        <f ca="1">'PE2_14.09.18_pred'!H125</f>
        <v>0</v>
      </c>
      <c r="R299" s="39">
        <f ca="1">'PE3_17.09.18'!H125</f>
        <v>0</v>
      </c>
      <c r="S299" s="39">
        <f ca="1">'PE3_17.09.18_pred'!H125</f>
        <v>0</v>
      </c>
      <c r="T299" s="39">
        <f ca="1">'PE4_18.09.18'!H125</f>
        <v>0</v>
      </c>
      <c r="U299" s="39">
        <f ca="1">'PE4_18.09.18_pred'!H125</f>
        <v>0</v>
      </c>
      <c r="V299" s="39">
        <f ca="1">'PE5_19.09.18'!H125</f>
        <v>0</v>
      </c>
      <c r="W299" s="39">
        <f ca="1">'PE5_19.09.18_pred'!H125</f>
        <v>0</v>
      </c>
      <c r="X299" s="39">
        <f ca="1">'PE6_20.09.18'!H125</f>
        <v>0</v>
      </c>
      <c r="Y299" s="39">
        <f ca="1">'PE6_20.09.18_pred'!H125</f>
        <v>0</v>
      </c>
      <c r="Z299" s="39">
        <f ca="1">'TE1_13.09.18'!H125</f>
        <v>0</v>
      </c>
      <c r="AA299" s="39">
        <f ca="1">'TE1_13.09.18_pred'!H125</f>
        <v>0</v>
      </c>
      <c r="AB299" s="39">
        <f ca="1">'TE2_14.09.18'!H125</f>
        <v>0</v>
      </c>
      <c r="AC299" s="39">
        <f ca="1">'TE2_14.09.18_pred'!H125</f>
        <v>0</v>
      </c>
      <c r="AD299" s="39">
        <f ca="1">'TE3_17.09.18'!H125</f>
        <v>0</v>
      </c>
      <c r="AE299" s="39">
        <f ca="1">'TE3_17.09.18_pred'!H125</f>
        <v>0</v>
      </c>
      <c r="AF299" s="39">
        <f ca="1">'TE4_18.09.18'!H125</f>
        <v>0</v>
      </c>
      <c r="AG299" s="39">
        <f ca="1">'TE4_18.09.18_pred'!H125</f>
        <v>0</v>
      </c>
      <c r="AH299" s="39">
        <f ca="1">'TE5_19.09.18'!H125</f>
        <v>0</v>
      </c>
      <c r="AI299" s="39">
        <f ca="1">'TE5_19.09.18_pred'!H125</f>
        <v>0</v>
      </c>
      <c r="AJ299" s="39">
        <f ca="1">'TE6_20.09.18'!H125</f>
        <v>0</v>
      </c>
      <c r="AK299" s="39">
        <f ca="1">'TE6_20.09.18_pred'!H125</f>
        <v>0</v>
      </c>
      <c r="AL299" s="39">
        <f t="shared" ca="1" si="67"/>
        <v>0</v>
      </c>
      <c r="AM299" s="36">
        <f t="shared" ca="1" si="68"/>
        <v>0</v>
      </c>
      <c r="AN299" s="36">
        <f t="shared" ca="1" si="69"/>
        <v>0</v>
      </c>
      <c r="AO299" s="36">
        <f t="shared" ca="1" si="70"/>
        <v>0</v>
      </c>
      <c r="AP299" s="36">
        <f ca="1">IF(AL299=0,0,-1*((AL299/AL181)*(LN(AL299/AL181))))</f>
        <v>0</v>
      </c>
      <c r="AQ299" s="63">
        <f ca="1">IF(AL299=0,0,(AL299/AL181)^2)</f>
        <v>0</v>
      </c>
    </row>
    <row r="300" spans="1:43" x14ac:dyDescent="0.25">
      <c r="A300" s="53" t="s">
        <v>506</v>
      </c>
      <c r="B300" s="39">
        <f ca="1">'NE1_13.09.18'!H126</f>
        <v>6</v>
      </c>
      <c r="C300" s="39">
        <f ca="1">'NE1_13.09.18_pred'!H126</f>
        <v>1</v>
      </c>
      <c r="D300" s="39">
        <f ca="1">'NE2_14.09.18'!H126</f>
        <v>1</v>
      </c>
      <c r="E300" s="39">
        <f ca="1">'NE2_14.09.18_pred'!H126</f>
        <v>1</v>
      </c>
      <c r="F300" s="39">
        <f ca="1">'NE3_17.09.18'!H126</f>
        <v>1</v>
      </c>
      <c r="G300" s="39">
        <f ca="1">'NE3_17.09.18_pred'!H126</f>
        <v>1</v>
      </c>
      <c r="H300" s="39">
        <f ca="1">'NE4_18.09.18'!H126</f>
        <v>2</v>
      </c>
      <c r="I300" s="39">
        <f ca="1">'NE4_18.09.18_pred'!H126</f>
        <v>1</v>
      </c>
      <c r="J300" s="39">
        <f ca="1">'NE5_19.09.18'!H126</f>
        <v>16</v>
      </c>
      <c r="K300" s="39">
        <f ca="1">'NE5_19.09.18_pred'!H126</f>
        <v>9</v>
      </c>
      <c r="L300" s="39">
        <f ca="1">'NE6_20.09.18'!H126</f>
        <v>0</v>
      </c>
      <c r="M300" s="39">
        <f ca="1">'NE6_20.09.18_pred'!H126</f>
        <v>0</v>
      </c>
      <c r="N300" s="39">
        <f ca="1">'PE1_13.09.18'!H126</f>
        <v>0</v>
      </c>
      <c r="O300" s="39">
        <f ca="1">'PE1_13.09.18_pred'!H126</f>
        <v>1</v>
      </c>
      <c r="P300" s="39">
        <f ca="1">'PE2_14.09.18'!H126</f>
        <v>1</v>
      </c>
      <c r="Q300" s="39">
        <f ca="1">'PE2_14.09.18_pred'!H126</f>
        <v>1</v>
      </c>
      <c r="R300" s="39">
        <f ca="1">'PE3_17.09.18'!H126</f>
        <v>0</v>
      </c>
      <c r="S300" s="39">
        <f ca="1">'PE3_17.09.18_pred'!H126</f>
        <v>0</v>
      </c>
      <c r="T300" s="39">
        <f ca="1">'PE4_18.09.18'!H126</f>
        <v>2</v>
      </c>
      <c r="U300" s="39">
        <f ca="1">'PE4_18.09.18_pred'!H126</f>
        <v>1</v>
      </c>
      <c r="V300" s="39">
        <f ca="1">'PE5_19.09.18'!H126</f>
        <v>0</v>
      </c>
      <c r="W300" s="39">
        <f ca="1">'PE5_19.09.18_pred'!H126</f>
        <v>0</v>
      </c>
      <c r="X300" s="39">
        <f ca="1">'PE6_20.09.18'!H126</f>
        <v>0</v>
      </c>
      <c r="Y300" s="39">
        <f ca="1">'PE6_20.09.18_pred'!H126</f>
        <v>0</v>
      </c>
      <c r="Z300" s="39">
        <f ca="1">'TE1_13.09.18'!H126</f>
        <v>0</v>
      </c>
      <c r="AA300" s="39">
        <f ca="1">'TE1_13.09.18_pred'!H126</f>
        <v>0</v>
      </c>
      <c r="AB300" s="39">
        <f ca="1">'TE2_14.09.18'!H126</f>
        <v>1</v>
      </c>
      <c r="AC300" s="39">
        <f ca="1">'TE2_14.09.18_pred'!H126</f>
        <v>1</v>
      </c>
      <c r="AD300" s="39">
        <f ca="1">'TE3_17.09.18'!H126</f>
        <v>1</v>
      </c>
      <c r="AE300" s="39">
        <f ca="1">'TE3_17.09.18_pred'!H126</f>
        <v>0</v>
      </c>
      <c r="AF300" s="39">
        <f ca="1">'TE4_18.09.18'!H126</f>
        <v>0</v>
      </c>
      <c r="AG300" s="39">
        <f ca="1">'TE4_18.09.18_pred'!H126</f>
        <v>0</v>
      </c>
      <c r="AH300" s="39">
        <f ca="1">'TE5_19.09.18'!H126</f>
        <v>1</v>
      </c>
      <c r="AI300" s="39">
        <f ca="1">'TE5_19.09.18_pred'!H126</f>
        <v>0</v>
      </c>
      <c r="AJ300" s="39">
        <f ca="1">'TE6_20.09.18'!H126</f>
        <v>0</v>
      </c>
      <c r="AK300" s="39">
        <f ca="1">'TE6_20.09.18_pred'!H126</f>
        <v>0</v>
      </c>
      <c r="AL300" s="39">
        <f t="shared" ca="1" si="67"/>
        <v>49</v>
      </c>
      <c r="AM300" s="36">
        <f t="shared" ca="1" si="68"/>
        <v>1.3611111111111112</v>
      </c>
      <c r="AN300" s="36">
        <f t="shared" ca="1" si="69"/>
        <v>3.0627044797300846</v>
      </c>
      <c r="AO300" s="36">
        <f t="shared" ca="1" si="70"/>
        <v>0.51045074662168077</v>
      </c>
      <c r="AP300" s="36">
        <f ca="1">IF(AL300=0,0,-1*((AL300/AL181)*(LN(AL300/AL181))))</f>
        <v>0.29204535769704221</v>
      </c>
      <c r="AQ300" s="63">
        <f ca="1">IF(AL300=0,0,(AL300/AL181)^2)</f>
        <v>0.39464168310322156</v>
      </c>
    </row>
    <row r="301" spans="1:43" x14ac:dyDescent="0.25">
      <c r="A301" s="53" t="s">
        <v>507</v>
      </c>
      <c r="B301" s="39">
        <f ca="1">'NE1_13.09.18'!H127</f>
        <v>0</v>
      </c>
      <c r="C301" s="39">
        <f ca="1">'NE1_13.09.18_pred'!H127</f>
        <v>0</v>
      </c>
      <c r="D301" s="39">
        <f ca="1">'NE2_14.09.18'!H127</f>
        <v>0</v>
      </c>
      <c r="E301" s="39">
        <f ca="1">'NE2_14.09.18_pred'!H127</f>
        <v>0</v>
      </c>
      <c r="F301" s="39">
        <f ca="1">'NE3_17.09.18'!H127</f>
        <v>0</v>
      </c>
      <c r="G301" s="39">
        <f ca="1">'NE3_17.09.18_pred'!H127</f>
        <v>0</v>
      </c>
      <c r="H301" s="39">
        <f ca="1">'NE4_18.09.18'!H127</f>
        <v>0</v>
      </c>
      <c r="I301" s="39">
        <f ca="1">'NE4_18.09.18_pred'!H127</f>
        <v>0</v>
      </c>
      <c r="J301" s="39">
        <f ca="1">'NE5_19.09.18'!H127</f>
        <v>0</v>
      </c>
      <c r="K301" s="39">
        <f ca="1">'NE5_19.09.18_pred'!H127</f>
        <v>0</v>
      </c>
      <c r="L301" s="39">
        <f ca="1">'NE6_20.09.18'!H127</f>
        <v>0</v>
      </c>
      <c r="M301" s="39">
        <f ca="1">'NE6_20.09.18_pred'!H127</f>
        <v>0</v>
      </c>
      <c r="N301" s="39">
        <f ca="1">'PE1_13.09.18'!H127</f>
        <v>0</v>
      </c>
      <c r="O301" s="39">
        <f ca="1">'PE1_13.09.18_pred'!H127</f>
        <v>0</v>
      </c>
      <c r="P301" s="39">
        <f ca="1">'PE2_14.09.18'!H127</f>
        <v>0</v>
      </c>
      <c r="Q301" s="39">
        <f ca="1">'PE2_14.09.18_pred'!H127</f>
        <v>0</v>
      </c>
      <c r="R301" s="39">
        <f ca="1">'PE3_17.09.18'!H127</f>
        <v>0</v>
      </c>
      <c r="S301" s="39">
        <f ca="1">'PE3_17.09.18_pred'!H127</f>
        <v>0</v>
      </c>
      <c r="T301" s="39">
        <f ca="1">'PE4_18.09.18'!H127</f>
        <v>0</v>
      </c>
      <c r="U301" s="39">
        <f ca="1">'PE4_18.09.18_pred'!H127</f>
        <v>0</v>
      </c>
      <c r="V301" s="39">
        <f ca="1">'PE5_19.09.18'!H127</f>
        <v>0</v>
      </c>
      <c r="W301" s="39">
        <f ca="1">'PE5_19.09.18_pred'!H127</f>
        <v>0</v>
      </c>
      <c r="X301" s="39">
        <f ca="1">'PE6_20.09.18'!H127</f>
        <v>0</v>
      </c>
      <c r="Y301" s="39">
        <f ca="1">'PE6_20.09.18_pred'!H127</f>
        <v>0</v>
      </c>
      <c r="Z301" s="39">
        <f ca="1">'TE1_13.09.18'!H127</f>
        <v>0</v>
      </c>
      <c r="AA301" s="39">
        <f ca="1">'TE1_13.09.18_pred'!H127</f>
        <v>0</v>
      </c>
      <c r="AB301" s="39">
        <f ca="1">'TE2_14.09.18'!H127</f>
        <v>0</v>
      </c>
      <c r="AC301" s="39">
        <f ca="1">'TE2_14.09.18_pred'!H127</f>
        <v>0</v>
      </c>
      <c r="AD301" s="39">
        <f ca="1">'TE3_17.09.18'!H127</f>
        <v>0</v>
      </c>
      <c r="AE301" s="39">
        <f ca="1">'TE3_17.09.18_pred'!H127</f>
        <v>0</v>
      </c>
      <c r="AF301" s="39">
        <f ca="1">'TE4_18.09.18'!H127</f>
        <v>0</v>
      </c>
      <c r="AG301" s="39">
        <f ca="1">'TE4_18.09.18_pred'!H127</f>
        <v>0</v>
      </c>
      <c r="AH301" s="39">
        <f ca="1">'TE5_19.09.18'!H127</f>
        <v>0</v>
      </c>
      <c r="AI301" s="39">
        <f ca="1">'TE5_19.09.18_pred'!H127</f>
        <v>0</v>
      </c>
      <c r="AJ301" s="39">
        <f ca="1">'TE6_20.09.18'!H127</f>
        <v>0</v>
      </c>
      <c r="AK301" s="39">
        <f ca="1">'TE6_20.09.18_pred'!H127</f>
        <v>0</v>
      </c>
      <c r="AL301" s="39">
        <f t="shared" ca="1" si="67"/>
        <v>0</v>
      </c>
      <c r="AM301" s="36">
        <f t="shared" ca="1" si="68"/>
        <v>0</v>
      </c>
      <c r="AN301" s="36">
        <f t="shared" ca="1" si="69"/>
        <v>0</v>
      </c>
      <c r="AO301" s="36">
        <f t="shared" ca="1" si="70"/>
        <v>0</v>
      </c>
      <c r="AP301" s="36">
        <f ca="1">IF(AL301=0,0,-1*((AL301/AL181)*(LN(AL301/AL181))))</f>
        <v>0</v>
      </c>
      <c r="AQ301" s="63">
        <f ca="1">IF(AL301=0,0,(AL301/AL181)^2)</f>
        <v>0</v>
      </c>
    </row>
    <row r="302" spans="1:43" x14ac:dyDescent="0.25">
      <c r="A302" s="53" t="s">
        <v>508</v>
      </c>
      <c r="B302" s="39">
        <f ca="1">'NE1_13.09.18'!H128</f>
        <v>0</v>
      </c>
      <c r="C302" s="39">
        <f ca="1">'NE1_13.09.18_pred'!H128</f>
        <v>0</v>
      </c>
      <c r="D302" s="39">
        <f ca="1">'NE2_14.09.18'!H128</f>
        <v>0</v>
      </c>
      <c r="E302" s="39">
        <f ca="1">'NE2_14.09.18_pred'!H128</f>
        <v>0</v>
      </c>
      <c r="F302" s="39">
        <f ca="1">'NE3_17.09.18'!H128</f>
        <v>0</v>
      </c>
      <c r="G302" s="39">
        <f ca="1">'NE3_17.09.18_pred'!H128</f>
        <v>0</v>
      </c>
      <c r="H302" s="39">
        <f ca="1">'NE4_18.09.18'!H128</f>
        <v>1</v>
      </c>
      <c r="I302" s="39">
        <f ca="1">'NE4_18.09.18_pred'!H128</f>
        <v>1</v>
      </c>
      <c r="J302" s="39">
        <f ca="1">'NE5_19.09.18'!H128</f>
        <v>0</v>
      </c>
      <c r="K302" s="39">
        <f ca="1">'NE5_19.09.18_pred'!H128</f>
        <v>0</v>
      </c>
      <c r="L302" s="39">
        <f ca="1">'NE6_20.09.18'!H128</f>
        <v>0</v>
      </c>
      <c r="M302" s="39">
        <f ca="1">'NE6_20.09.18_pred'!H128</f>
        <v>0</v>
      </c>
      <c r="N302" s="39">
        <f ca="1">'PE1_13.09.18'!H128</f>
        <v>0</v>
      </c>
      <c r="O302" s="39">
        <f ca="1">'PE1_13.09.18_pred'!H128</f>
        <v>0</v>
      </c>
      <c r="P302" s="39">
        <f ca="1">'PE2_14.09.18'!H128</f>
        <v>0</v>
      </c>
      <c r="Q302" s="39">
        <f ca="1">'PE2_14.09.18_pred'!H128</f>
        <v>0</v>
      </c>
      <c r="R302" s="39">
        <f ca="1">'PE3_17.09.18'!H128</f>
        <v>0</v>
      </c>
      <c r="S302" s="39">
        <f ca="1">'PE3_17.09.18_pred'!H128</f>
        <v>0</v>
      </c>
      <c r="T302" s="39">
        <f ca="1">'PE4_18.09.18'!H128</f>
        <v>0</v>
      </c>
      <c r="U302" s="39">
        <f ca="1">'PE4_18.09.18_pred'!H128</f>
        <v>0</v>
      </c>
      <c r="V302" s="39">
        <f ca="1">'PE5_19.09.18'!H128</f>
        <v>0</v>
      </c>
      <c r="W302" s="39">
        <f ca="1">'PE5_19.09.18_pred'!H128</f>
        <v>0</v>
      </c>
      <c r="X302" s="39">
        <f ca="1">'PE6_20.09.18'!H128</f>
        <v>0</v>
      </c>
      <c r="Y302" s="39">
        <f ca="1">'PE6_20.09.18_pred'!H128</f>
        <v>0</v>
      </c>
      <c r="Z302" s="39">
        <f ca="1">'TE1_13.09.18'!H128</f>
        <v>0</v>
      </c>
      <c r="AA302" s="39">
        <f ca="1">'TE1_13.09.18_pred'!H128</f>
        <v>0</v>
      </c>
      <c r="AB302" s="39">
        <f ca="1">'TE2_14.09.18'!H128</f>
        <v>0</v>
      </c>
      <c r="AC302" s="39">
        <f ca="1">'TE2_14.09.18_pred'!H128</f>
        <v>0</v>
      </c>
      <c r="AD302" s="39">
        <f ca="1">'TE3_17.09.18'!H128</f>
        <v>0</v>
      </c>
      <c r="AE302" s="39">
        <f ca="1">'TE3_17.09.18_pred'!H128</f>
        <v>0</v>
      </c>
      <c r="AF302" s="39">
        <f ca="1">'TE4_18.09.18'!H128</f>
        <v>0</v>
      </c>
      <c r="AG302" s="39">
        <f ca="1">'TE4_18.09.18_pred'!H128</f>
        <v>0</v>
      </c>
      <c r="AH302" s="39">
        <f ca="1">'TE5_19.09.18'!H128</f>
        <v>0</v>
      </c>
      <c r="AI302" s="39">
        <f ca="1">'TE5_19.09.18_pred'!H128</f>
        <v>0</v>
      </c>
      <c r="AJ302" s="39">
        <f ca="1">'TE6_20.09.18'!H128</f>
        <v>0</v>
      </c>
      <c r="AK302" s="39">
        <f ca="1">'TE6_20.09.18_pred'!H128</f>
        <v>0</v>
      </c>
      <c r="AL302" s="39">
        <f t="shared" ca="1" si="67"/>
        <v>2</v>
      </c>
      <c r="AM302" s="36">
        <f t="shared" ca="1" si="68"/>
        <v>5.5555555555555552E-2</v>
      </c>
      <c r="AN302" s="36">
        <f t="shared" ca="1" si="69"/>
        <v>0.2323106841457232</v>
      </c>
      <c r="AO302" s="36">
        <f t="shared" ca="1" si="70"/>
        <v>3.8718447357620533E-2</v>
      </c>
      <c r="AP302" s="36">
        <f ca="1">IF(AL302=0,0,-1*((AL302/AL181)*(LN(AL302/AL181))))</f>
        <v>9.3937478105888358E-2</v>
      </c>
      <c r="AQ302" s="63">
        <f ca="1">IF(AL302=0,0,(AL302/AL181)^2)</f>
        <v>6.5746219592373431E-4</v>
      </c>
    </row>
    <row r="303" spans="1:43" x14ac:dyDescent="0.25">
      <c r="A303" s="54" t="s">
        <v>194</v>
      </c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8">
        <f ca="1">SUM(AP304:AP304)</f>
        <v>0</v>
      </c>
      <c r="AQ303" s="64">
        <f ca="1">1-SUM(AQ304:AQ304)</f>
        <v>1</v>
      </c>
    </row>
    <row r="304" spans="1:43" x14ac:dyDescent="0.25">
      <c r="A304" s="53" t="s">
        <v>509</v>
      </c>
      <c r="B304" s="39">
        <f ca="1">'NE1_13.09.18'!H130</f>
        <v>0</v>
      </c>
      <c r="C304" s="39">
        <f ca="1">'NE1_13.09.18_pred'!H130</f>
        <v>0</v>
      </c>
      <c r="D304" s="39">
        <f ca="1">'NE2_14.09.18'!H130</f>
        <v>0</v>
      </c>
      <c r="E304" s="39">
        <f ca="1">'NE2_14.09.18_pred'!H130</f>
        <v>0</v>
      </c>
      <c r="F304" s="39">
        <f ca="1">'NE3_17.09.18'!H130</f>
        <v>0</v>
      </c>
      <c r="G304" s="39">
        <f ca="1">'NE3_17.09.18_pred'!H130</f>
        <v>0</v>
      </c>
      <c r="H304" s="39">
        <f ca="1">'NE4_18.09.18'!H130</f>
        <v>0</v>
      </c>
      <c r="I304" s="39">
        <f ca="1">'NE4_18.09.18_pred'!H130</f>
        <v>0</v>
      </c>
      <c r="J304" s="39">
        <f ca="1">'NE5_19.09.18'!H130</f>
        <v>0</v>
      </c>
      <c r="K304" s="39">
        <f ca="1">'NE5_19.09.18_pred'!H130</f>
        <v>0</v>
      </c>
      <c r="L304" s="39">
        <f ca="1">'NE6_20.09.18'!H130</f>
        <v>0</v>
      </c>
      <c r="M304" s="39">
        <f ca="1">'NE6_20.09.18_pred'!H130</f>
        <v>0</v>
      </c>
      <c r="N304" s="39">
        <f ca="1">'PE1_13.09.18'!H130</f>
        <v>0</v>
      </c>
      <c r="O304" s="39">
        <f ca="1">'PE1_13.09.18_pred'!H130</f>
        <v>0</v>
      </c>
      <c r="P304" s="39">
        <f ca="1">'PE2_14.09.18'!H130</f>
        <v>0</v>
      </c>
      <c r="Q304" s="39">
        <f ca="1">'PE2_14.09.18_pred'!H130</f>
        <v>0</v>
      </c>
      <c r="R304" s="39">
        <f ca="1">'PE3_17.09.18'!H130</f>
        <v>0</v>
      </c>
      <c r="S304" s="39">
        <f ca="1">'PE3_17.09.18_pred'!H130</f>
        <v>0</v>
      </c>
      <c r="T304" s="39">
        <f ca="1">'PE4_18.09.18'!H130</f>
        <v>0</v>
      </c>
      <c r="U304" s="39">
        <f ca="1">'PE4_18.09.18_pred'!H130</f>
        <v>0</v>
      </c>
      <c r="V304" s="39">
        <f ca="1">'PE5_19.09.18'!H130</f>
        <v>0</v>
      </c>
      <c r="W304" s="39">
        <f ca="1">'PE5_19.09.18_pred'!H130</f>
        <v>0</v>
      </c>
      <c r="X304" s="39">
        <f ca="1">'PE6_20.09.18'!H130</f>
        <v>0</v>
      </c>
      <c r="Y304" s="39">
        <f ca="1">'PE6_20.09.18_pred'!H130</f>
        <v>0</v>
      </c>
      <c r="Z304" s="39">
        <f ca="1">'TE1_13.09.18'!H130</f>
        <v>0</v>
      </c>
      <c r="AA304" s="39">
        <f ca="1">'TE1_13.09.18_pred'!H130</f>
        <v>0</v>
      </c>
      <c r="AB304" s="39">
        <f ca="1">'TE2_14.09.18'!H130</f>
        <v>0</v>
      </c>
      <c r="AC304" s="39">
        <f ca="1">'TE2_14.09.18_pred'!H130</f>
        <v>0</v>
      </c>
      <c r="AD304" s="39">
        <f ca="1">'TE3_17.09.18'!H130</f>
        <v>0</v>
      </c>
      <c r="AE304" s="39">
        <f ca="1">'TE3_17.09.18_pred'!H130</f>
        <v>0</v>
      </c>
      <c r="AF304" s="39">
        <f ca="1">'TE4_18.09.18'!H130</f>
        <v>0</v>
      </c>
      <c r="AG304" s="39">
        <f ca="1">'TE4_18.09.18_pred'!H130</f>
        <v>0</v>
      </c>
      <c r="AH304" s="39">
        <f ca="1">'TE5_19.09.18'!H130</f>
        <v>0</v>
      </c>
      <c r="AI304" s="39">
        <f ca="1">'TE5_19.09.18_pred'!H130</f>
        <v>0</v>
      </c>
      <c r="AJ304" s="39">
        <f ca="1">'TE6_20.09.18'!H130</f>
        <v>0</v>
      </c>
      <c r="AK304" s="39">
        <f ca="1">'TE6_20.09.18_pred'!H130</f>
        <v>0</v>
      </c>
      <c r="AL304" s="39">
        <f ca="1">SUM(B304:AK304)</f>
        <v>0</v>
      </c>
      <c r="AM304" s="36">
        <f ca="1">AVERAGE(B304:AK304)</f>
        <v>0</v>
      </c>
      <c r="AN304" s="36">
        <f ca="1">STDEV(B304:AK304)</f>
        <v>0</v>
      </c>
      <c r="AO304" s="36">
        <f ca="1">AN304/SQRT(36)</f>
        <v>0</v>
      </c>
      <c r="AP304" s="36">
        <f ca="1">IF(AL304=0,0,-1*((AL304/AL182)*(LN(AL304/AL182))))</f>
        <v>0</v>
      </c>
      <c r="AQ304" s="63">
        <f ca="1">IF(AL304=0,0,(AL304/AL182)^2)</f>
        <v>0</v>
      </c>
    </row>
    <row r="305" spans="1:43" x14ac:dyDescent="0.25">
      <c r="A305" s="54" t="s">
        <v>195</v>
      </c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8">
        <f ca="1">SUM(AP306:AP306)</f>
        <v>0</v>
      </c>
      <c r="AQ305" s="64">
        <f ca="1">1-SUM(AQ306:AQ306)</f>
        <v>0</v>
      </c>
    </row>
    <row r="306" spans="1:43" x14ac:dyDescent="0.25">
      <c r="A306" s="53" t="s">
        <v>510</v>
      </c>
      <c r="B306" s="39">
        <f ca="1">'NE1_13.09.18'!H132</f>
        <v>0</v>
      </c>
      <c r="C306" s="39">
        <f ca="1">'NE1_13.09.18_pred'!H132</f>
        <v>0</v>
      </c>
      <c r="D306" s="39">
        <f ca="1">'NE2_14.09.18'!H132</f>
        <v>0</v>
      </c>
      <c r="E306" s="39">
        <f ca="1">'NE2_14.09.18_pred'!H132</f>
        <v>0</v>
      </c>
      <c r="F306" s="39">
        <f ca="1">'NE3_17.09.18'!H132</f>
        <v>0</v>
      </c>
      <c r="G306" s="39">
        <f ca="1">'NE3_17.09.18_pred'!H132</f>
        <v>0</v>
      </c>
      <c r="H306" s="39">
        <f ca="1">'NE4_18.09.18'!H132</f>
        <v>0</v>
      </c>
      <c r="I306" s="39">
        <f ca="1">'NE4_18.09.18_pred'!H132</f>
        <v>0</v>
      </c>
      <c r="J306" s="39">
        <f ca="1">'NE5_19.09.18'!H132</f>
        <v>0</v>
      </c>
      <c r="K306" s="39">
        <f ca="1">'NE5_19.09.18_pred'!H132</f>
        <v>0</v>
      </c>
      <c r="L306" s="39">
        <f ca="1">'NE6_20.09.18'!H132</f>
        <v>0</v>
      </c>
      <c r="M306" s="39">
        <f ca="1">'NE6_20.09.18_pred'!H132</f>
        <v>0</v>
      </c>
      <c r="N306" s="39">
        <f ca="1">'PE1_13.09.18'!H132</f>
        <v>0</v>
      </c>
      <c r="O306" s="39">
        <f ca="1">'PE1_13.09.18_pred'!H132</f>
        <v>0</v>
      </c>
      <c r="P306" s="39">
        <f ca="1">'PE2_14.09.18'!H132</f>
        <v>0</v>
      </c>
      <c r="Q306" s="39">
        <f ca="1">'PE2_14.09.18_pred'!H132</f>
        <v>0</v>
      </c>
      <c r="R306" s="39">
        <f ca="1">'PE3_17.09.18'!H132</f>
        <v>0</v>
      </c>
      <c r="S306" s="39">
        <f ca="1">'PE3_17.09.18_pred'!H132</f>
        <v>0</v>
      </c>
      <c r="T306" s="39">
        <f ca="1">'PE4_18.09.18'!H132</f>
        <v>0</v>
      </c>
      <c r="U306" s="39">
        <f ca="1">'PE4_18.09.18_pred'!H132</f>
        <v>0</v>
      </c>
      <c r="V306" s="39">
        <f ca="1">'PE5_19.09.18'!H132</f>
        <v>1</v>
      </c>
      <c r="W306" s="39">
        <f ca="1">'PE5_19.09.18_pred'!H132</f>
        <v>0</v>
      </c>
      <c r="X306" s="39">
        <f ca="1">'PE6_20.09.18'!H132</f>
        <v>0</v>
      </c>
      <c r="Y306" s="39">
        <f ca="1">'PE6_20.09.18_pred'!H132</f>
        <v>0</v>
      </c>
      <c r="Z306" s="39">
        <f ca="1">'TE1_13.09.18'!H132</f>
        <v>0</v>
      </c>
      <c r="AA306" s="39">
        <f ca="1">'TE1_13.09.18_pred'!H132</f>
        <v>0</v>
      </c>
      <c r="AB306" s="39">
        <f ca="1">'TE2_14.09.18'!H132</f>
        <v>0</v>
      </c>
      <c r="AC306" s="39">
        <f ca="1">'TE2_14.09.18_pred'!H132</f>
        <v>0</v>
      </c>
      <c r="AD306" s="39">
        <f ca="1">'TE3_17.09.18'!H132</f>
        <v>0</v>
      </c>
      <c r="AE306" s="39">
        <f ca="1">'TE3_17.09.18_pred'!H132</f>
        <v>0</v>
      </c>
      <c r="AF306" s="39">
        <f ca="1">'TE4_18.09.18'!H132</f>
        <v>0</v>
      </c>
      <c r="AG306" s="39">
        <f ca="1">'TE4_18.09.18_pred'!H132</f>
        <v>0</v>
      </c>
      <c r="AH306" s="39">
        <f ca="1">'TE5_19.09.18'!H132</f>
        <v>0</v>
      </c>
      <c r="AI306" s="39">
        <f ca="1">'TE5_19.09.18_pred'!H132</f>
        <v>0</v>
      </c>
      <c r="AJ306" s="39">
        <f ca="1">'TE6_20.09.18'!H132</f>
        <v>0</v>
      </c>
      <c r="AK306" s="39">
        <f ca="1">'TE6_20.09.18_pred'!H132</f>
        <v>0</v>
      </c>
      <c r="AL306" s="39">
        <f ca="1">SUM(B306:AK306)</f>
        <v>1</v>
      </c>
      <c r="AM306" s="36">
        <f ca="1">AVERAGE(B306:AK306)</f>
        <v>2.7777777777777776E-2</v>
      </c>
      <c r="AN306" s="36">
        <f ca="1">STDEV(B306:AK306)</f>
        <v>0.16666666666666666</v>
      </c>
      <c r="AO306" s="36">
        <f ca="1">AN306/SQRT(36)</f>
        <v>2.7777777777777776E-2</v>
      </c>
      <c r="AP306" s="36">
        <f ca="1">IF(AL306=0,0,-1*((AL306/AL183)*(LN(AL306/AL183))))</f>
        <v>0</v>
      </c>
      <c r="AQ306" s="63">
        <f ca="1">IF(AL306=0,0,(AL306/AL183)^2)</f>
        <v>1</v>
      </c>
    </row>
    <row r="307" spans="1:43" x14ac:dyDescent="0.25">
      <c r="A307" s="54" t="s">
        <v>196</v>
      </c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8">
        <f ca="1">SUM(AP308:AP308)</f>
        <v>0</v>
      </c>
      <c r="AQ307" s="64">
        <f ca="1">1-SUM(AQ308:AQ308)</f>
        <v>0</v>
      </c>
    </row>
    <row r="308" spans="1:43" x14ac:dyDescent="0.25">
      <c r="A308" s="53" t="s">
        <v>511</v>
      </c>
      <c r="B308" s="39">
        <f ca="1">'NE1_13.09.18'!H134</f>
        <v>1</v>
      </c>
      <c r="C308" s="39">
        <f ca="1">'NE1_13.09.18_pred'!H134</f>
        <v>2</v>
      </c>
      <c r="D308" s="39">
        <f ca="1">'NE2_14.09.18'!H134</f>
        <v>3</v>
      </c>
      <c r="E308" s="39">
        <f ca="1">'NE2_14.09.18_pred'!H134</f>
        <v>1</v>
      </c>
      <c r="F308" s="39">
        <f ca="1">'NE3_17.09.18'!H134</f>
        <v>4</v>
      </c>
      <c r="G308" s="39">
        <f ca="1">'NE3_17.09.18_pred'!H134</f>
        <v>7</v>
      </c>
      <c r="H308" s="39">
        <f ca="1">'NE4_18.09.18'!H134</f>
        <v>5</v>
      </c>
      <c r="I308" s="39">
        <f ca="1">'NE4_18.09.18_pred'!H134</f>
        <v>2</v>
      </c>
      <c r="J308" s="39">
        <f ca="1">'NE5_19.09.18'!H134</f>
        <v>2</v>
      </c>
      <c r="K308" s="39">
        <f ca="1">'NE5_19.09.18_pred'!H134</f>
        <v>3</v>
      </c>
      <c r="L308" s="39">
        <f ca="1">'NE6_20.09.18'!H134</f>
        <v>1</v>
      </c>
      <c r="M308" s="39">
        <f ca="1">'NE6_20.09.18_pred'!H134</f>
        <v>1</v>
      </c>
      <c r="N308" s="39">
        <f ca="1">'PE1_13.09.18'!H134</f>
        <v>1</v>
      </c>
      <c r="O308" s="39">
        <f ca="1">'PE1_13.09.18_pred'!H134</f>
        <v>0</v>
      </c>
      <c r="P308" s="39">
        <f ca="1">'PE2_14.09.18'!H134</f>
        <v>2</v>
      </c>
      <c r="Q308" s="39">
        <f ca="1">'PE2_14.09.18_pred'!H134</f>
        <v>5</v>
      </c>
      <c r="R308" s="39">
        <f ca="1">'PE3_17.09.18'!H134</f>
        <v>0</v>
      </c>
      <c r="S308" s="39">
        <f ca="1">'PE3_17.09.18_pred'!H134</f>
        <v>10</v>
      </c>
      <c r="T308" s="39">
        <f ca="1">'PE4_18.09.18'!H134</f>
        <v>5</v>
      </c>
      <c r="U308" s="39">
        <f ca="1">'PE4_18.09.18_pred'!H134</f>
        <v>15</v>
      </c>
      <c r="V308" s="39">
        <f ca="1">'PE5_19.09.18'!H134</f>
        <v>2</v>
      </c>
      <c r="W308" s="39">
        <f ca="1">'PE5_19.09.18_pred'!H134</f>
        <v>14</v>
      </c>
      <c r="X308" s="39">
        <f ca="1">'PE6_20.09.18'!H134</f>
        <v>7</v>
      </c>
      <c r="Y308" s="39">
        <f ca="1">'PE6_20.09.18_pred'!H134</f>
        <v>21</v>
      </c>
      <c r="Z308" s="39">
        <f ca="1">'TE1_13.09.18'!H134</f>
        <v>9</v>
      </c>
      <c r="AA308" s="39">
        <f ca="1">'TE1_13.09.18_pred'!H134</f>
        <v>13</v>
      </c>
      <c r="AB308" s="39">
        <f ca="1">'TE2_14.09.18'!H134</f>
        <v>20</v>
      </c>
      <c r="AC308" s="39">
        <f ca="1">'TE2_14.09.18_pred'!H134</f>
        <v>13</v>
      </c>
      <c r="AD308" s="39">
        <f ca="1">'TE3_17.09.18'!H134</f>
        <v>3</v>
      </c>
      <c r="AE308" s="39">
        <f ca="1">'TE3_17.09.18_pred'!H134</f>
        <v>18</v>
      </c>
      <c r="AF308" s="39">
        <f ca="1">'TE4_18.09.18'!H134</f>
        <v>21</v>
      </c>
      <c r="AG308" s="39">
        <f ca="1">'TE4_18.09.18_pred'!H134</f>
        <v>24</v>
      </c>
      <c r="AH308" s="39">
        <f ca="1">'TE5_19.09.18'!H134</f>
        <v>26</v>
      </c>
      <c r="AI308" s="39">
        <f ca="1">'TE5_19.09.18_pred'!H134</f>
        <v>45</v>
      </c>
      <c r="AJ308" s="39">
        <f ca="1">'TE6_20.09.18'!H134</f>
        <v>17</v>
      </c>
      <c r="AK308" s="39">
        <f ca="1">'TE6_20.09.18_pred'!H134</f>
        <v>28</v>
      </c>
      <c r="AL308" s="39">
        <f ca="1">SUM(B308:AK308)</f>
        <v>351</v>
      </c>
      <c r="AM308" s="36">
        <f ca="1">AVERAGE(B308:AK308)</f>
        <v>9.75</v>
      </c>
      <c r="AN308" s="36">
        <f ca="1">STDEV(B308:AK308)</f>
        <v>10.302218901077296</v>
      </c>
      <c r="AO308" s="36">
        <f ca="1">AN308/SQRT(36)</f>
        <v>1.7170364835128826</v>
      </c>
      <c r="AP308" s="36">
        <f ca="1">IF(AL308=0,0,-1*((AL308/AL184)*(LN(AL308/AL184))))</f>
        <v>0</v>
      </c>
      <c r="AQ308" s="63">
        <f ca="1">IF(AL308=0,0,(AL308/AL184)^2)</f>
        <v>1</v>
      </c>
    </row>
    <row r="309" spans="1:43" x14ac:dyDescent="0.25">
      <c r="A309" s="54" t="s">
        <v>197</v>
      </c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8">
        <f ca="1">SUM(AP310:AP311)</f>
        <v>3.7175679461379771E-2</v>
      </c>
      <c r="AQ309" s="64">
        <f ca="1">1-SUM(AQ310:AQ311)</f>
        <v>1.2120761451516859E-2</v>
      </c>
    </row>
    <row r="310" spans="1:43" x14ac:dyDescent="0.25">
      <c r="A310" s="53" t="s">
        <v>512</v>
      </c>
      <c r="B310" s="39">
        <f ca="1">'NE1_13.09.18'!H136</f>
        <v>2</v>
      </c>
      <c r="C310" s="39">
        <f ca="1">'NE1_13.09.18_pred'!H136</f>
        <v>2</v>
      </c>
      <c r="D310" s="39">
        <f ca="1">'NE2_14.09.18'!H136</f>
        <v>3</v>
      </c>
      <c r="E310" s="39">
        <f ca="1">'NE2_14.09.18_pred'!H136</f>
        <v>8</v>
      </c>
      <c r="F310" s="39">
        <f ca="1">'NE3_17.09.18'!H136</f>
        <v>18</v>
      </c>
      <c r="G310" s="39">
        <f ca="1">'NE3_17.09.18_pred'!H136</f>
        <v>7</v>
      </c>
      <c r="H310" s="39">
        <f ca="1">'NE4_18.09.18'!H136</f>
        <v>7</v>
      </c>
      <c r="I310" s="39">
        <f ca="1">'NE4_18.09.18_pred'!H136</f>
        <v>14</v>
      </c>
      <c r="J310" s="39">
        <f ca="1">'NE5_19.09.18'!H136</f>
        <v>11</v>
      </c>
      <c r="K310" s="39">
        <f ca="1">'NE5_19.09.18_pred'!H136</f>
        <v>22</v>
      </c>
      <c r="L310" s="39">
        <f ca="1">'NE6_20.09.18'!H136</f>
        <v>4</v>
      </c>
      <c r="M310" s="39">
        <f ca="1">'NE6_20.09.18_pred'!H136</f>
        <v>4</v>
      </c>
      <c r="N310" s="39">
        <f ca="1">'PE1_13.09.18'!H136</f>
        <v>0</v>
      </c>
      <c r="O310" s="39">
        <f ca="1">'PE1_13.09.18_pred'!H136</f>
        <v>1</v>
      </c>
      <c r="P310" s="39">
        <f ca="1">'PE2_14.09.18'!H136</f>
        <v>9</v>
      </c>
      <c r="Q310" s="39">
        <f ca="1">'PE2_14.09.18_pred'!H136</f>
        <v>8</v>
      </c>
      <c r="R310" s="39">
        <f ca="1">'PE3_17.09.18'!H136</f>
        <v>6</v>
      </c>
      <c r="S310" s="39">
        <f ca="1">'PE3_17.09.18_pred'!H136</f>
        <v>7</v>
      </c>
      <c r="T310" s="39">
        <f ca="1">'PE4_18.09.18'!H136</f>
        <v>4</v>
      </c>
      <c r="U310" s="39">
        <f ca="1">'PE4_18.09.18_pred'!H136</f>
        <v>8</v>
      </c>
      <c r="V310" s="39">
        <f ca="1">'PE5_19.09.18'!H136</f>
        <v>0</v>
      </c>
      <c r="W310" s="39">
        <f ca="1">'PE5_19.09.18_pred'!H136</f>
        <v>4</v>
      </c>
      <c r="X310" s="39">
        <f ca="1">'PE6_20.09.18'!H136</f>
        <v>0</v>
      </c>
      <c r="Y310" s="39">
        <f ca="1">'PE6_20.09.18_pred'!H136</f>
        <v>0</v>
      </c>
      <c r="Z310" s="39">
        <f ca="1">'TE1_13.09.18'!H136</f>
        <v>1</v>
      </c>
      <c r="AA310" s="39">
        <f ca="1">'TE1_13.09.18_pred'!H136</f>
        <v>0</v>
      </c>
      <c r="AB310" s="39">
        <f ca="1">'TE2_14.09.18'!H136</f>
        <v>6</v>
      </c>
      <c r="AC310" s="39">
        <f ca="1">'TE2_14.09.18_pred'!H136</f>
        <v>1</v>
      </c>
      <c r="AD310" s="39">
        <f ca="1">'TE3_17.09.18'!H136</f>
        <v>2</v>
      </c>
      <c r="AE310" s="39">
        <f ca="1">'TE3_17.09.18_pred'!H136</f>
        <v>0</v>
      </c>
      <c r="AF310" s="39">
        <f ca="1">'TE4_18.09.18'!H136</f>
        <v>2</v>
      </c>
      <c r="AG310" s="39">
        <f ca="1">'TE4_18.09.18_pred'!H136</f>
        <v>0</v>
      </c>
      <c r="AH310" s="39">
        <f ca="1">'TE5_19.09.18'!H136</f>
        <v>0</v>
      </c>
      <c r="AI310" s="39">
        <f ca="1">'TE5_19.09.18_pred'!H136</f>
        <v>0</v>
      </c>
      <c r="AJ310" s="39">
        <f ca="1">'TE6_20.09.18'!H136</f>
        <v>1</v>
      </c>
      <c r="AK310" s="39">
        <f ca="1">'TE6_20.09.18_pred'!H136</f>
        <v>1</v>
      </c>
      <c r="AL310" s="39">
        <f ca="1">SUM(B310:AK310)</f>
        <v>163</v>
      </c>
      <c r="AM310" s="36">
        <f ca="1">AVERAGE(B310:AK310)</f>
        <v>4.5277777777777777</v>
      </c>
      <c r="AN310" s="36">
        <f ca="1">STDEV(B310:AK310)</f>
        <v>5.2724952678220918</v>
      </c>
      <c r="AO310" s="36">
        <f ca="1">AN310/SQRT(36)</f>
        <v>0.878749211303682</v>
      </c>
      <c r="AP310" s="36">
        <f ca="1">IF(AL310=0,0,-1*((AL310/AL185)*(LN(AL310/AL185))))</f>
        <v>6.0789329502566056E-3</v>
      </c>
      <c r="AQ310" s="63">
        <f ca="1">IF(AL310=0,0,(AL310/AL185)^2)</f>
        <v>0.98784205829863181</v>
      </c>
    </row>
    <row r="311" spans="1:43" x14ac:dyDescent="0.25">
      <c r="A311" s="53" t="s">
        <v>144</v>
      </c>
      <c r="B311" s="39">
        <f ca="1">'NE1_13.09.18'!H137</f>
        <v>0</v>
      </c>
      <c r="C311" s="39">
        <f ca="1">'NE1_13.09.18_pred'!H137</f>
        <v>0</v>
      </c>
      <c r="D311" s="39">
        <f ca="1">'NE2_14.09.18'!H137</f>
        <v>0</v>
      </c>
      <c r="E311" s="39">
        <f ca="1">'NE2_14.09.18_pred'!H137</f>
        <v>0</v>
      </c>
      <c r="F311" s="39">
        <f ca="1">'NE3_17.09.18'!H137</f>
        <v>0</v>
      </c>
      <c r="G311" s="39">
        <f ca="1">'NE3_17.09.18_pred'!H137</f>
        <v>0</v>
      </c>
      <c r="H311" s="39">
        <f ca="1">'NE4_18.09.18'!H137</f>
        <v>0</v>
      </c>
      <c r="I311" s="39">
        <f ca="1">'NE4_18.09.18_pred'!H137</f>
        <v>0</v>
      </c>
      <c r="J311" s="39">
        <f ca="1">'NE5_19.09.18'!H137</f>
        <v>0</v>
      </c>
      <c r="K311" s="39">
        <f ca="1">'NE5_19.09.18_pred'!H137</f>
        <v>0</v>
      </c>
      <c r="L311" s="39">
        <f ca="1">'NE6_20.09.18'!H137</f>
        <v>0</v>
      </c>
      <c r="M311" s="39">
        <f ca="1">'NE6_20.09.18_pred'!H137</f>
        <v>0</v>
      </c>
      <c r="N311" s="39">
        <f ca="1">'PE1_13.09.18'!H137</f>
        <v>0</v>
      </c>
      <c r="O311" s="39">
        <f ca="1">'PE1_13.09.18_pred'!H137</f>
        <v>0</v>
      </c>
      <c r="P311" s="39">
        <f ca="1">'PE2_14.09.18'!H137</f>
        <v>0</v>
      </c>
      <c r="Q311" s="39">
        <f ca="1">'PE2_14.09.18_pred'!H137</f>
        <v>0</v>
      </c>
      <c r="R311" s="39">
        <f ca="1">'PE3_17.09.18'!H137</f>
        <v>0</v>
      </c>
      <c r="S311" s="39">
        <f ca="1">'PE3_17.09.18_pred'!H137</f>
        <v>0</v>
      </c>
      <c r="T311" s="39">
        <f ca="1">'PE4_18.09.18'!H137</f>
        <v>0</v>
      </c>
      <c r="U311" s="39">
        <f ca="1">'PE4_18.09.18_pred'!H137</f>
        <v>0</v>
      </c>
      <c r="V311" s="39">
        <f ca="1">'PE5_19.09.18'!H137</f>
        <v>0</v>
      </c>
      <c r="W311" s="39">
        <f ca="1">'PE5_19.09.18_pred'!H137</f>
        <v>0</v>
      </c>
      <c r="X311" s="39">
        <f ca="1">'PE6_20.09.18'!H137</f>
        <v>0</v>
      </c>
      <c r="Y311" s="39">
        <f ca="1">'PE6_20.09.18_pred'!H137</f>
        <v>1</v>
      </c>
      <c r="Z311" s="39">
        <f ca="1">'TE1_13.09.18'!H137</f>
        <v>0</v>
      </c>
      <c r="AA311" s="39">
        <f ca="1">'TE1_13.09.18_pred'!H137</f>
        <v>0</v>
      </c>
      <c r="AB311" s="39">
        <f ca="1">'TE2_14.09.18'!H137</f>
        <v>0</v>
      </c>
      <c r="AC311" s="39">
        <f ca="1">'TE2_14.09.18_pred'!H137</f>
        <v>0</v>
      </c>
      <c r="AD311" s="39">
        <f ca="1">'TE3_17.09.18'!H137</f>
        <v>0</v>
      </c>
      <c r="AE311" s="39">
        <f ca="1">'TE3_17.09.18_pred'!H137</f>
        <v>0</v>
      </c>
      <c r="AF311" s="39">
        <f ca="1">'TE4_18.09.18'!H137</f>
        <v>0</v>
      </c>
      <c r="AG311" s="39">
        <f ca="1">'TE4_18.09.18_pred'!H137</f>
        <v>0</v>
      </c>
      <c r="AH311" s="39">
        <f ca="1">'TE5_19.09.18'!H137</f>
        <v>0</v>
      </c>
      <c r="AI311" s="39">
        <f ca="1">'TE5_19.09.18_pred'!H137</f>
        <v>0</v>
      </c>
      <c r="AJ311" s="39">
        <f ca="1">'TE6_20.09.18'!H137</f>
        <v>0</v>
      </c>
      <c r="AK311" s="39">
        <f ca="1">'TE6_20.09.18_pred'!H137</f>
        <v>0</v>
      </c>
      <c r="AL311" s="39">
        <f ca="1">SUM(B311:AK311)</f>
        <v>1</v>
      </c>
      <c r="AM311" s="36">
        <f ca="1">AVERAGE(B311:AK311)</f>
        <v>2.7777777777777776E-2</v>
      </c>
      <c r="AN311" s="36">
        <f ca="1">STDEV(B311:AK311)</f>
        <v>0.16666666666666666</v>
      </c>
      <c r="AO311" s="36">
        <f ca="1">AN311/SQRT(36)</f>
        <v>2.7777777777777776E-2</v>
      </c>
      <c r="AP311" s="36">
        <f ca="1">IF(AL311=0,0,-1*((AL311/AL185)*(LN(AL311/AL185))))</f>
        <v>3.1096746511123163E-2</v>
      </c>
      <c r="AQ311" s="63">
        <f ca="1">IF(AL311=0,0,(AL311/AL185)^2)</f>
        <v>3.7180249851279002E-5</v>
      </c>
    </row>
    <row r="312" spans="1:43" x14ac:dyDescent="0.25">
      <c r="A312" s="54" t="s">
        <v>198</v>
      </c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60"/>
    </row>
    <row r="313" spans="1:43" x14ac:dyDescent="0.25">
      <c r="A313" s="53" t="s">
        <v>146</v>
      </c>
      <c r="B313" s="39">
        <f ca="1">'NE1_13.09.18'!H139</f>
        <v>0</v>
      </c>
      <c r="C313" s="39">
        <f ca="1">'NE1_13.09.18_pred'!H139</f>
        <v>2</v>
      </c>
      <c r="D313" s="39">
        <f ca="1">'NE2_14.09.18'!H139</f>
        <v>0</v>
      </c>
      <c r="E313" s="39">
        <f ca="1">'NE2_14.09.18_pred'!H139</f>
        <v>1</v>
      </c>
      <c r="F313" s="39">
        <f ca="1">'NE3_17.09.18'!H139</f>
        <v>0</v>
      </c>
      <c r="G313" s="39">
        <f ca="1">'NE3_17.09.18_pred'!H139</f>
        <v>0</v>
      </c>
      <c r="H313" s="39">
        <f ca="1">'NE4_18.09.18'!H139</f>
        <v>0</v>
      </c>
      <c r="I313" s="39">
        <f ca="1">'NE4_18.09.18_pred'!H139</f>
        <v>0</v>
      </c>
      <c r="J313" s="39">
        <f ca="1">'NE5_19.09.18'!H139</f>
        <v>0</v>
      </c>
      <c r="K313" s="39">
        <f ca="1">'NE5_19.09.18_pred'!H139</f>
        <v>0</v>
      </c>
      <c r="L313" s="39">
        <f ca="1">'NE6_20.09.18'!H139</f>
        <v>0</v>
      </c>
      <c r="M313" s="39">
        <f ca="1">'NE6_20.09.18_pred'!H139</f>
        <v>0</v>
      </c>
      <c r="N313" s="39">
        <f ca="1">'PE1_13.09.18'!H139</f>
        <v>0</v>
      </c>
      <c r="O313" s="39">
        <f ca="1">'PE1_13.09.18_pred'!H139</f>
        <v>0</v>
      </c>
      <c r="P313" s="39">
        <f ca="1">'PE2_14.09.18'!H139</f>
        <v>0</v>
      </c>
      <c r="Q313" s="39">
        <f ca="1">'PE2_14.09.18_pred'!H139</f>
        <v>0</v>
      </c>
      <c r="R313" s="39">
        <f ca="1">'PE3_17.09.18'!H139</f>
        <v>0</v>
      </c>
      <c r="S313" s="39">
        <f ca="1">'PE3_17.09.18_pred'!H139</f>
        <v>1</v>
      </c>
      <c r="T313" s="39">
        <f ca="1">'PE4_18.09.18'!H139</f>
        <v>0</v>
      </c>
      <c r="U313" s="39">
        <f ca="1">'PE4_18.09.18_pred'!H139</f>
        <v>0</v>
      </c>
      <c r="V313" s="39">
        <f ca="1">'PE5_19.09.18'!H139</f>
        <v>0</v>
      </c>
      <c r="W313" s="39">
        <f ca="1">'PE5_19.09.18_pred'!H139</f>
        <v>0</v>
      </c>
      <c r="X313" s="39">
        <f ca="1">'PE6_20.09.18'!H139</f>
        <v>0</v>
      </c>
      <c r="Y313" s="39">
        <f ca="1">'PE6_20.09.18_pred'!H139</f>
        <v>1</v>
      </c>
      <c r="Z313" s="39">
        <f ca="1">'TE1_13.09.18'!H139</f>
        <v>0</v>
      </c>
      <c r="AA313" s="39">
        <f ca="1">'TE1_13.09.18_pred'!H139</f>
        <v>0</v>
      </c>
      <c r="AB313" s="39">
        <f ca="1">'TE2_14.09.18'!H139</f>
        <v>0</v>
      </c>
      <c r="AC313" s="39">
        <f ca="1">'TE2_14.09.18_pred'!H139</f>
        <v>0</v>
      </c>
      <c r="AD313" s="39">
        <f ca="1">'TE3_17.09.18'!H139</f>
        <v>0</v>
      </c>
      <c r="AE313" s="39">
        <f ca="1">'TE3_17.09.18_pred'!H139</f>
        <v>0</v>
      </c>
      <c r="AF313" s="39">
        <f ca="1">'TE4_18.09.18'!H139</f>
        <v>0</v>
      </c>
      <c r="AG313" s="39">
        <f ca="1">'TE4_18.09.18_pred'!H139</f>
        <v>0</v>
      </c>
      <c r="AH313" s="39">
        <f ca="1">'TE5_19.09.18'!H139</f>
        <v>0</v>
      </c>
      <c r="AI313" s="39">
        <f ca="1">'TE5_19.09.18_pred'!H139</f>
        <v>0</v>
      </c>
      <c r="AJ313" s="39">
        <f ca="1">'TE6_20.09.18'!H139</f>
        <v>0</v>
      </c>
      <c r="AK313" s="39">
        <f ca="1">'TE6_20.09.18_pred'!H139</f>
        <v>0</v>
      </c>
      <c r="AL313" s="39">
        <f ca="1">SUM(B313:AK313)</f>
        <v>5</v>
      </c>
      <c r="AM313" s="36">
        <f ca="1">AVERAGE(B313:AK313)</f>
        <v>0.1388888888888889</v>
      </c>
      <c r="AN313" s="36">
        <f ca="1">STDEV(B313:AK313)</f>
        <v>0.42445109277598775</v>
      </c>
      <c r="AO313" s="36">
        <f ca="1">AN313/SQRT(36)</f>
        <v>7.0741848795997958E-2</v>
      </c>
      <c r="AP313" s="36"/>
      <c r="AQ313" s="63">
        <f ca="1">IF(AL313=0,0,(AL313/AL186)^2)</f>
        <v>1</v>
      </c>
    </row>
    <row r="314" spans="1:43" x14ac:dyDescent="0.25">
      <c r="A314" s="53" t="s">
        <v>147</v>
      </c>
      <c r="B314" s="39">
        <f ca="1">'NE1_13.09.18'!H140</f>
        <v>0</v>
      </c>
      <c r="C314" s="39">
        <f ca="1">'NE1_13.09.18_pred'!H140</f>
        <v>0</v>
      </c>
      <c r="D314" s="39">
        <f ca="1">'NE2_14.09.18'!H140</f>
        <v>0</v>
      </c>
      <c r="E314" s="39">
        <f ca="1">'NE2_14.09.18_pred'!H140</f>
        <v>0</v>
      </c>
      <c r="F314" s="39">
        <f ca="1">'NE3_17.09.18'!H140</f>
        <v>0</v>
      </c>
      <c r="G314" s="39">
        <f ca="1">'NE3_17.09.18_pred'!H140</f>
        <v>0</v>
      </c>
      <c r="H314" s="39">
        <f ca="1">'NE4_18.09.18'!H140</f>
        <v>0</v>
      </c>
      <c r="I314" s="39">
        <f ca="1">'NE4_18.09.18_pred'!H140</f>
        <v>0</v>
      </c>
      <c r="J314" s="39">
        <f ca="1">'NE5_19.09.18'!H140</f>
        <v>0</v>
      </c>
      <c r="K314" s="39">
        <f ca="1">'NE5_19.09.18_pred'!H140</f>
        <v>0</v>
      </c>
      <c r="L314" s="39">
        <f ca="1">'NE6_20.09.18'!H140</f>
        <v>0</v>
      </c>
      <c r="M314" s="39">
        <f ca="1">'NE6_20.09.18_pred'!H140</f>
        <v>0</v>
      </c>
      <c r="N314" s="39">
        <f ca="1">'PE1_13.09.18'!H140</f>
        <v>0</v>
      </c>
      <c r="O314" s="39">
        <f ca="1">'PE1_13.09.18_pred'!H140</f>
        <v>0</v>
      </c>
      <c r="P314" s="39">
        <f ca="1">'PE2_14.09.18'!H140</f>
        <v>0</v>
      </c>
      <c r="Q314" s="39">
        <f ca="1">'PE2_14.09.18_pred'!H140</f>
        <v>0</v>
      </c>
      <c r="R314" s="39">
        <f ca="1">'PE3_17.09.18'!H140</f>
        <v>0</v>
      </c>
      <c r="S314" s="39">
        <f ca="1">'PE3_17.09.18_pred'!H140</f>
        <v>0</v>
      </c>
      <c r="T314" s="39">
        <f ca="1">'PE4_18.09.18'!H140</f>
        <v>0</v>
      </c>
      <c r="U314" s="39">
        <f ca="1">'PE4_18.09.18_pred'!H140</f>
        <v>0</v>
      </c>
      <c r="V314" s="39">
        <f ca="1">'PE5_19.09.18'!H140</f>
        <v>0</v>
      </c>
      <c r="W314" s="39">
        <f ca="1">'PE5_19.09.18_pred'!H140</f>
        <v>0</v>
      </c>
      <c r="X314" s="39">
        <f ca="1">'PE6_20.09.18'!H140</f>
        <v>0</v>
      </c>
      <c r="Y314" s="39">
        <f ca="1">'PE6_20.09.18_pred'!H140</f>
        <v>0</v>
      </c>
      <c r="Z314" s="39">
        <f ca="1">'TE1_13.09.18'!H140</f>
        <v>0</v>
      </c>
      <c r="AA314" s="39">
        <f ca="1">'TE1_13.09.18_pred'!H140</f>
        <v>0</v>
      </c>
      <c r="AB314" s="39">
        <f ca="1">'TE2_14.09.18'!H140</f>
        <v>0</v>
      </c>
      <c r="AC314" s="39">
        <f ca="1">'TE2_14.09.18_pred'!H140</f>
        <v>0</v>
      </c>
      <c r="AD314" s="39">
        <f ca="1">'TE3_17.09.18'!H140</f>
        <v>0</v>
      </c>
      <c r="AE314" s="39">
        <f ca="1">'TE3_17.09.18_pred'!H140</f>
        <v>0</v>
      </c>
      <c r="AF314" s="39">
        <f ca="1">'TE4_18.09.18'!H140</f>
        <v>0</v>
      </c>
      <c r="AG314" s="39">
        <f ca="1">'TE4_18.09.18_pred'!H140</f>
        <v>0</v>
      </c>
      <c r="AH314" s="39">
        <f ca="1">'TE5_19.09.18'!H140</f>
        <v>0</v>
      </c>
      <c r="AI314" s="39">
        <f ca="1">'TE5_19.09.18_pred'!H140</f>
        <v>0</v>
      </c>
      <c r="AJ314" s="39">
        <f ca="1">'TE6_20.09.18'!H140</f>
        <v>0</v>
      </c>
      <c r="AK314" s="39">
        <f ca="1">'TE6_20.09.18_pred'!H140</f>
        <v>0</v>
      </c>
      <c r="AL314" s="39">
        <f ca="1">SUM(B314:AK314)</f>
        <v>0</v>
      </c>
      <c r="AM314" s="36">
        <f ca="1">AVERAGE(B314:AK314)</f>
        <v>0</v>
      </c>
      <c r="AN314" s="36">
        <f ca="1">STDEV(B314:AK314)</f>
        <v>0</v>
      </c>
      <c r="AO314" s="36">
        <f ca="1">AN314/SQRT(36)</f>
        <v>0</v>
      </c>
      <c r="AP314" s="36"/>
      <c r="AQ314" s="63">
        <f ca="1">IF(AL314=0,0,(AL314/AL186)^2)</f>
        <v>0</v>
      </c>
    </row>
    <row r="315" spans="1:43" x14ac:dyDescent="0.25">
      <c r="A315" s="53" t="s">
        <v>148</v>
      </c>
      <c r="B315" s="39">
        <f ca="1">'NE1_13.09.18'!H141</f>
        <v>0</v>
      </c>
      <c r="C315" s="39">
        <f ca="1">'NE1_13.09.18_pred'!H141</f>
        <v>0</v>
      </c>
      <c r="D315" s="39">
        <f ca="1">'NE2_14.09.18'!H141</f>
        <v>0</v>
      </c>
      <c r="E315" s="39">
        <f ca="1">'NE2_14.09.18_pred'!H141</f>
        <v>0</v>
      </c>
      <c r="F315" s="39">
        <f ca="1">'NE3_17.09.18'!H141</f>
        <v>0</v>
      </c>
      <c r="G315" s="39">
        <f ca="1">'NE3_17.09.18_pred'!H141</f>
        <v>0</v>
      </c>
      <c r="H315" s="39">
        <f ca="1">'NE4_18.09.18'!H141</f>
        <v>0</v>
      </c>
      <c r="I315" s="39">
        <f ca="1">'NE4_18.09.18_pred'!H141</f>
        <v>0</v>
      </c>
      <c r="J315" s="39">
        <f ca="1">'NE5_19.09.18'!H141</f>
        <v>0</v>
      </c>
      <c r="K315" s="39">
        <f ca="1">'NE5_19.09.18_pred'!H141</f>
        <v>0</v>
      </c>
      <c r="L315" s="39">
        <f ca="1">'NE6_20.09.18'!H141</f>
        <v>0</v>
      </c>
      <c r="M315" s="39">
        <f ca="1">'NE6_20.09.18_pred'!H141</f>
        <v>0</v>
      </c>
      <c r="N315" s="39">
        <f ca="1">'PE1_13.09.18'!H141</f>
        <v>0</v>
      </c>
      <c r="O315" s="39">
        <f ca="1">'PE1_13.09.18_pred'!H141</f>
        <v>0</v>
      </c>
      <c r="P315" s="39">
        <f ca="1">'PE2_14.09.18'!H141</f>
        <v>0</v>
      </c>
      <c r="Q315" s="39">
        <f ca="1">'PE2_14.09.18_pred'!H141</f>
        <v>0</v>
      </c>
      <c r="R315" s="39">
        <f ca="1">'PE3_17.09.18'!H141</f>
        <v>0</v>
      </c>
      <c r="S315" s="39">
        <f ca="1">'PE3_17.09.18_pred'!H141</f>
        <v>0</v>
      </c>
      <c r="T315" s="39">
        <f ca="1">'PE4_18.09.18'!H141</f>
        <v>0</v>
      </c>
      <c r="U315" s="39">
        <f ca="1">'PE4_18.09.18_pred'!H141</f>
        <v>0</v>
      </c>
      <c r="V315" s="39">
        <f ca="1">'PE5_19.09.18'!H141</f>
        <v>0</v>
      </c>
      <c r="W315" s="39">
        <f ca="1">'PE5_19.09.18_pred'!H141</f>
        <v>0</v>
      </c>
      <c r="X315" s="39">
        <f ca="1">'PE6_20.09.18'!H141</f>
        <v>0</v>
      </c>
      <c r="Y315" s="39">
        <f ca="1">'PE6_20.09.18_pred'!H141</f>
        <v>0</v>
      </c>
      <c r="Z315" s="39">
        <f ca="1">'TE1_13.09.18'!H141</f>
        <v>0</v>
      </c>
      <c r="AA315" s="39">
        <f ca="1">'TE1_13.09.18_pred'!H141</f>
        <v>0</v>
      </c>
      <c r="AB315" s="39">
        <f ca="1">'TE2_14.09.18'!H141</f>
        <v>0</v>
      </c>
      <c r="AC315" s="39">
        <f ca="1">'TE2_14.09.18_pred'!H141</f>
        <v>0</v>
      </c>
      <c r="AD315" s="39">
        <f ca="1">'TE3_17.09.18'!H141</f>
        <v>0</v>
      </c>
      <c r="AE315" s="39">
        <f ca="1">'TE3_17.09.18_pred'!H141</f>
        <v>0</v>
      </c>
      <c r="AF315" s="39">
        <f ca="1">'TE4_18.09.18'!H141</f>
        <v>0</v>
      </c>
      <c r="AG315" s="39">
        <f ca="1">'TE4_18.09.18_pred'!H141</f>
        <v>0</v>
      </c>
      <c r="AH315" s="39">
        <f ca="1">'TE5_19.09.18'!H141</f>
        <v>0</v>
      </c>
      <c r="AI315" s="39">
        <f ca="1">'TE5_19.09.18_pred'!H141</f>
        <v>0</v>
      </c>
      <c r="AJ315" s="39">
        <f ca="1">'TE6_20.09.18'!H141</f>
        <v>0</v>
      </c>
      <c r="AK315" s="39">
        <f ca="1">'TE6_20.09.18_pred'!H141</f>
        <v>0</v>
      </c>
      <c r="AL315" s="39">
        <f ca="1">SUM(B315:AK315)</f>
        <v>0</v>
      </c>
      <c r="AM315" s="36">
        <f ca="1">AVERAGE(B315:AK315)</f>
        <v>0</v>
      </c>
      <c r="AN315" s="36">
        <f ca="1">STDEV(B315:AK315)</f>
        <v>0</v>
      </c>
      <c r="AO315" s="36">
        <f ca="1">AN315/SQRT(36)</f>
        <v>0</v>
      </c>
      <c r="AP315" s="36"/>
      <c r="AQ315" s="63">
        <f ca="1">IF(AL315=0,0,(AL315/AL186)^2)</f>
        <v>0</v>
      </c>
    </row>
    <row r="316" spans="1:43" x14ac:dyDescent="0.25">
      <c r="A316" s="53"/>
      <c r="AQ316" s="58"/>
    </row>
    <row r="317" spans="1:43" x14ac:dyDescent="0.25">
      <c r="A317" s="50" t="s">
        <v>519</v>
      </c>
      <c r="AL317" s="33" t="s">
        <v>516</v>
      </c>
      <c r="AM317" s="33" t="s">
        <v>400</v>
      </c>
      <c r="AN317" s="33" t="s">
        <v>401</v>
      </c>
      <c r="AO317" s="33" t="s">
        <v>402</v>
      </c>
      <c r="AQ317" s="58"/>
    </row>
    <row r="318" spans="1:43" x14ac:dyDescent="0.25">
      <c r="A318" s="52" t="s">
        <v>201</v>
      </c>
      <c r="B318" s="40">
        <f ca="1">'NE1_13.09.18'!B33</f>
        <v>0</v>
      </c>
      <c r="C318" s="40">
        <f ca="1">'NE1_13.09.18_pred'!B33</f>
        <v>0</v>
      </c>
      <c r="D318" s="40">
        <f ca="1">'NE2_14.09.18'!B33</f>
        <v>0</v>
      </c>
      <c r="E318" s="40">
        <f ca="1">'NE2_14.09.18_pred'!B33</f>
        <v>0</v>
      </c>
      <c r="F318" s="40">
        <f ca="1">'NE3_17.09.18'!B33</f>
        <v>0</v>
      </c>
      <c r="G318" s="40">
        <f ca="1">'NE3_17.09.18_pred'!B33</f>
        <v>0</v>
      </c>
      <c r="H318" s="40">
        <f ca="1">'NE4_18.09.18'!B33</f>
        <v>0</v>
      </c>
      <c r="I318" s="40">
        <f ca="1">'NE4_18.09.18_pred'!B33</f>
        <v>0</v>
      </c>
      <c r="J318" s="40">
        <f ca="1">'NE5_19.09.18'!B33</f>
        <v>0</v>
      </c>
      <c r="K318" s="40">
        <f ca="1">'NE5_19.09.18_pred'!B33</f>
        <v>0</v>
      </c>
      <c r="L318" s="40">
        <f ca="1">'NE6_20.09.18'!B33</f>
        <v>0</v>
      </c>
      <c r="M318" s="40">
        <f ca="1">'NE6_20.09.18_pred'!B33</f>
        <v>0</v>
      </c>
      <c r="N318" s="40">
        <f ca="1">'PE1_13.09.18'!B33</f>
        <v>0</v>
      </c>
      <c r="O318" s="40">
        <f ca="1">'PE1_13.09.18_pred'!B33</f>
        <v>0</v>
      </c>
      <c r="P318" s="40">
        <f ca="1">'PE2_14.09.18'!B33</f>
        <v>0</v>
      </c>
      <c r="Q318" s="40">
        <f ca="1">'PE2_14.09.18_pred'!B33</f>
        <v>0</v>
      </c>
      <c r="R318" s="40">
        <f ca="1">'PE3_17.09.18'!B33</f>
        <v>0</v>
      </c>
      <c r="S318" s="40">
        <f ca="1">'PE3_17.09.18_pred'!B33</f>
        <v>0</v>
      </c>
      <c r="T318" s="40">
        <f ca="1">'PE4_18.09.18'!B33</f>
        <v>0</v>
      </c>
      <c r="U318" s="40">
        <f ca="1">'PE4_18.09.18_pred'!B33</f>
        <v>0</v>
      </c>
      <c r="V318" s="40">
        <f ca="1">'PE5_19.09.18'!B33</f>
        <v>0</v>
      </c>
      <c r="W318" s="40">
        <f ca="1">'PE5_19.09.18_pred'!B33</f>
        <v>0</v>
      </c>
      <c r="X318" s="40">
        <f ca="1">'PE6_20.09.18'!B33</f>
        <v>0</v>
      </c>
      <c r="Y318" s="40">
        <f ca="1">'PE6_20.09.18_pred'!B33</f>
        <v>0</v>
      </c>
      <c r="Z318" s="40">
        <f ca="1">'TE1_13.09.18'!B33</f>
        <v>0</v>
      </c>
      <c r="AA318" s="40">
        <f ca="1">'TE1_13.09.18_pred'!B33</f>
        <v>0</v>
      </c>
      <c r="AB318" s="40">
        <f ca="1">'TE2_14.09.18'!B33</f>
        <v>0</v>
      </c>
      <c r="AC318" s="40">
        <f ca="1">'TE2_14.09.18_pred'!B33</f>
        <v>0</v>
      </c>
      <c r="AD318" s="40">
        <f ca="1">'TE3_17.09.18'!B33</f>
        <v>0</v>
      </c>
      <c r="AE318" s="40">
        <f ca="1">'TE3_17.09.18_pred'!B33</f>
        <v>0</v>
      </c>
      <c r="AF318" s="40">
        <f ca="1">'TE4_18.09.18'!B33</f>
        <v>0</v>
      </c>
      <c r="AG318" s="40">
        <f ca="1">'TE4_18.09.18_pred'!B33</f>
        <v>0</v>
      </c>
      <c r="AH318" s="40">
        <f ca="1">'TE5_19.09.18'!B33</f>
        <v>0</v>
      </c>
      <c r="AI318" s="40">
        <f ca="1">'TE5_19.09.18_pred'!B33</f>
        <v>0</v>
      </c>
      <c r="AJ318" s="40">
        <f ca="1">'TE6_20.09.18'!B33</f>
        <v>0</v>
      </c>
      <c r="AK318" s="40">
        <f ca="1">'TE6_20.09.18_pred'!B33</f>
        <v>0</v>
      </c>
      <c r="AL318" s="40">
        <f t="shared" ref="AL318:AL324" ca="1" si="71">SUM(B318:AK318)</f>
        <v>0</v>
      </c>
      <c r="AM318" s="38">
        <f t="shared" ref="AM318:AM324" ca="1" si="72">AVERAGE(B318:AK318)</f>
        <v>0</v>
      </c>
      <c r="AN318" s="38">
        <f t="shared" ref="AN318:AN324" ca="1" si="73">STDEV(B318:AK318)</f>
        <v>0</v>
      </c>
      <c r="AO318" s="38">
        <f t="shared" ref="AO318:AO324" ca="1" si="74">AN318/SQRT(36)</f>
        <v>0</v>
      </c>
      <c r="AP318" s="37"/>
      <c r="AQ318" s="60"/>
    </row>
    <row r="319" spans="1:43" x14ac:dyDescent="0.25">
      <c r="A319" s="53" t="s">
        <v>202</v>
      </c>
      <c r="B319" s="39">
        <f ca="1">'NE1_13.09.18'!B34</f>
        <v>0</v>
      </c>
      <c r="C319" s="39">
        <f ca="1">'NE1_13.09.18_pred'!B34</f>
        <v>0</v>
      </c>
      <c r="D319" s="39">
        <f ca="1">'NE2_14.09.18'!B34</f>
        <v>0</v>
      </c>
      <c r="E319" s="39">
        <f ca="1">'NE2_14.09.18_pred'!B34</f>
        <v>0</v>
      </c>
      <c r="F319" s="39">
        <f ca="1">'NE3_17.09.18'!B34</f>
        <v>0</v>
      </c>
      <c r="G319" s="39">
        <f ca="1">'NE3_17.09.18_pred'!B34</f>
        <v>0</v>
      </c>
      <c r="H319" s="39">
        <f ca="1">'NE4_18.09.18'!B34</f>
        <v>0</v>
      </c>
      <c r="I319" s="39">
        <f ca="1">'NE4_18.09.18_pred'!B34</f>
        <v>0</v>
      </c>
      <c r="J319" s="39">
        <f ca="1">'NE5_19.09.18'!B34</f>
        <v>0</v>
      </c>
      <c r="K319" s="39">
        <f ca="1">'NE5_19.09.18_pred'!B34</f>
        <v>0</v>
      </c>
      <c r="L319" s="39">
        <f ca="1">'NE6_20.09.18'!B34</f>
        <v>0</v>
      </c>
      <c r="M319" s="39">
        <f ca="1">'NE6_20.09.18_pred'!B34</f>
        <v>0</v>
      </c>
      <c r="N319" s="39">
        <f ca="1">'PE1_13.09.18'!B34</f>
        <v>0</v>
      </c>
      <c r="O319" s="39">
        <f ca="1">'PE1_13.09.18_pred'!B34</f>
        <v>0</v>
      </c>
      <c r="P319" s="39">
        <f ca="1">'PE2_14.09.18'!B34</f>
        <v>0</v>
      </c>
      <c r="Q319" s="39">
        <f ca="1">'PE2_14.09.18_pred'!B34</f>
        <v>0</v>
      </c>
      <c r="R319" s="39">
        <f ca="1">'PE3_17.09.18'!B34</f>
        <v>0</v>
      </c>
      <c r="S319" s="39">
        <f ca="1">'PE3_17.09.18_pred'!B34</f>
        <v>0</v>
      </c>
      <c r="T319" s="39">
        <f ca="1">'PE4_18.09.18'!B34</f>
        <v>0</v>
      </c>
      <c r="U319" s="39">
        <f ca="1">'PE4_18.09.18_pred'!B34</f>
        <v>0</v>
      </c>
      <c r="V319" s="39">
        <f ca="1">'PE5_19.09.18'!B34</f>
        <v>0</v>
      </c>
      <c r="W319" s="39">
        <f ca="1">'PE5_19.09.18_pred'!B34</f>
        <v>0</v>
      </c>
      <c r="X319" s="39">
        <f ca="1">'PE6_20.09.18'!B34</f>
        <v>0</v>
      </c>
      <c r="Y319" s="39">
        <f ca="1">'PE6_20.09.18_pred'!B34</f>
        <v>0</v>
      </c>
      <c r="Z319" s="39">
        <f ca="1">'TE1_13.09.18'!B34</f>
        <v>0</v>
      </c>
      <c r="AA319" s="39">
        <f ca="1">'TE1_13.09.18_pred'!B34</f>
        <v>0</v>
      </c>
      <c r="AB319" s="39">
        <f ca="1">'TE2_14.09.18'!B34</f>
        <v>0</v>
      </c>
      <c r="AC319" s="39">
        <f ca="1">'TE2_14.09.18_pred'!B34</f>
        <v>0</v>
      </c>
      <c r="AD319" s="39">
        <f ca="1">'TE3_17.09.18'!B34</f>
        <v>0</v>
      </c>
      <c r="AE319" s="39">
        <f ca="1">'TE3_17.09.18_pred'!B34</f>
        <v>0</v>
      </c>
      <c r="AF319" s="39">
        <f ca="1">'TE4_18.09.18'!B34</f>
        <v>0</v>
      </c>
      <c r="AG319" s="39">
        <f ca="1">'TE4_18.09.18_pred'!B34</f>
        <v>0</v>
      </c>
      <c r="AH319" s="39">
        <f ca="1">'TE5_19.09.18'!B34</f>
        <v>0</v>
      </c>
      <c r="AI319" s="39">
        <f ca="1">'TE5_19.09.18_pred'!B34</f>
        <v>0</v>
      </c>
      <c r="AJ319" s="39">
        <f ca="1">'TE6_20.09.18'!B34</f>
        <v>0</v>
      </c>
      <c r="AK319" s="39">
        <f ca="1">'TE6_20.09.18_pred'!B34</f>
        <v>0</v>
      </c>
      <c r="AL319" s="39">
        <f t="shared" ca="1" si="71"/>
        <v>0</v>
      </c>
      <c r="AM319" s="36">
        <f t="shared" ca="1" si="72"/>
        <v>0</v>
      </c>
      <c r="AN319" s="36">
        <f t="shared" ca="1" si="73"/>
        <v>0</v>
      </c>
      <c r="AO319" s="36">
        <f t="shared" ca="1" si="74"/>
        <v>0</v>
      </c>
      <c r="AQ319" s="58"/>
    </row>
    <row r="320" spans="1:43" x14ac:dyDescent="0.25">
      <c r="A320" s="52" t="s">
        <v>203</v>
      </c>
      <c r="B320" s="40">
        <f ca="1">'NE1_13.09.18'!B35</f>
        <v>0</v>
      </c>
      <c r="C320" s="40">
        <f ca="1">'NE1_13.09.18_pred'!B35</f>
        <v>0</v>
      </c>
      <c r="D320" s="40">
        <f ca="1">'NE2_14.09.18'!B35</f>
        <v>0</v>
      </c>
      <c r="E320" s="40">
        <f ca="1">'NE2_14.09.18_pred'!B35</f>
        <v>0</v>
      </c>
      <c r="F320" s="40">
        <f ca="1">'NE3_17.09.18'!B35</f>
        <v>0</v>
      </c>
      <c r="G320" s="40">
        <f ca="1">'NE3_17.09.18_pred'!B35</f>
        <v>0</v>
      </c>
      <c r="H320" s="40">
        <f ca="1">'NE4_18.09.18'!B35</f>
        <v>0</v>
      </c>
      <c r="I320" s="40">
        <f ca="1">'NE4_18.09.18_pred'!B35</f>
        <v>0</v>
      </c>
      <c r="J320" s="40">
        <f ca="1">'NE5_19.09.18'!B35</f>
        <v>0</v>
      </c>
      <c r="K320" s="40">
        <f ca="1">'NE5_19.09.18_pred'!B35</f>
        <v>0</v>
      </c>
      <c r="L320" s="40">
        <f ca="1">'NE6_20.09.18'!B35</f>
        <v>0</v>
      </c>
      <c r="M320" s="40">
        <f ca="1">'NE6_20.09.18_pred'!B35</f>
        <v>0</v>
      </c>
      <c r="N320" s="40">
        <f ca="1">'PE1_13.09.18'!B35</f>
        <v>0</v>
      </c>
      <c r="O320" s="40">
        <f ca="1">'PE1_13.09.18_pred'!B35</f>
        <v>0</v>
      </c>
      <c r="P320" s="40">
        <f ca="1">'PE2_14.09.18'!B35</f>
        <v>0</v>
      </c>
      <c r="Q320" s="40">
        <f ca="1">'PE2_14.09.18_pred'!B35</f>
        <v>0</v>
      </c>
      <c r="R320" s="40">
        <f ca="1">'PE3_17.09.18'!B35</f>
        <v>0</v>
      </c>
      <c r="S320" s="40">
        <f ca="1">'PE3_17.09.18_pred'!B35</f>
        <v>0</v>
      </c>
      <c r="T320" s="40">
        <f ca="1">'PE4_18.09.18'!B35</f>
        <v>0</v>
      </c>
      <c r="U320" s="40">
        <f ca="1">'PE4_18.09.18_pred'!B35</f>
        <v>0</v>
      </c>
      <c r="V320" s="40">
        <f ca="1">'PE5_19.09.18'!B35</f>
        <v>0</v>
      </c>
      <c r="W320" s="40">
        <f ca="1">'PE5_19.09.18_pred'!B35</f>
        <v>0</v>
      </c>
      <c r="X320" s="40">
        <f ca="1">'PE6_20.09.18'!B35</f>
        <v>0</v>
      </c>
      <c r="Y320" s="40">
        <f ca="1">'PE6_20.09.18_pred'!B35</f>
        <v>0</v>
      </c>
      <c r="Z320" s="40">
        <f ca="1">'TE1_13.09.18'!B35</f>
        <v>0</v>
      </c>
      <c r="AA320" s="40">
        <f ca="1">'TE1_13.09.18_pred'!B35</f>
        <v>0</v>
      </c>
      <c r="AB320" s="40">
        <f ca="1">'TE2_14.09.18'!B35</f>
        <v>0</v>
      </c>
      <c r="AC320" s="40">
        <f ca="1">'TE2_14.09.18_pred'!B35</f>
        <v>0</v>
      </c>
      <c r="AD320" s="40">
        <f ca="1">'TE3_17.09.18'!B35</f>
        <v>0</v>
      </c>
      <c r="AE320" s="40">
        <f ca="1">'TE3_17.09.18_pred'!B35</f>
        <v>0</v>
      </c>
      <c r="AF320" s="40">
        <f ca="1">'TE4_18.09.18'!B35</f>
        <v>0</v>
      </c>
      <c r="AG320" s="40">
        <f ca="1">'TE4_18.09.18_pred'!B35</f>
        <v>0</v>
      </c>
      <c r="AH320" s="40">
        <f ca="1">'TE5_19.09.18'!B35</f>
        <v>0</v>
      </c>
      <c r="AI320" s="40">
        <f ca="1">'TE5_19.09.18_pred'!B35</f>
        <v>0</v>
      </c>
      <c r="AJ320" s="40">
        <f ca="1">'TE6_20.09.18'!B35</f>
        <v>0</v>
      </c>
      <c r="AK320" s="40">
        <f ca="1">'TE6_20.09.18_pred'!B35</f>
        <v>0</v>
      </c>
      <c r="AL320" s="40">
        <f t="shared" ca="1" si="71"/>
        <v>0</v>
      </c>
      <c r="AM320" s="38">
        <f t="shared" ca="1" si="72"/>
        <v>0</v>
      </c>
      <c r="AN320" s="38">
        <f t="shared" ca="1" si="73"/>
        <v>0</v>
      </c>
      <c r="AO320" s="38">
        <f t="shared" ca="1" si="74"/>
        <v>0</v>
      </c>
      <c r="AP320" s="37"/>
      <c r="AQ320" s="60"/>
    </row>
    <row r="321" spans="1:43" x14ac:dyDescent="0.25">
      <c r="A321" s="53" t="s">
        <v>204</v>
      </c>
      <c r="B321" s="39">
        <f ca="1">'NE1_13.09.18'!B36</f>
        <v>0</v>
      </c>
      <c r="C321" s="39">
        <f ca="1">'NE1_13.09.18_pred'!B36</f>
        <v>0</v>
      </c>
      <c r="D321" s="39">
        <f ca="1">'NE2_14.09.18'!B36</f>
        <v>0</v>
      </c>
      <c r="E321" s="39">
        <f ca="1">'NE2_14.09.18_pred'!B36</f>
        <v>0</v>
      </c>
      <c r="F321" s="39">
        <f ca="1">'NE3_17.09.18'!B36</f>
        <v>0</v>
      </c>
      <c r="G321" s="39">
        <f ca="1">'NE3_17.09.18_pred'!B36</f>
        <v>0</v>
      </c>
      <c r="H321" s="39">
        <f ca="1">'NE4_18.09.18'!B36</f>
        <v>0</v>
      </c>
      <c r="I321" s="39">
        <f ca="1">'NE4_18.09.18_pred'!B36</f>
        <v>0</v>
      </c>
      <c r="J321" s="39">
        <f ca="1">'NE5_19.09.18'!B36</f>
        <v>0</v>
      </c>
      <c r="K321" s="39">
        <f ca="1">'NE5_19.09.18_pred'!B36</f>
        <v>0</v>
      </c>
      <c r="L321" s="39">
        <f ca="1">'NE6_20.09.18'!B36</f>
        <v>0</v>
      </c>
      <c r="M321" s="39">
        <f ca="1">'NE6_20.09.18_pred'!B36</f>
        <v>0</v>
      </c>
      <c r="N321" s="39">
        <f ca="1">'PE1_13.09.18'!B36</f>
        <v>0</v>
      </c>
      <c r="O321" s="39">
        <f ca="1">'PE1_13.09.18_pred'!B36</f>
        <v>0</v>
      </c>
      <c r="P321" s="39">
        <f ca="1">'PE2_14.09.18'!B36</f>
        <v>0</v>
      </c>
      <c r="Q321" s="39">
        <f ca="1">'PE2_14.09.18_pred'!B36</f>
        <v>0</v>
      </c>
      <c r="R321" s="39">
        <f ca="1">'PE3_17.09.18'!B36</f>
        <v>0</v>
      </c>
      <c r="S321" s="39">
        <f ca="1">'PE3_17.09.18_pred'!B36</f>
        <v>0</v>
      </c>
      <c r="T321" s="39">
        <f ca="1">'PE4_18.09.18'!B36</f>
        <v>0</v>
      </c>
      <c r="U321" s="39">
        <f ca="1">'PE4_18.09.18_pred'!B36</f>
        <v>0</v>
      </c>
      <c r="V321" s="39">
        <f ca="1">'PE5_19.09.18'!B36</f>
        <v>0</v>
      </c>
      <c r="W321" s="39">
        <f ca="1">'PE5_19.09.18_pred'!B36</f>
        <v>0</v>
      </c>
      <c r="X321" s="39">
        <f ca="1">'PE6_20.09.18'!B36</f>
        <v>0</v>
      </c>
      <c r="Y321" s="39">
        <f ca="1">'PE6_20.09.18_pred'!B36</f>
        <v>0</v>
      </c>
      <c r="Z321" s="39">
        <f ca="1">'TE1_13.09.18'!B36</f>
        <v>0</v>
      </c>
      <c r="AA321" s="39">
        <f ca="1">'TE1_13.09.18_pred'!B36</f>
        <v>0</v>
      </c>
      <c r="AB321" s="39">
        <f ca="1">'TE2_14.09.18'!B36</f>
        <v>0</v>
      </c>
      <c r="AC321" s="39">
        <f ca="1">'TE2_14.09.18_pred'!B36</f>
        <v>0</v>
      </c>
      <c r="AD321" s="39">
        <f ca="1">'TE3_17.09.18'!B36</f>
        <v>0</v>
      </c>
      <c r="AE321" s="39">
        <f ca="1">'TE3_17.09.18_pred'!B36</f>
        <v>0</v>
      </c>
      <c r="AF321" s="39">
        <f ca="1">'TE4_18.09.18'!B36</f>
        <v>0</v>
      </c>
      <c r="AG321" s="39">
        <f ca="1">'TE4_18.09.18_pred'!B36</f>
        <v>0</v>
      </c>
      <c r="AH321" s="39">
        <f ca="1">'TE5_19.09.18'!B36</f>
        <v>0</v>
      </c>
      <c r="AI321" s="39">
        <f ca="1">'TE5_19.09.18_pred'!B36</f>
        <v>0</v>
      </c>
      <c r="AJ321" s="39">
        <f ca="1">'TE6_20.09.18'!B36</f>
        <v>0</v>
      </c>
      <c r="AK321" s="39">
        <f ca="1">'TE6_20.09.18_pred'!B36</f>
        <v>0</v>
      </c>
      <c r="AL321" s="39">
        <f t="shared" ca="1" si="71"/>
        <v>0</v>
      </c>
      <c r="AM321" s="36">
        <f t="shared" ca="1" si="72"/>
        <v>0</v>
      </c>
      <c r="AN321" s="36">
        <f t="shared" ca="1" si="73"/>
        <v>0</v>
      </c>
      <c r="AO321" s="36">
        <f t="shared" ca="1" si="74"/>
        <v>0</v>
      </c>
      <c r="AQ321" s="58"/>
    </row>
    <row r="322" spans="1:43" x14ac:dyDescent="0.25">
      <c r="A322" s="52" t="s">
        <v>205</v>
      </c>
      <c r="B322" s="40">
        <f ca="1">'NE1_13.09.18'!B37</f>
        <v>0</v>
      </c>
      <c r="C322" s="40">
        <f ca="1">'NE1_13.09.18_pred'!B37</f>
        <v>0</v>
      </c>
      <c r="D322" s="40">
        <f ca="1">'NE2_14.09.18'!B37</f>
        <v>0</v>
      </c>
      <c r="E322" s="40">
        <f ca="1">'NE2_14.09.18_pred'!B37</f>
        <v>0</v>
      </c>
      <c r="F322" s="40">
        <f ca="1">'NE3_17.09.18'!B37</f>
        <v>0</v>
      </c>
      <c r="G322" s="40">
        <f ca="1">'NE3_17.09.18_pred'!B37</f>
        <v>0</v>
      </c>
      <c r="H322" s="40">
        <f ca="1">'NE4_18.09.18'!B37</f>
        <v>0</v>
      </c>
      <c r="I322" s="40">
        <f ca="1">'NE4_18.09.18_pred'!B37</f>
        <v>0</v>
      </c>
      <c r="J322" s="40">
        <f ca="1">'NE5_19.09.18'!B37</f>
        <v>0</v>
      </c>
      <c r="K322" s="40">
        <f ca="1">'NE5_19.09.18_pred'!B37</f>
        <v>0</v>
      </c>
      <c r="L322" s="40">
        <f ca="1">'NE6_20.09.18'!B37</f>
        <v>0</v>
      </c>
      <c r="M322" s="40">
        <f ca="1">'NE6_20.09.18_pred'!B37</f>
        <v>0</v>
      </c>
      <c r="N322" s="40">
        <f ca="1">'PE1_13.09.18'!B37</f>
        <v>0</v>
      </c>
      <c r="O322" s="40">
        <f ca="1">'PE1_13.09.18_pred'!B37</f>
        <v>0</v>
      </c>
      <c r="P322" s="40">
        <f ca="1">'PE2_14.09.18'!B37</f>
        <v>0</v>
      </c>
      <c r="Q322" s="40">
        <f ca="1">'PE2_14.09.18_pred'!B37</f>
        <v>0</v>
      </c>
      <c r="R322" s="40">
        <f ca="1">'PE3_17.09.18'!B37</f>
        <v>0</v>
      </c>
      <c r="S322" s="40">
        <f ca="1">'PE3_17.09.18_pred'!B37</f>
        <v>0</v>
      </c>
      <c r="T322" s="40">
        <f ca="1">'PE4_18.09.18'!B37</f>
        <v>0</v>
      </c>
      <c r="U322" s="40">
        <f ca="1">'PE4_18.09.18_pred'!B37</f>
        <v>0</v>
      </c>
      <c r="V322" s="40">
        <f ca="1">'PE5_19.09.18'!B37</f>
        <v>0</v>
      </c>
      <c r="W322" s="40">
        <f ca="1">'PE5_19.09.18_pred'!B37</f>
        <v>0</v>
      </c>
      <c r="X322" s="40">
        <f ca="1">'PE6_20.09.18'!B37</f>
        <v>0</v>
      </c>
      <c r="Y322" s="40">
        <f ca="1">'PE6_20.09.18_pred'!B37</f>
        <v>0</v>
      </c>
      <c r="Z322" s="40">
        <f ca="1">'TE1_13.09.18'!B37</f>
        <v>0</v>
      </c>
      <c r="AA322" s="40">
        <f ca="1">'TE1_13.09.18_pred'!B37</f>
        <v>0</v>
      </c>
      <c r="AB322" s="40">
        <f ca="1">'TE2_14.09.18'!B37</f>
        <v>0</v>
      </c>
      <c r="AC322" s="40">
        <f ca="1">'TE2_14.09.18_pred'!B37</f>
        <v>0</v>
      </c>
      <c r="AD322" s="40">
        <f ca="1">'TE3_17.09.18'!B37</f>
        <v>0</v>
      </c>
      <c r="AE322" s="40">
        <f ca="1">'TE3_17.09.18_pred'!B37</f>
        <v>0</v>
      </c>
      <c r="AF322" s="40">
        <f ca="1">'TE4_18.09.18'!B37</f>
        <v>0</v>
      </c>
      <c r="AG322" s="40">
        <f ca="1">'TE4_18.09.18_pred'!B37</f>
        <v>0</v>
      </c>
      <c r="AH322" s="40">
        <f ca="1">'TE5_19.09.18'!B37</f>
        <v>0</v>
      </c>
      <c r="AI322" s="40">
        <f ca="1">'TE5_19.09.18_pred'!B37</f>
        <v>0</v>
      </c>
      <c r="AJ322" s="40">
        <f ca="1">'TE6_20.09.18'!B37</f>
        <v>0</v>
      </c>
      <c r="AK322" s="40">
        <f ca="1">'TE6_20.09.18_pred'!B37</f>
        <v>0</v>
      </c>
      <c r="AL322" s="40">
        <f t="shared" ca="1" si="71"/>
        <v>0</v>
      </c>
      <c r="AM322" s="38">
        <f t="shared" ca="1" si="72"/>
        <v>0</v>
      </c>
      <c r="AN322" s="38">
        <f t="shared" ca="1" si="73"/>
        <v>0</v>
      </c>
      <c r="AO322" s="38">
        <f t="shared" ca="1" si="74"/>
        <v>0</v>
      </c>
      <c r="AP322" s="37"/>
      <c r="AQ322" s="60"/>
    </row>
    <row r="323" spans="1:43" x14ac:dyDescent="0.25">
      <c r="A323" s="53" t="s">
        <v>206</v>
      </c>
      <c r="B323" s="39">
        <f ca="1">'NE1_13.09.18'!B38</f>
        <v>0</v>
      </c>
      <c r="C323" s="39">
        <f ca="1">'NE1_13.09.18_pred'!B38</f>
        <v>0</v>
      </c>
      <c r="D323" s="39">
        <f ca="1">'NE2_14.09.18'!B38</f>
        <v>0</v>
      </c>
      <c r="E323" s="39">
        <f ca="1">'NE2_14.09.18_pred'!B38</f>
        <v>0</v>
      </c>
      <c r="F323" s="39">
        <f ca="1">'NE3_17.09.18'!B38</f>
        <v>0</v>
      </c>
      <c r="G323" s="39">
        <f ca="1">'NE3_17.09.18_pred'!B38</f>
        <v>0</v>
      </c>
      <c r="H323" s="39">
        <f ca="1">'NE4_18.09.18'!B38</f>
        <v>0</v>
      </c>
      <c r="I323" s="39">
        <f ca="1">'NE4_18.09.18_pred'!B38</f>
        <v>0</v>
      </c>
      <c r="J323" s="39">
        <f ca="1">'NE5_19.09.18'!B38</f>
        <v>0</v>
      </c>
      <c r="K323" s="39">
        <f ca="1">'NE5_19.09.18_pred'!B38</f>
        <v>0</v>
      </c>
      <c r="L323" s="39">
        <f ca="1">'NE6_20.09.18'!B38</f>
        <v>0</v>
      </c>
      <c r="M323" s="39">
        <f ca="1">'NE6_20.09.18_pred'!B38</f>
        <v>0</v>
      </c>
      <c r="N323" s="39">
        <f ca="1">'PE1_13.09.18'!B38</f>
        <v>0</v>
      </c>
      <c r="O323" s="39">
        <f ca="1">'PE1_13.09.18_pred'!B38</f>
        <v>0</v>
      </c>
      <c r="P323" s="39">
        <f ca="1">'PE2_14.09.18'!B38</f>
        <v>0</v>
      </c>
      <c r="Q323" s="39">
        <f ca="1">'PE2_14.09.18_pred'!B38</f>
        <v>0</v>
      </c>
      <c r="R323" s="39">
        <f ca="1">'PE3_17.09.18'!B38</f>
        <v>0</v>
      </c>
      <c r="S323" s="39">
        <f ca="1">'PE3_17.09.18_pred'!B38</f>
        <v>0</v>
      </c>
      <c r="T323" s="39">
        <f ca="1">'PE4_18.09.18'!B38</f>
        <v>0</v>
      </c>
      <c r="U323" s="39">
        <f ca="1">'PE4_18.09.18_pred'!B38</f>
        <v>0</v>
      </c>
      <c r="V323" s="39">
        <f ca="1">'PE5_19.09.18'!B38</f>
        <v>0</v>
      </c>
      <c r="W323" s="39">
        <f ca="1">'PE5_19.09.18_pred'!B38</f>
        <v>0</v>
      </c>
      <c r="X323" s="39">
        <f ca="1">'PE6_20.09.18'!B38</f>
        <v>0</v>
      </c>
      <c r="Y323" s="39">
        <f ca="1">'PE6_20.09.18_pred'!B38</f>
        <v>0</v>
      </c>
      <c r="Z323" s="39">
        <f ca="1">'TE1_13.09.18'!B38</f>
        <v>0</v>
      </c>
      <c r="AA323" s="39">
        <f ca="1">'TE1_13.09.18_pred'!B38</f>
        <v>0</v>
      </c>
      <c r="AB323" s="39">
        <f ca="1">'TE2_14.09.18'!B38</f>
        <v>0</v>
      </c>
      <c r="AC323" s="39">
        <f ca="1">'TE2_14.09.18_pred'!B38</f>
        <v>0</v>
      </c>
      <c r="AD323" s="39">
        <f ca="1">'TE3_17.09.18'!B38</f>
        <v>0</v>
      </c>
      <c r="AE323" s="39">
        <f ca="1">'TE3_17.09.18_pred'!B38</f>
        <v>0</v>
      </c>
      <c r="AF323" s="39">
        <f ca="1">'TE4_18.09.18'!B38</f>
        <v>0</v>
      </c>
      <c r="AG323" s="39">
        <f ca="1">'TE4_18.09.18_pred'!B38</f>
        <v>0</v>
      </c>
      <c r="AH323" s="39">
        <f ca="1">'TE5_19.09.18'!B38</f>
        <v>0</v>
      </c>
      <c r="AI323" s="39">
        <f ca="1">'TE5_19.09.18_pred'!B38</f>
        <v>0</v>
      </c>
      <c r="AJ323" s="39">
        <f ca="1">'TE6_20.09.18'!B38</f>
        <v>0</v>
      </c>
      <c r="AK323" s="39">
        <f ca="1">'TE6_20.09.18_pred'!B38</f>
        <v>0</v>
      </c>
      <c r="AL323" s="39">
        <f t="shared" ca="1" si="71"/>
        <v>0</v>
      </c>
      <c r="AM323" s="36">
        <f t="shared" ca="1" si="72"/>
        <v>0</v>
      </c>
      <c r="AN323" s="36">
        <f t="shared" ca="1" si="73"/>
        <v>0</v>
      </c>
      <c r="AO323" s="36">
        <f t="shared" ca="1" si="74"/>
        <v>0</v>
      </c>
      <c r="AQ323" s="58"/>
    </row>
    <row r="324" spans="1:43" x14ac:dyDescent="0.25">
      <c r="A324" s="52" t="s">
        <v>207</v>
      </c>
      <c r="B324" s="40">
        <f ca="1">'NE1_13.09.18'!B39</f>
        <v>0</v>
      </c>
      <c r="C324" s="40">
        <f ca="1">'NE1_13.09.18_pred'!B39</f>
        <v>0</v>
      </c>
      <c r="D324" s="40">
        <f ca="1">'NE2_14.09.18'!B39</f>
        <v>0</v>
      </c>
      <c r="E324" s="40">
        <f ca="1">'NE2_14.09.18_pred'!B39</f>
        <v>0</v>
      </c>
      <c r="F324" s="40">
        <f ca="1">'NE3_17.09.18'!B39</f>
        <v>0</v>
      </c>
      <c r="G324" s="40">
        <f ca="1">'NE3_17.09.18_pred'!B39</f>
        <v>0</v>
      </c>
      <c r="H324" s="40">
        <f ca="1">'NE4_18.09.18'!B39</f>
        <v>0</v>
      </c>
      <c r="I324" s="40">
        <f ca="1">'NE4_18.09.18_pred'!B39</f>
        <v>0</v>
      </c>
      <c r="J324" s="40">
        <f ca="1">'NE5_19.09.18'!B39</f>
        <v>0</v>
      </c>
      <c r="K324" s="40">
        <f ca="1">'NE5_19.09.18_pred'!B39</f>
        <v>0</v>
      </c>
      <c r="L324" s="40">
        <f ca="1">'NE6_20.09.18'!B39</f>
        <v>0</v>
      </c>
      <c r="M324" s="40">
        <f ca="1">'NE6_20.09.18_pred'!B39</f>
        <v>0</v>
      </c>
      <c r="N324" s="40">
        <f ca="1">'PE1_13.09.18'!B39</f>
        <v>0</v>
      </c>
      <c r="O324" s="40">
        <f ca="1">'PE1_13.09.18_pred'!B39</f>
        <v>0</v>
      </c>
      <c r="P324" s="40">
        <f ca="1">'PE2_14.09.18'!B39</f>
        <v>0</v>
      </c>
      <c r="Q324" s="40">
        <f ca="1">'PE2_14.09.18_pred'!B39</f>
        <v>0</v>
      </c>
      <c r="R324" s="40">
        <f ca="1">'PE3_17.09.18'!B39</f>
        <v>0</v>
      </c>
      <c r="S324" s="40">
        <f ca="1">'PE3_17.09.18_pred'!B39</f>
        <v>0</v>
      </c>
      <c r="T324" s="40">
        <f ca="1">'PE4_18.09.18'!B39</f>
        <v>0</v>
      </c>
      <c r="U324" s="40">
        <f ca="1">'PE4_18.09.18_pred'!B39</f>
        <v>0</v>
      </c>
      <c r="V324" s="40">
        <f ca="1">'PE5_19.09.18'!B39</f>
        <v>0</v>
      </c>
      <c r="W324" s="40">
        <f ca="1">'PE5_19.09.18_pred'!B39</f>
        <v>0</v>
      </c>
      <c r="X324" s="40">
        <f ca="1">'PE6_20.09.18'!B39</f>
        <v>0</v>
      </c>
      <c r="Y324" s="40">
        <f ca="1">'PE6_20.09.18_pred'!B39</f>
        <v>0</v>
      </c>
      <c r="Z324" s="40">
        <f ca="1">'TE1_13.09.18'!B39</f>
        <v>0</v>
      </c>
      <c r="AA324" s="40">
        <f ca="1">'TE1_13.09.18_pred'!B39</f>
        <v>0</v>
      </c>
      <c r="AB324" s="40">
        <f ca="1">'TE2_14.09.18'!B39</f>
        <v>0</v>
      </c>
      <c r="AC324" s="40">
        <f ca="1">'TE2_14.09.18_pred'!B39</f>
        <v>0</v>
      </c>
      <c r="AD324" s="40">
        <f ca="1">'TE3_17.09.18'!B39</f>
        <v>0</v>
      </c>
      <c r="AE324" s="40">
        <f ca="1">'TE3_17.09.18_pred'!B39</f>
        <v>0</v>
      </c>
      <c r="AF324" s="40">
        <f ca="1">'TE4_18.09.18'!B39</f>
        <v>0</v>
      </c>
      <c r="AG324" s="40">
        <f ca="1">'TE4_18.09.18_pred'!B39</f>
        <v>0</v>
      </c>
      <c r="AH324" s="40">
        <f ca="1">'TE5_19.09.18'!B39</f>
        <v>0</v>
      </c>
      <c r="AI324" s="40">
        <f ca="1">'TE5_19.09.18_pred'!B39</f>
        <v>0</v>
      </c>
      <c r="AJ324" s="40">
        <f ca="1">'TE6_20.09.18'!B39</f>
        <v>0</v>
      </c>
      <c r="AK324" s="40">
        <f ca="1">'TE6_20.09.18_pred'!B39</f>
        <v>0</v>
      </c>
      <c r="AL324" s="40">
        <f t="shared" ca="1" si="71"/>
        <v>0</v>
      </c>
      <c r="AM324" s="38">
        <f t="shared" ca="1" si="72"/>
        <v>0</v>
      </c>
      <c r="AN324" s="38">
        <f t="shared" ca="1" si="73"/>
        <v>0</v>
      </c>
      <c r="AO324" s="38">
        <f t="shared" ca="1" si="74"/>
        <v>0</v>
      </c>
      <c r="AP324" s="37"/>
      <c r="AQ324" s="60"/>
    </row>
    <row r="325" spans="1:43" x14ac:dyDescent="0.25">
      <c r="A325" s="50" t="s">
        <v>520</v>
      </c>
      <c r="AQ325" s="58"/>
    </row>
    <row r="326" spans="1:43" x14ac:dyDescent="0.25">
      <c r="A326" s="52" t="s">
        <v>201</v>
      </c>
      <c r="B326" s="40">
        <f ca="1">'NE1_13.09.18'!B41</f>
        <v>0</v>
      </c>
      <c r="C326" s="40">
        <f ca="1">'NE1_13.09.18_pred'!B41</f>
        <v>0</v>
      </c>
      <c r="D326" s="40">
        <f ca="1">'NE2_14.09.18'!B41</f>
        <v>0</v>
      </c>
      <c r="E326" s="40">
        <f ca="1">'NE2_14.09.18_pred'!B41</f>
        <v>0</v>
      </c>
      <c r="F326" s="40">
        <f ca="1">'NE3_17.09.18'!B41</f>
        <v>0</v>
      </c>
      <c r="G326" s="40">
        <f ca="1">'NE3_17.09.18_pred'!B41</f>
        <v>0</v>
      </c>
      <c r="H326" s="40">
        <f ca="1">'NE4_18.09.18'!B41</f>
        <v>0</v>
      </c>
      <c r="I326" s="40">
        <f ca="1">'NE4_18.09.18_pred'!B41</f>
        <v>0</v>
      </c>
      <c r="J326" s="40">
        <f ca="1">'NE5_19.09.18'!B41</f>
        <v>0</v>
      </c>
      <c r="K326" s="40">
        <f ca="1">'NE5_19.09.18_pred'!B41</f>
        <v>0</v>
      </c>
      <c r="L326" s="40">
        <f ca="1">'NE6_20.09.18'!B41</f>
        <v>0</v>
      </c>
      <c r="M326" s="40">
        <f ca="1">'NE6_20.09.18_pred'!B41</f>
        <v>0</v>
      </c>
      <c r="N326" s="40">
        <f ca="1">'PE1_13.09.18'!B41</f>
        <v>0</v>
      </c>
      <c r="O326" s="40">
        <f ca="1">'PE1_13.09.18_pred'!B41</f>
        <v>0</v>
      </c>
      <c r="P326" s="40">
        <f ca="1">'PE2_14.09.18'!B41</f>
        <v>0</v>
      </c>
      <c r="Q326" s="40">
        <f ca="1">'PE2_14.09.18_pred'!B41</f>
        <v>0</v>
      </c>
      <c r="R326" s="40">
        <f ca="1">'PE3_17.09.18'!B41</f>
        <v>0</v>
      </c>
      <c r="S326" s="40">
        <f ca="1">'PE3_17.09.18_pred'!B41</f>
        <v>0</v>
      </c>
      <c r="T326" s="40">
        <f ca="1">'PE4_18.09.18'!B41</f>
        <v>0</v>
      </c>
      <c r="U326" s="40">
        <f ca="1">'PE4_18.09.18_pred'!B41</f>
        <v>0</v>
      </c>
      <c r="V326" s="40">
        <f ca="1">'PE5_19.09.18'!B41</f>
        <v>0</v>
      </c>
      <c r="W326" s="40">
        <f ca="1">'PE5_19.09.18_pred'!B41</f>
        <v>0</v>
      </c>
      <c r="X326" s="40">
        <f ca="1">'PE6_20.09.18'!B41</f>
        <v>0</v>
      </c>
      <c r="Y326" s="40">
        <f ca="1">'PE6_20.09.18_pred'!B41</f>
        <v>0</v>
      </c>
      <c r="Z326" s="40">
        <f ca="1">'TE1_13.09.18'!B41</f>
        <v>0</v>
      </c>
      <c r="AA326" s="40">
        <f ca="1">'TE1_13.09.18_pred'!B41</f>
        <v>0</v>
      </c>
      <c r="AB326" s="40">
        <f ca="1">'TE2_14.09.18'!B41</f>
        <v>0</v>
      </c>
      <c r="AC326" s="40">
        <f ca="1">'TE2_14.09.18_pred'!B41</f>
        <v>0</v>
      </c>
      <c r="AD326" s="40">
        <f ca="1">'TE3_17.09.18'!B41</f>
        <v>0</v>
      </c>
      <c r="AE326" s="40">
        <f ca="1">'TE3_17.09.18_pred'!B41</f>
        <v>0</v>
      </c>
      <c r="AF326" s="40">
        <f ca="1">'TE4_18.09.18'!B41</f>
        <v>0</v>
      </c>
      <c r="AG326" s="40">
        <f ca="1">'TE4_18.09.18_pred'!B41</f>
        <v>0</v>
      </c>
      <c r="AH326" s="40">
        <f ca="1">'TE5_19.09.18'!B41</f>
        <v>0</v>
      </c>
      <c r="AI326" s="40">
        <f ca="1">'TE5_19.09.18_pred'!B41</f>
        <v>0</v>
      </c>
      <c r="AJ326" s="40">
        <f ca="1">'TE6_20.09.18'!B41</f>
        <v>0</v>
      </c>
      <c r="AK326" s="40">
        <f ca="1">'TE6_20.09.18_pred'!B41</f>
        <v>0</v>
      </c>
      <c r="AL326" s="40">
        <f t="shared" ref="AL326:AL332" ca="1" si="75">SUM(B326:AK326)</f>
        <v>0</v>
      </c>
      <c r="AM326" s="38">
        <f t="shared" ref="AM326:AM332" ca="1" si="76">AVERAGE(B326:AK326)</f>
        <v>0</v>
      </c>
      <c r="AN326" s="38">
        <f t="shared" ref="AN326:AN332" ca="1" si="77">STDEV(B326:AK326)</f>
        <v>0</v>
      </c>
      <c r="AO326" s="38">
        <f t="shared" ref="AO326:AO332" ca="1" si="78">AN326/SQRT(36)</f>
        <v>0</v>
      </c>
      <c r="AP326" s="37"/>
      <c r="AQ326" s="60"/>
    </row>
    <row r="327" spans="1:43" x14ac:dyDescent="0.25">
      <c r="A327" s="53" t="s">
        <v>202</v>
      </c>
      <c r="B327" s="39">
        <f ca="1">'NE1_13.09.18'!B42</f>
        <v>0</v>
      </c>
      <c r="C327" s="39">
        <f ca="1">'NE1_13.09.18_pred'!B42</f>
        <v>0</v>
      </c>
      <c r="D327" s="39">
        <f ca="1">'NE2_14.09.18'!B42</f>
        <v>0</v>
      </c>
      <c r="E327" s="39">
        <f ca="1">'NE2_14.09.18_pred'!B42</f>
        <v>0</v>
      </c>
      <c r="F327" s="39">
        <f ca="1">'NE3_17.09.18'!B42</f>
        <v>0</v>
      </c>
      <c r="G327" s="39">
        <f ca="1">'NE3_17.09.18_pred'!B42</f>
        <v>0</v>
      </c>
      <c r="H327" s="39">
        <f ca="1">'NE4_18.09.18'!B42</f>
        <v>0</v>
      </c>
      <c r="I327" s="39">
        <f ca="1">'NE4_18.09.18_pred'!B42</f>
        <v>0</v>
      </c>
      <c r="J327" s="39">
        <f ca="1">'NE5_19.09.18'!B42</f>
        <v>0</v>
      </c>
      <c r="K327" s="39">
        <f ca="1">'NE5_19.09.18_pred'!B42</f>
        <v>0</v>
      </c>
      <c r="L327" s="39">
        <f ca="1">'NE6_20.09.18'!B42</f>
        <v>0</v>
      </c>
      <c r="M327" s="39">
        <f ca="1">'NE6_20.09.18_pred'!B42</f>
        <v>0</v>
      </c>
      <c r="N327" s="39">
        <f ca="1">'PE1_13.09.18'!B42</f>
        <v>0</v>
      </c>
      <c r="O327" s="39">
        <f ca="1">'PE1_13.09.18_pred'!B42</f>
        <v>0</v>
      </c>
      <c r="P327" s="39">
        <f ca="1">'PE2_14.09.18'!B42</f>
        <v>0</v>
      </c>
      <c r="Q327" s="39">
        <f ca="1">'PE2_14.09.18_pred'!B42</f>
        <v>0</v>
      </c>
      <c r="R327" s="39">
        <f ca="1">'PE3_17.09.18'!B42</f>
        <v>0</v>
      </c>
      <c r="S327" s="39">
        <f ca="1">'PE3_17.09.18_pred'!B42</f>
        <v>0</v>
      </c>
      <c r="T327" s="39">
        <f ca="1">'PE4_18.09.18'!B42</f>
        <v>0</v>
      </c>
      <c r="U327" s="39">
        <f ca="1">'PE4_18.09.18_pred'!B42</f>
        <v>0</v>
      </c>
      <c r="V327" s="39">
        <f ca="1">'PE5_19.09.18'!B42</f>
        <v>0</v>
      </c>
      <c r="W327" s="39">
        <f ca="1">'PE5_19.09.18_pred'!B42</f>
        <v>0</v>
      </c>
      <c r="X327" s="39">
        <f ca="1">'PE6_20.09.18'!B42</f>
        <v>0</v>
      </c>
      <c r="Y327" s="39">
        <f ca="1">'PE6_20.09.18_pred'!B42</f>
        <v>0</v>
      </c>
      <c r="Z327" s="39">
        <f ca="1">'TE1_13.09.18'!B42</f>
        <v>0</v>
      </c>
      <c r="AA327" s="39">
        <f ca="1">'TE1_13.09.18_pred'!B42</f>
        <v>0</v>
      </c>
      <c r="AB327" s="39">
        <f ca="1">'TE2_14.09.18'!B42</f>
        <v>0</v>
      </c>
      <c r="AC327" s="39">
        <f ca="1">'TE2_14.09.18_pred'!B42</f>
        <v>0</v>
      </c>
      <c r="AD327" s="39">
        <f ca="1">'TE3_17.09.18'!B42</f>
        <v>0</v>
      </c>
      <c r="AE327" s="39">
        <f ca="1">'TE3_17.09.18_pred'!B42</f>
        <v>0</v>
      </c>
      <c r="AF327" s="39">
        <f ca="1">'TE4_18.09.18'!B42</f>
        <v>0</v>
      </c>
      <c r="AG327" s="39">
        <f ca="1">'TE4_18.09.18_pred'!B42</f>
        <v>0</v>
      </c>
      <c r="AH327" s="39">
        <f ca="1">'TE5_19.09.18'!B42</f>
        <v>0</v>
      </c>
      <c r="AI327" s="39">
        <f ca="1">'TE5_19.09.18_pred'!B42</f>
        <v>0</v>
      </c>
      <c r="AJ327" s="39">
        <f ca="1">'TE6_20.09.18'!B42</f>
        <v>0</v>
      </c>
      <c r="AK327" s="39">
        <f ca="1">'TE6_20.09.18_pred'!B42</f>
        <v>0</v>
      </c>
      <c r="AL327" s="39">
        <f t="shared" ca="1" si="75"/>
        <v>0</v>
      </c>
      <c r="AM327" s="36">
        <f t="shared" ca="1" si="76"/>
        <v>0</v>
      </c>
      <c r="AN327" s="36">
        <f t="shared" ca="1" si="77"/>
        <v>0</v>
      </c>
      <c r="AO327" s="36">
        <f t="shared" ca="1" si="78"/>
        <v>0</v>
      </c>
      <c r="AQ327" s="58"/>
    </row>
    <row r="328" spans="1:43" x14ac:dyDescent="0.25">
      <c r="A328" s="52" t="s">
        <v>203</v>
      </c>
      <c r="B328" s="40">
        <f ca="1">'NE1_13.09.18'!B43</f>
        <v>0</v>
      </c>
      <c r="C328" s="40">
        <f ca="1">'NE1_13.09.18_pred'!B43</f>
        <v>0</v>
      </c>
      <c r="D328" s="40">
        <f ca="1">'NE2_14.09.18'!B43</f>
        <v>0</v>
      </c>
      <c r="E328" s="40">
        <f ca="1">'NE2_14.09.18_pred'!B43</f>
        <v>0</v>
      </c>
      <c r="F328" s="40">
        <f ca="1">'NE3_17.09.18'!B43</f>
        <v>0</v>
      </c>
      <c r="G328" s="40">
        <f ca="1">'NE3_17.09.18_pred'!B43</f>
        <v>0</v>
      </c>
      <c r="H328" s="40">
        <f ca="1">'NE4_18.09.18'!B43</f>
        <v>0</v>
      </c>
      <c r="I328" s="40">
        <f ca="1">'NE4_18.09.18_pred'!B43</f>
        <v>0</v>
      </c>
      <c r="J328" s="40">
        <f ca="1">'NE5_19.09.18'!B43</f>
        <v>0</v>
      </c>
      <c r="K328" s="40">
        <f ca="1">'NE5_19.09.18_pred'!B43</f>
        <v>0</v>
      </c>
      <c r="L328" s="40">
        <f ca="1">'NE6_20.09.18'!B43</f>
        <v>0</v>
      </c>
      <c r="M328" s="40">
        <f ca="1">'NE6_20.09.18_pred'!B43</f>
        <v>0</v>
      </c>
      <c r="N328" s="40">
        <f ca="1">'PE1_13.09.18'!B43</f>
        <v>0</v>
      </c>
      <c r="O328" s="40">
        <f ca="1">'PE1_13.09.18_pred'!B43</f>
        <v>0</v>
      </c>
      <c r="P328" s="40">
        <f ca="1">'PE2_14.09.18'!B43</f>
        <v>0</v>
      </c>
      <c r="Q328" s="40">
        <f ca="1">'PE2_14.09.18_pred'!B43</f>
        <v>0</v>
      </c>
      <c r="R328" s="40">
        <f ca="1">'PE3_17.09.18'!B43</f>
        <v>0</v>
      </c>
      <c r="S328" s="40">
        <f ca="1">'PE3_17.09.18_pred'!B43</f>
        <v>0</v>
      </c>
      <c r="T328" s="40">
        <f ca="1">'PE4_18.09.18'!B43</f>
        <v>0</v>
      </c>
      <c r="U328" s="40">
        <f ca="1">'PE4_18.09.18_pred'!B43</f>
        <v>0</v>
      </c>
      <c r="V328" s="40">
        <f ca="1">'PE5_19.09.18'!B43</f>
        <v>0</v>
      </c>
      <c r="W328" s="40">
        <f ca="1">'PE5_19.09.18_pred'!B43</f>
        <v>0</v>
      </c>
      <c r="X328" s="40">
        <f ca="1">'PE6_20.09.18'!B43</f>
        <v>0</v>
      </c>
      <c r="Y328" s="40">
        <f ca="1">'PE6_20.09.18_pred'!B43</f>
        <v>0</v>
      </c>
      <c r="Z328" s="40">
        <f ca="1">'TE1_13.09.18'!B43</f>
        <v>0</v>
      </c>
      <c r="AA328" s="40">
        <f ca="1">'TE1_13.09.18_pred'!B43</f>
        <v>0</v>
      </c>
      <c r="AB328" s="40">
        <f ca="1">'TE2_14.09.18'!B43</f>
        <v>0</v>
      </c>
      <c r="AC328" s="40">
        <f ca="1">'TE2_14.09.18_pred'!B43</f>
        <v>0</v>
      </c>
      <c r="AD328" s="40">
        <f ca="1">'TE3_17.09.18'!B43</f>
        <v>0</v>
      </c>
      <c r="AE328" s="40">
        <f ca="1">'TE3_17.09.18_pred'!B43</f>
        <v>0</v>
      </c>
      <c r="AF328" s="40">
        <f ca="1">'TE4_18.09.18'!B43</f>
        <v>0</v>
      </c>
      <c r="AG328" s="40">
        <f ca="1">'TE4_18.09.18_pred'!B43</f>
        <v>0</v>
      </c>
      <c r="AH328" s="40">
        <f ca="1">'TE5_19.09.18'!B43</f>
        <v>0</v>
      </c>
      <c r="AI328" s="40">
        <f ca="1">'TE5_19.09.18_pred'!B43</f>
        <v>0</v>
      </c>
      <c r="AJ328" s="40">
        <f ca="1">'TE6_20.09.18'!B43</f>
        <v>0</v>
      </c>
      <c r="AK328" s="40">
        <f ca="1">'TE6_20.09.18_pred'!B43</f>
        <v>0</v>
      </c>
      <c r="AL328" s="40">
        <f t="shared" ca="1" si="75"/>
        <v>0</v>
      </c>
      <c r="AM328" s="38">
        <f t="shared" ca="1" si="76"/>
        <v>0</v>
      </c>
      <c r="AN328" s="38">
        <f t="shared" ca="1" si="77"/>
        <v>0</v>
      </c>
      <c r="AO328" s="38">
        <f t="shared" ca="1" si="78"/>
        <v>0</v>
      </c>
      <c r="AP328" s="37"/>
      <c r="AQ328" s="60"/>
    </row>
    <row r="329" spans="1:43" x14ac:dyDescent="0.25">
      <c r="A329" s="53" t="s">
        <v>204</v>
      </c>
      <c r="B329" s="39">
        <f ca="1">'NE1_13.09.18'!B44</f>
        <v>0</v>
      </c>
      <c r="C329" s="39">
        <f ca="1">'NE1_13.09.18_pred'!B44</f>
        <v>0</v>
      </c>
      <c r="D329" s="39">
        <f ca="1">'NE2_14.09.18'!B44</f>
        <v>0</v>
      </c>
      <c r="E329" s="39">
        <f ca="1">'NE2_14.09.18_pred'!B44</f>
        <v>0</v>
      </c>
      <c r="F329" s="39">
        <f ca="1">'NE3_17.09.18'!B44</f>
        <v>0</v>
      </c>
      <c r="G329" s="39">
        <f ca="1">'NE3_17.09.18_pred'!B44</f>
        <v>0</v>
      </c>
      <c r="H329" s="39">
        <f ca="1">'NE4_18.09.18'!B44</f>
        <v>0</v>
      </c>
      <c r="I329" s="39">
        <f ca="1">'NE4_18.09.18_pred'!B44</f>
        <v>0</v>
      </c>
      <c r="J329" s="39">
        <f ca="1">'NE5_19.09.18'!B44</f>
        <v>0</v>
      </c>
      <c r="K329" s="39">
        <f ca="1">'NE5_19.09.18_pred'!B44</f>
        <v>0</v>
      </c>
      <c r="L329" s="39">
        <f ca="1">'NE6_20.09.18'!B44</f>
        <v>0</v>
      </c>
      <c r="M329" s="39">
        <f ca="1">'NE6_20.09.18_pred'!B44</f>
        <v>0</v>
      </c>
      <c r="N329" s="39">
        <f ca="1">'PE1_13.09.18'!B44</f>
        <v>0</v>
      </c>
      <c r="O329" s="39">
        <f ca="1">'PE1_13.09.18_pred'!B44</f>
        <v>0</v>
      </c>
      <c r="P329" s="39">
        <f ca="1">'PE2_14.09.18'!B44</f>
        <v>0</v>
      </c>
      <c r="Q329" s="39">
        <f ca="1">'PE2_14.09.18_pred'!B44</f>
        <v>0</v>
      </c>
      <c r="R329" s="39">
        <f ca="1">'PE3_17.09.18'!B44</f>
        <v>0</v>
      </c>
      <c r="S329" s="39">
        <f ca="1">'PE3_17.09.18_pred'!B44</f>
        <v>0</v>
      </c>
      <c r="T329" s="39">
        <f ca="1">'PE4_18.09.18'!B44</f>
        <v>0</v>
      </c>
      <c r="U329" s="39">
        <f ca="1">'PE4_18.09.18_pred'!B44</f>
        <v>0</v>
      </c>
      <c r="V329" s="39">
        <f ca="1">'PE5_19.09.18'!B44</f>
        <v>0</v>
      </c>
      <c r="W329" s="39">
        <f ca="1">'PE5_19.09.18_pred'!B44</f>
        <v>0</v>
      </c>
      <c r="X329" s="39">
        <f ca="1">'PE6_20.09.18'!B44</f>
        <v>0</v>
      </c>
      <c r="Y329" s="39">
        <f ca="1">'PE6_20.09.18_pred'!B44</f>
        <v>0</v>
      </c>
      <c r="Z329" s="39">
        <f ca="1">'TE1_13.09.18'!B44</f>
        <v>0</v>
      </c>
      <c r="AA329" s="39">
        <f ca="1">'TE1_13.09.18_pred'!B44</f>
        <v>0</v>
      </c>
      <c r="AB329" s="39">
        <f ca="1">'TE2_14.09.18'!B44</f>
        <v>0</v>
      </c>
      <c r="AC329" s="39">
        <f ca="1">'TE2_14.09.18_pred'!B44</f>
        <v>0</v>
      </c>
      <c r="AD329" s="39">
        <f ca="1">'TE3_17.09.18'!B44</f>
        <v>0</v>
      </c>
      <c r="AE329" s="39">
        <f ca="1">'TE3_17.09.18_pred'!B44</f>
        <v>0</v>
      </c>
      <c r="AF329" s="39">
        <f ca="1">'TE4_18.09.18'!B44</f>
        <v>0</v>
      </c>
      <c r="AG329" s="39">
        <f ca="1">'TE4_18.09.18_pred'!B44</f>
        <v>0</v>
      </c>
      <c r="AH329" s="39">
        <f ca="1">'TE5_19.09.18'!B44</f>
        <v>0</v>
      </c>
      <c r="AI329" s="39">
        <f ca="1">'TE5_19.09.18_pred'!B44</f>
        <v>0</v>
      </c>
      <c r="AJ329" s="39">
        <f ca="1">'TE6_20.09.18'!B44</f>
        <v>0</v>
      </c>
      <c r="AK329" s="39">
        <f ca="1">'TE6_20.09.18_pred'!B44</f>
        <v>0</v>
      </c>
      <c r="AL329" s="39">
        <f t="shared" ca="1" si="75"/>
        <v>0</v>
      </c>
      <c r="AM329" s="36">
        <f t="shared" ca="1" si="76"/>
        <v>0</v>
      </c>
      <c r="AN329" s="36">
        <f t="shared" ca="1" si="77"/>
        <v>0</v>
      </c>
      <c r="AO329" s="36">
        <f t="shared" ca="1" si="78"/>
        <v>0</v>
      </c>
      <c r="AQ329" s="58"/>
    </row>
    <row r="330" spans="1:43" x14ac:dyDescent="0.25">
      <c r="A330" s="52" t="s">
        <v>205</v>
      </c>
      <c r="B330" s="40">
        <f ca="1">'NE1_13.09.18'!B45</f>
        <v>0</v>
      </c>
      <c r="C330" s="40">
        <f ca="1">'NE1_13.09.18_pred'!B45</f>
        <v>0</v>
      </c>
      <c r="D330" s="40">
        <f ca="1">'NE2_14.09.18'!B45</f>
        <v>0</v>
      </c>
      <c r="E330" s="40">
        <f ca="1">'NE2_14.09.18_pred'!B45</f>
        <v>0</v>
      </c>
      <c r="F330" s="40">
        <f ca="1">'NE3_17.09.18'!B45</f>
        <v>0</v>
      </c>
      <c r="G330" s="40">
        <f ca="1">'NE3_17.09.18_pred'!B45</f>
        <v>0</v>
      </c>
      <c r="H330" s="40">
        <f ca="1">'NE4_18.09.18'!B45</f>
        <v>0</v>
      </c>
      <c r="I330" s="40">
        <f ca="1">'NE4_18.09.18_pred'!B45</f>
        <v>0</v>
      </c>
      <c r="J330" s="40">
        <f ca="1">'NE5_19.09.18'!B45</f>
        <v>0</v>
      </c>
      <c r="K330" s="40">
        <f ca="1">'NE5_19.09.18_pred'!B45</f>
        <v>0</v>
      </c>
      <c r="L330" s="40">
        <f ca="1">'NE6_20.09.18'!B45</f>
        <v>0</v>
      </c>
      <c r="M330" s="40">
        <f ca="1">'NE6_20.09.18_pred'!B45</f>
        <v>0</v>
      </c>
      <c r="N330" s="40">
        <f ca="1">'PE1_13.09.18'!B45</f>
        <v>0</v>
      </c>
      <c r="O330" s="40">
        <f ca="1">'PE1_13.09.18_pred'!B45</f>
        <v>0</v>
      </c>
      <c r="P330" s="40">
        <f ca="1">'PE2_14.09.18'!B45</f>
        <v>0</v>
      </c>
      <c r="Q330" s="40">
        <f ca="1">'PE2_14.09.18_pred'!B45</f>
        <v>0</v>
      </c>
      <c r="R330" s="40">
        <f ca="1">'PE3_17.09.18'!B45</f>
        <v>0</v>
      </c>
      <c r="S330" s="40">
        <f ca="1">'PE3_17.09.18_pred'!B45</f>
        <v>0</v>
      </c>
      <c r="T330" s="40">
        <f ca="1">'PE4_18.09.18'!B45</f>
        <v>0</v>
      </c>
      <c r="U330" s="40">
        <f ca="1">'PE4_18.09.18_pred'!B45</f>
        <v>0</v>
      </c>
      <c r="V330" s="40">
        <f ca="1">'PE5_19.09.18'!B45</f>
        <v>0</v>
      </c>
      <c r="W330" s="40">
        <f ca="1">'PE5_19.09.18_pred'!B45</f>
        <v>0</v>
      </c>
      <c r="X330" s="40">
        <f ca="1">'PE6_20.09.18'!B45</f>
        <v>0</v>
      </c>
      <c r="Y330" s="40">
        <f ca="1">'PE6_20.09.18_pred'!B45</f>
        <v>0</v>
      </c>
      <c r="Z330" s="40">
        <f ca="1">'TE1_13.09.18'!B45</f>
        <v>0</v>
      </c>
      <c r="AA330" s="40">
        <f ca="1">'TE1_13.09.18_pred'!B45</f>
        <v>0</v>
      </c>
      <c r="AB330" s="40">
        <f ca="1">'TE2_14.09.18'!B45</f>
        <v>0</v>
      </c>
      <c r="AC330" s="40">
        <f ca="1">'TE2_14.09.18_pred'!B45</f>
        <v>0</v>
      </c>
      <c r="AD330" s="40">
        <f ca="1">'TE3_17.09.18'!B45</f>
        <v>0</v>
      </c>
      <c r="AE330" s="40">
        <f ca="1">'TE3_17.09.18_pred'!B45</f>
        <v>0</v>
      </c>
      <c r="AF330" s="40">
        <f ca="1">'TE4_18.09.18'!B45</f>
        <v>0</v>
      </c>
      <c r="AG330" s="40">
        <f ca="1">'TE4_18.09.18_pred'!B45</f>
        <v>0</v>
      </c>
      <c r="AH330" s="40">
        <f ca="1">'TE5_19.09.18'!B45</f>
        <v>0</v>
      </c>
      <c r="AI330" s="40">
        <f ca="1">'TE5_19.09.18_pred'!B45</f>
        <v>0</v>
      </c>
      <c r="AJ330" s="40">
        <f ca="1">'TE6_20.09.18'!B45</f>
        <v>0</v>
      </c>
      <c r="AK330" s="40">
        <f ca="1">'TE6_20.09.18_pred'!B45</f>
        <v>0</v>
      </c>
      <c r="AL330" s="40">
        <f t="shared" ca="1" si="75"/>
        <v>0</v>
      </c>
      <c r="AM330" s="38">
        <f t="shared" ca="1" si="76"/>
        <v>0</v>
      </c>
      <c r="AN330" s="38">
        <f t="shared" ca="1" si="77"/>
        <v>0</v>
      </c>
      <c r="AO330" s="38">
        <f t="shared" ca="1" si="78"/>
        <v>0</v>
      </c>
      <c r="AP330" s="37"/>
      <c r="AQ330" s="60"/>
    </row>
    <row r="331" spans="1:43" x14ac:dyDescent="0.25">
      <c r="A331" s="53" t="s">
        <v>206</v>
      </c>
      <c r="B331" s="39">
        <f ca="1">'NE1_13.09.18'!B46</f>
        <v>0</v>
      </c>
      <c r="C331" s="39">
        <f ca="1">'NE1_13.09.18_pred'!B46</f>
        <v>0</v>
      </c>
      <c r="D331" s="39">
        <f ca="1">'NE2_14.09.18'!B46</f>
        <v>0</v>
      </c>
      <c r="E331" s="39">
        <f ca="1">'NE2_14.09.18_pred'!B46</f>
        <v>0</v>
      </c>
      <c r="F331" s="39">
        <f ca="1">'NE3_17.09.18'!B46</f>
        <v>0</v>
      </c>
      <c r="G331" s="39">
        <f ca="1">'NE3_17.09.18_pred'!B46</f>
        <v>0</v>
      </c>
      <c r="H331" s="39">
        <f ca="1">'NE4_18.09.18'!B46</f>
        <v>0</v>
      </c>
      <c r="I331" s="39">
        <f ca="1">'NE4_18.09.18_pred'!B46</f>
        <v>0</v>
      </c>
      <c r="J331" s="39">
        <f ca="1">'NE5_19.09.18'!B46</f>
        <v>0</v>
      </c>
      <c r="K331" s="39">
        <f ca="1">'NE5_19.09.18_pred'!B46</f>
        <v>0</v>
      </c>
      <c r="L331" s="39">
        <f ca="1">'NE6_20.09.18'!B46</f>
        <v>0</v>
      </c>
      <c r="M331" s="39">
        <f ca="1">'NE6_20.09.18_pred'!B46</f>
        <v>0</v>
      </c>
      <c r="N331" s="39">
        <f ca="1">'PE1_13.09.18'!B46</f>
        <v>0</v>
      </c>
      <c r="O331" s="39">
        <f ca="1">'PE1_13.09.18_pred'!B46</f>
        <v>0</v>
      </c>
      <c r="P331" s="39">
        <f ca="1">'PE2_14.09.18'!B46</f>
        <v>0</v>
      </c>
      <c r="Q331" s="39">
        <f ca="1">'PE2_14.09.18_pred'!B46</f>
        <v>0</v>
      </c>
      <c r="R331" s="39">
        <f ca="1">'PE3_17.09.18'!B46</f>
        <v>0</v>
      </c>
      <c r="S331" s="39">
        <f ca="1">'PE3_17.09.18_pred'!B46</f>
        <v>0</v>
      </c>
      <c r="T331" s="39">
        <f ca="1">'PE4_18.09.18'!B46</f>
        <v>0</v>
      </c>
      <c r="U331" s="39">
        <f ca="1">'PE4_18.09.18_pred'!B46</f>
        <v>0</v>
      </c>
      <c r="V331" s="39">
        <f ca="1">'PE5_19.09.18'!B46</f>
        <v>0</v>
      </c>
      <c r="W331" s="39">
        <f ca="1">'PE5_19.09.18_pred'!B46</f>
        <v>0</v>
      </c>
      <c r="X331" s="39">
        <f ca="1">'PE6_20.09.18'!B46</f>
        <v>0</v>
      </c>
      <c r="Y331" s="39">
        <f ca="1">'PE6_20.09.18_pred'!B46</f>
        <v>0</v>
      </c>
      <c r="Z331" s="39">
        <f ca="1">'TE1_13.09.18'!B46</f>
        <v>0</v>
      </c>
      <c r="AA331" s="39">
        <f ca="1">'TE1_13.09.18_pred'!B46</f>
        <v>0</v>
      </c>
      <c r="AB331" s="39">
        <f ca="1">'TE2_14.09.18'!B46</f>
        <v>0</v>
      </c>
      <c r="AC331" s="39">
        <f ca="1">'TE2_14.09.18_pred'!B46</f>
        <v>0</v>
      </c>
      <c r="AD331" s="39">
        <f ca="1">'TE3_17.09.18'!B46</f>
        <v>0</v>
      </c>
      <c r="AE331" s="39">
        <f ca="1">'TE3_17.09.18_pred'!B46</f>
        <v>0</v>
      </c>
      <c r="AF331" s="39">
        <f ca="1">'TE4_18.09.18'!B46</f>
        <v>0</v>
      </c>
      <c r="AG331" s="39">
        <f ca="1">'TE4_18.09.18_pred'!B46</f>
        <v>0</v>
      </c>
      <c r="AH331" s="39">
        <f ca="1">'TE5_19.09.18'!B46</f>
        <v>0</v>
      </c>
      <c r="AI331" s="39">
        <f ca="1">'TE5_19.09.18_pred'!B46</f>
        <v>0</v>
      </c>
      <c r="AJ331" s="39">
        <f ca="1">'TE6_20.09.18'!B46</f>
        <v>0</v>
      </c>
      <c r="AK331" s="39">
        <f ca="1">'TE6_20.09.18_pred'!B46</f>
        <v>0</v>
      </c>
      <c r="AL331" s="39">
        <f t="shared" ca="1" si="75"/>
        <v>0</v>
      </c>
      <c r="AM331" s="36">
        <f t="shared" ca="1" si="76"/>
        <v>0</v>
      </c>
      <c r="AN331" s="36">
        <f t="shared" ca="1" si="77"/>
        <v>0</v>
      </c>
      <c r="AO331" s="36">
        <f t="shared" ca="1" si="78"/>
        <v>0</v>
      </c>
      <c r="AQ331" s="58"/>
    </row>
    <row r="332" spans="1:43" x14ac:dyDescent="0.25">
      <c r="A332" s="52" t="s">
        <v>207</v>
      </c>
      <c r="B332" s="40">
        <f ca="1">'NE1_13.09.18'!B47</f>
        <v>0</v>
      </c>
      <c r="C332" s="40">
        <f ca="1">'NE1_13.09.18_pred'!B47</f>
        <v>0</v>
      </c>
      <c r="D332" s="40">
        <f ca="1">'NE2_14.09.18'!B47</f>
        <v>0</v>
      </c>
      <c r="E332" s="40">
        <f ca="1">'NE2_14.09.18_pred'!B47</f>
        <v>0</v>
      </c>
      <c r="F332" s="40">
        <f ca="1">'NE3_17.09.18'!B47</f>
        <v>0</v>
      </c>
      <c r="G332" s="40">
        <f ca="1">'NE3_17.09.18_pred'!B47</f>
        <v>0</v>
      </c>
      <c r="H332" s="40">
        <f ca="1">'NE4_18.09.18'!B47</f>
        <v>0</v>
      </c>
      <c r="I332" s="40">
        <f ca="1">'NE4_18.09.18_pred'!B47</f>
        <v>0</v>
      </c>
      <c r="J332" s="40">
        <f ca="1">'NE5_19.09.18'!B47</f>
        <v>0</v>
      </c>
      <c r="K332" s="40">
        <f ca="1">'NE5_19.09.18_pred'!B47</f>
        <v>0</v>
      </c>
      <c r="L332" s="40">
        <f ca="1">'NE6_20.09.18'!B47</f>
        <v>0</v>
      </c>
      <c r="M332" s="40">
        <f ca="1">'NE6_20.09.18_pred'!B47</f>
        <v>0</v>
      </c>
      <c r="N332" s="40">
        <f ca="1">'PE1_13.09.18'!B47</f>
        <v>0</v>
      </c>
      <c r="O332" s="40">
        <f ca="1">'PE1_13.09.18_pred'!B47</f>
        <v>0</v>
      </c>
      <c r="P332" s="40">
        <f ca="1">'PE2_14.09.18'!B47</f>
        <v>0</v>
      </c>
      <c r="Q332" s="40">
        <f ca="1">'PE2_14.09.18_pred'!B47</f>
        <v>0</v>
      </c>
      <c r="R332" s="40">
        <f ca="1">'PE3_17.09.18'!B47</f>
        <v>0</v>
      </c>
      <c r="S332" s="40">
        <f ca="1">'PE3_17.09.18_pred'!B47</f>
        <v>0</v>
      </c>
      <c r="T332" s="40">
        <f ca="1">'PE4_18.09.18'!B47</f>
        <v>0</v>
      </c>
      <c r="U332" s="40">
        <f ca="1">'PE4_18.09.18_pred'!B47</f>
        <v>0</v>
      </c>
      <c r="V332" s="40">
        <f ca="1">'PE5_19.09.18'!B47</f>
        <v>0</v>
      </c>
      <c r="W332" s="40">
        <f ca="1">'PE5_19.09.18_pred'!B47</f>
        <v>0</v>
      </c>
      <c r="X332" s="40">
        <f ca="1">'PE6_20.09.18'!B47</f>
        <v>0</v>
      </c>
      <c r="Y332" s="40">
        <f ca="1">'PE6_20.09.18_pred'!B47</f>
        <v>0</v>
      </c>
      <c r="Z332" s="40">
        <f ca="1">'TE1_13.09.18'!B47</f>
        <v>0</v>
      </c>
      <c r="AA332" s="40">
        <f ca="1">'TE1_13.09.18_pred'!B47</f>
        <v>0</v>
      </c>
      <c r="AB332" s="40">
        <f ca="1">'TE2_14.09.18'!B47</f>
        <v>0</v>
      </c>
      <c r="AC332" s="40">
        <f ca="1">'TE2_14.09.18_pred'!B47</f>
        <v>0</v>
      </c>
      <c r="AD332" s="40">
        <f ca="1">'TE3_17.09.18'!B47</f>
        <v>0</v>
      </c>
      <c r="AE332" s="40">
        <f ca="1">'TE3_17.09.18_pred'!B47</f>
        <v>0</v>
      </c>
      <c r="AF332" s="40">
        <f ca="1">'TE4_18.09.18'!B47</f>
        <v>0</v>
      </c>
      <c r="AG332" s="40">
        <f ca="1">'TE4_18.09.18_pred'!B47</f>
        <v>0</v>
      </c>
      <c r="AH332" s="40">
        <f ca="1">'TE5_19.09.18'!B47</f>
        <v>0</v>
      </c>
      <c r="AI332" s="40">
        <f ca="1">'TE5_19.09.18_pred'!B47</f>
        <v>0</v>
      </c>
      <c r="AJ332" s="40">
        <f ca="1">'TE6_20.09.18'!B47</f>
        <v>0</v>
      </c>
      <c r="AK332" s="40">
        <f ca="1">'TE6_20.09.18_pred'!B47</f>
        <v>0</v>
      </c>
      <c r="AL332" s="40">
        <f t="shared" ca="1" si="75"/>
        <v>0</v>
      </c>
      <c r="AM332" s="38">
        <f t="shared" ca="1" si="76"/>
        <v>0</v>
      </c>
      <c r="AN332" s="38">
        <f t="shared" ca="1" si="77"/>
        <v>0</v>
      </c>
      <c r="AO332" s="38">
        <f t="shared" ca="1" si="78"/>
        <v>0</v>
      </c>
      <c r="AP332" s="37"/>
      <c r="AQ332" s="60"/>
    </row>
    <row r="333" spans="1:43" ht="15.75" thickBot="1" x14ac:dyDescent="0.3">
      <c r="A333" s="53"/>
      <c r="AQ333" s="58"/>
    </row>
    <row r="334" spans="1:43" ht="15.75" thickTop="1" x14ac:dyDescent="0.25">
      <c r="A334" s="49" t="s">
        <v>521</v>
      </c>
      <c r="B334" s="46">
        <f t="shared" ref="B334:AK334" ca="1" si="79">SUM(B335:B347)</f>
        <v>1.5590967125018913</v>
      </c>
      <c r="C334" s="46">
        <f t="shared" ca="1" si="79"/>
        <v>1.4228436239073707</v>
      </c>
      <c r="D334" s="46">
        <f t="shared" ca="1" si="79"/>
        <v>1.7099045640357287</v>
      </c>
      <c r="E334" s="46">
        <f t="shared" ca="1" si="79"/>
        <v>1.8065666650239265</v>
      </c>
      <c r="F334" s="46">
        <f t="shared" ca="1" si="79"/>
        <v>1.7857108606789602</v>
      </c>
      <c r="G334" s="46">
        <f t="shared" ca="1" si="79"/>
        <v>1.1586870372888463</v>
      </c>
      <c r="H334" s="46">
        <f t="shared" ca="1" si="79"/>
        <v>1.882621212236357</v>
      </c>
      <c r="I334" s="46">
        <f t="shared" ca="1" si="79"/>
        <v>1.8376203018619108</v>
      </c>
      <c r="J334" s="46">
        <f t="shared" ca="1" si="79"/>
        <v>1.9764191268299993</v>
      </c>
      <c r="K334" s="46">
        <f t="shared" ca="1" si="79"/>
        <v>1.7615467385471384</v>
      </c>
      <c r="L334" s="46">
        <f t="shared" ca="1" si="79"/>
        <v>1.7377501297487594</v>
      </c>
      <c r="M334" s="46">
        <f t="shared" ca="1" si="79"/>
        <v>1.4159571887366424</v>
      </c>
      <c r="N334" s="46">
        <f t="shared" ca="1" si="79"/>
        <v>1.1407170952470089</v>
      </c>
      <c r="O334" s="46">
        <f t="shared" ca="1" si="79"/>
        <v>1.2301492563197916</v>
      </c>
      <c r="P334" s="46">
        <f t="shared" ca="1" si="79"/>
        <v>1.6162625649229603</v>
      </c>
      <c r="Q334" s="46">
        <f t="shared" ca="1" si="79"/>
        <v>1.6139982875074292</v>
      </c>
      <c r="R334" s="46">
        <f t="shared" ca="1" si="79"/>
        <v>1.2467079596547626</v>
      </c>
      <c r="S334" s="46">
        <f t="shared" ca="1" si="79"/>
        <v>1.5240292674533038</v>
      </c>
      <c r="T334" s="46">
        <f t="shared" ca="1" si="79"/>
        <v>1.5753229849937163</v>
      </c>
      <c r="U334" s="46">
        <f t="shared" ca="1" si="79"/>
        <v>1.75879180514473</v>
      </c>
      <c r="V334" s="46">
        <f t="shared" ca="1" si="79"/>
        <v>1.4892386013830392</v>
      </c>
      <c r="W334" s="46">
        <f t="shared" ca="1" si="79"/>
        <v>1.663450111600179</v>
      </c>
      <c r="X334" s="46">
        <f t="shared" ca="1" si="79"/>
        <v>1.3776288804155197</v>
      </c>
      <c r="Y334" s="46">
        <f t="shared" ca="1" si="79"/>
        <v>1.6203745601915214</v>
      </c>
      <c r="Z334" s="46">
        <f t="shared" ca="1" si="79"/>
        <v>1.3927374811009445</v>
      </c>
      <c r="AA334" s="46">
        <f t="shared" ca="1" si="79"/>
        <v>1.4383631428610189</v>
      </c>
      <c r="AB334" s="46">
        <f t="shared" ca="1" si="79"/>
        <v>1.5374596883514269</v>
      </c>
      <c r="AC334" s="46">
        <f t="shared" ca="1" si="79"/>
        <v>1.2413589560724179</v>
      </c>
      <c r="AD334" s="46">
        <f t="shared" ca="1" si="79"/>
        <v>1.4906884803559899</v>
      </c>
      <c r="AE334" s="46">
        <f t="shared" ca="1" si="79"/>
        <v>1.5061675296925068</v>
      </c>
      <c r="AF334" s="46">
        <f t="shared" ca="1" si="79"/>
        <v>1.6196281023556787</v>
      </c>
      <c r="AG334" s="46">
        <f t="shared" ca="1" si="79"/>
        <v>1.6197332213816131</v>
      </c>
      <c r="AH334" s="46">
        <f t="shared" ca="1" si="79"/>
        <v>1.5741036582770693</v>
      </c>
      <c r="AI334" s="46">
        <f t="shared" ca="1" si="79"/>
        <v>1.523790752587439</v>
      </c>
      <c r="AJ334" s="46">
        <f t="shared" ca="1" si="79"/>
        <v>1.6769674333035887</v>
      </c>
      <c r="AK334" s="46">
        <f t="shared" ca="1" si="79"/>
        <v>1.6855866151324679</v>
      </c>
      <c r="AL334" s="47"/>
      <c r="AM334" s="47"/>
      <c r="AN334" s="47"/>
      <c r="AO334" s="47"/>
      <c r="AP334" s="47"/>
      <c r="AQ334" s="57"/>
    </row>
    <row r="335" spans="1:43" x14ac:dyDescent="0.25">
      <c r="A335" s="53" t="s">
        <v>185</v>
      </c>
      <c r="B335" s="36">
        <f t="shared" ref="B335:AK335" ca="1" si="80">IF(B173=0,0,-1*((B173/B9)*(LN(B173/B9))))</f>
        <v>0.16990062914585061</v>
      </c>
      <c r="C335" s="36">
        <f t="shared" ca="1" si="80"/>
        <v>0.15284912711697329</v>
      </c>
      <c r="D335" s="36">
        <f t="shared" ca="1" si="80"/>
        <v>0.12964951470766464</v>
      </c>
      <c r="E335" s="36">
        <f t="shared" ca="1" si="80"/>
        <v>0.20453272955026416</v>
      </c>
      <c r="F335" s="36">
        <f t="shared" ca="1" si="80"/>
        <v>0.12964951470766464</v>
      </c>
      <c r="G335" s="36">
        <f t="shared" ca="1" si="80"/>
        <v>0</v>
      </c>
      <c r="H335" s="36">
        <f t="shared" ca="1" si="80"/>
        <v>0.16990062914585061</v>
      </c>
      <c r="I335" s="36">
        <f t="shared" ca="1" si="80"/>
        <v>0.15079201705558029</v>
      </c>
      <c r="J335" s="36">
        <f t="shared" ca="1" si="80"/>
        <v>7.8827730698477677E-2</v>
      </c>
      <c r="K335" s="36">
        <f t="shared" ca="1" si="80"/>
        <v>7.8827730698477677E-2</v>
      </c>
      <c r="L335" s="36">
        <f t="shared" ca="1" si="80"/>
        <v>0.16990062914585061</v>
      </c>
      <c r="M335" s="36">
        <f t="shared" ca="1" si="80"/>
        <v>0.12964951470766464</v>
      </c>
      <c r="N335" s="36">
        <f t="shared" ca="1" si="80"/>
        <v>0.10595477458989334</v>
      </c>
      <c r="O335" s="36">
        <f t="shared" ca="1" si="80"/>
        <v>0.10595477458989334</v>
      </c>
      <c r="P335" s="36">
        <f t="shared" ca="1" si="80"/>
        <v>0</v>
      </c>
      <c r="Q335" s="36">
        <f t="shared" ca="1" si="80"/>
        <v>0</v>
      </c>
      <c r="R335" s="36">
        <f t="shared" ca="1" si="80"/>
        <v>7.8827730698477677E-2</v>
      </c>
      <c r="S335" s="36">
        <f t="shared" ca="1" si="80"/>
        <v>0</v>
      </c>
      <c r="T335" s="36">
        <f t="shared" ca="1" si="80"/>
        <v>0.15079201705558029</v>
      </c>
      <c r="U335" s="36">
        <f t="shared" ca="1" si="80"/>
        <v>0</v>
      </c>
      <c r="V335" s="36">
        <f t="shared" ca="1" si="80"/>
        <v>0.10595477458989334</v>
      </c>
      <c r="W335" s="36">
        <f t="shared" ca="1" si="80"/>
        <v>4.6415352021561516E-2</v>
      </c>
      <c r="X335" s="36">
        <f t="shared" ca="1" si="80"/>
        <v>0.10595477458989334</v>
      </c>
      <c r="Y335" s="36">
        <f t="shared" ca="1" si="80"/>
        <v>7.9424904043074007E-2</v>
      </c>
      <c r="Z335" s="36">
        <f t="shared" ca="1" si="80"/>
        <v>0</v>
      </c>
      <c r="AA335" s="36">
        <f t="shared" ca="1" si="80"/>
        <v>0</v>
      </c>
      <c r="AB335" s="36">
        <f t="shared" ca="1" si="80"/>
        <v>7.8827730698477677E-2</v>
      </c>
      <c r="AC335" s="36">
        <f t="shared" ca="1" si="80"/>
        <v>7.8827730698477677E-2</v>
      </c>
      <c r="AD335" s="36">
        <f t="shared" ca="1" si="80"/>
        <v>7.8827730698477677E-2</v>
      </c>
      <c r="AE335" s="36">
        <f t="shared" ca="1" si="80"/>
        <v>0</v>
      </c>
      <c r="AF335" s="36">
        <f t="shared" ca="1" si="80"/>
        <v>0</v>
      </c>
      <c r="AG335" s="36">
        <f t="shared" ca="1" si="80"/>
        <v>4.6415352021561516E-2</v>
      </c>
      <c r="AH335" s="36">
        <f t="shared" ca="1" si="80"/>
        <v>7.8827730698477677E-2</v>
      </c>
      <c r="AI335" s="36">
        <f t="shared" ca="1" si="80"/>
        <v>4.6415352021561516E-2</v>
      </c>
      <c r="AJ335" s="36">
        <f t="shared" ca="1" si="80"/>
        <v>7.8827730698477677E-2</v>
      </c>
      <c r="AK335" s="36">
        <f t="shared" ca="1" si="80"/>
        <v>4.6415352021561516E-2</v>
      </c>
      <c r="AQ335" s="58"/>
    </row>
    <row r="336" spans="1:43" x14ac:dyDescent="0.25">
      <c r="A336" s="53" t="s">
        <v>186</v>
      </c>
      <c r="B336" s="36">
        <f t="shared" ref="B336:AK336" ca="1" si="81">IF(B174=0,0,-1*((B174/B9)*(LN(B174/B9))))</f>
        <v>0</v>
      </c>
      <c r="C336" s="36">
        <f t="shared" ca="1" si="81"/>
        <v>0</v>
      </c>
      <c r="D336" s="36">
        <f t="shared" ca="1" si="81"/>
        <v>0</v>
      </c>
      <c r="E336" s="36">
        <f t="shared" ca="1" si="81"/>
        <v>0</v>
      </c>
      <c r="F336" s="36">
        <f t="shared" ca="1" si="81"/>
        <v>0</v>
      </c>
      <c r="G336" s="36">
        <f t="shared" ca="1" si="81"/>
        <v>0</v>
      </c>
      <c r="H336" s="36">
        <f t="shared" ca="1" si="81"/>
        <v>0</v>
      </c>
      <c r="I336" s="36">
        <f t="shared" ca="1" si="81"/>
        <v>0</v>
      </c>
      <c r="J336" s="36">
        <f t="shared" ca="1" si="81"/>
        <v>0</v>
      </c>
      <c r="K336" s="36">
        <f t="shared" ca="1" si="81"/>
        <v>0</v>
      </c>
      <c r="L336" s="36">
        <f t="shared" ca="1" si="81"/>
        <v>0</v>
      </c>
      <c r="M336" s="36">
        <f t="shared" ca="1" si="81"/>
        <v>0</v>
      </c>
      <c r="N336" s="36">
        <f t="shared" ca="1" si="81"/>
        <v>0</v>
      </c>
      <c r="O336" s="36">
        <f t="shared" ca="1" si="81"/>
        <v>0</v>
      </c>
      <c r="P336" s="36">
        <f t="shared" ca="1" si="81"/>
        <v>0</v>
      </c>
      <c r="Q336" s="36">
        <f t="shared" ca="1" si="81"/>
        <v>0</v>
      </c>
      <c r="R336" s="36">
        <f t="shared" ca="1" si="81"/>
        <v>0</v>
      </c>
      <c r="S336" s="36">
        <f t="shared" ca="1" si="81"/>
        <v>0</v>
      </c>
      <c r="T336" s="36">
        <f t="shared" ca="1" si="81"/>
        <v>0</v>
      </c>
      <c r="U336" s="36">
        <f t="shared" ca="1" si="81"/>
        <v>0</v>
      </c>
      <c r="V336" s="36">
        <f t="shared" ca="1" si="81"/>
        <v>0</v>
      </c>
      <c r="W336" s="36">
        <f t="shared" ca="1" si="81"/>
        <v>0</v>
      </c>
      <c r="X336" s="36">
        <f t="shared" ca="1" si="81"/>
        <v>0</v>
      </c>
      <c r="Y336" s="36">
        <f t="shared" ca="1" si="81"/>
        <v>0</v>
      </c>
      <c r="Z336" s="36">
        <f t="shared" ca="1" si="81"/>
        <v>0</v>
      </c>
      <c r="AA336" s="36">
        <f t="shared" ca="1" si="81"/>
        <v>0</v>
      </c>
      <c r="AB336" s="36">
        <f t="shared" ca="1" si="81"/>
        <v>0</v>
      </c>
      <c r="AC336" s="36">
        <f t="shared" ca="1" si="81"/>
        <v>0</v>
      </c>
      <c r="AD336" s="36">
        <f t="shared" ca="1" si="81"/>
        <v>0</v>
      </c>
      <c r="AE336" s="36">
        <f t="shared" ca="1" si="81"/>
        <v>0</v>
      </c>
      <c r="AF336" s="36">
        <f t="shared" ca="1" si="81"/>
        <v>0</v>
      </c>
      <c r="AG336" s="36">
        <f t="shared" ca="1" si="81"/>
        <v>0</v>
      </c>
      <c r="AH336" s="36">
        <f t="shared" ca="1" si="81"/>
        <v>0</v>
      </c>
      <c r="AI336" s="36">
        <f t="shared" ca="1" si="81"/>
        <v>0</v>
      </c>
      <c r="AJ336" s="36">
        <f t="shared" ca="1" si="81"/>
        <v>0</v>
      </c>
      <c r="AK336" s="36">
        <f t="shared" ca="1" si="81"/>
        <v>0</v>
      </c>
      <c r="AQ336" s="58"/>
    </row>
    <row r="337" spans="1:43" x14ac:dyDescent="0.25">
      <c r="A337" s="53" t="s">
        <v>187</v>
      </c>
      <c r="B337" s="36">
        <f t="shared" ref="B337:AK337" ca="1" si="82">IF(B175=0,0,-1*((B175/B9)*(LN(B175/B9))))</f>
        <v>0.15079201705558029</v>
      </c>
      <c r="C337" s="36">
        <f t="shared" ca="1" si="82"/>
        <v>0.17214133047063884</v>
      </c>
      <c r="D337" s="36">
        <f t="shared" ca="1" si="82"/>
        <v>0.30254960205386217</v>
      </c>
      <c r="E337" s="36">
        <f t="shared" ca="1" si="82"/>
        <v>0.32433371532991451</v>
      </c>
      <c r="F337" s="36">
        <f t="shared" ca="1" si="82"/>
        <v>0.3289146026326718</v>
      </c>
      <c r="G337" s="36">
        <f t="shared" ca="1" si="82"/>
        <v>4.6415352021561516E-2</v>
      </c>
      <c r="H337" s="36">
        <f t="shared" ca="1" si="82"/>
        <v>0.20328713603674781</v>
      </c>
      <c r="I337" s="36">
        <f t="shared" ca="1" si="82"/>
        <v>0.12964951470766464</v>
      </c>
      <c r="J337" s="36">
        <f t="shared" ca="1" si="82"/>
        <v>0.26658804449242113</v>
      </c>
      <c r="K337" s="36">
        <f t="shared" ca="1" si="82"/>
        <v>7.8827730698477677E-2</v>
      </c>
      <c r="L337" s="36">
        <f t="shared" ca="1" si="82"/>
        <v>0.25578341822382905</v>
      </c>
      <c r="M337" s="36">
        <f t="shared" ca="1" si="82"/>
        <v>0.12964951470766464</v>
      </c>
      <c r="N337" s="36">
        <f t="shared" ca="1" si="82"/>
        <v>0.30350017449241773</v>
      </c>
      <c r="O337" s="36">
        <f t="shared" ca="1" si="82"/>
        <v>0.31324501713246355</v>
      </c>
      <c r="P337" s="36">
        <f t="shared" ca="1" si="82"/>
        <v>0.31679733887267514</v>
      </c>
      <c r="Q337" s="36">
        <f t="shared" ca="1" si="82"/>
        <v>0.30995419858880463</v>
      </c>
      <c r="R337" s="36">
        <f t="shared" ca="1" si="82"/>
        <v>0.18731785765207007</v>
      </c>
      <c r="S337" s="36">
        <f t="shared" ca="1" si="82"/>
        <v>0.18850409497251847</v>
      </c>
      <c r="T337" s="36">
        <f t="shared" ca="1" si="82"/>
        <v>0.21799047934530644</v>
      </c>
      <c r="U337" s="36">
        <f t="shared" ca="1" si="82"/>
        <v>0.16990062914585061</v>
      </c>
      <c r="V337" s="36">
        <f t="shared" ca="1" si="82"/>
        <v>0.31679733887267514</v>
      </c>
      <c r="W337" s="36">
        <f t="shared" ca="1" si="82"/>
        <v>0.25578341822382905</v>
      </c>
      <c r="X337" s="36">
        <f t="shared" ca="1" si="82"/>
        <v>0.27661490189162263</v>
      </c>
      <c r="Y337" s="36">
        <f t="shared" ca="1" si="82"/>
        <v>0.18850409497251847</v>
      </c>
      <c r="Z337" s="36">
        <f t="shared" ca="1" si="82"/>
        <v>0.25578341822382905</v>
      </c>
      <c r="AA337" s="36">
        <f t="shared" ca="1" si="82"/>
        <v>0.33423942150583869</v>
      </c>
      <c r="AB337" s="36">
        <f t="shared" ca="1" si="82"/>
        <v>0</v>
      </c>
      <c r="AC337" s="36">
        <f t="shared" ca="1" si="82"/>
        <v>0</v>
      </c>
      <c r="AD337" s="36">
        <f t="shared" ca="1" si="82"/>
        <v>0.36620409622270322</v>
      </c>
      <c r="AE337" s="36">
        <f t="shared" ca="1" si="82"/>
        <v>0.18731785765207007</v>
      </c>
      <c r="AF337" s="36">
        <f t="shared" ca="1" si="82"/>
        <v>0.31679733887267514</v>
      </c>
      <c r="AG337" s="36">
        <f t="shared" ca="1" si="82"/>
        <v>0.28591964379278484</v>
      </c>
      <c r="AH337" s="36">
        <f t="shared" ca="1" si="82"/>
        <v>0.20328713603674781</v>
      </c>
      <c r="AI337" s="36">
        <f t="shared" ca="1" si="82"/>
        <v>0.16990062914585061</v>
      </c>
      <c r="AJ337" s="36">
        <f t="shared" ca="1" si="82"/>
        <v>0.35434990476279837</v>
      </c>
      <c r="AK337" s="36">
        <f t="shared" ca="1" si="82"/>
        <v>0.30254960205386217</v>
      </c>
      <c r="AQ337" s="58"/>
    </row>
    <row r="338" spans="1:43" x14ac:dyDescent="0.25">
      <c r="A338" s="53" t="s">
        <v>188</v>
      </c>
      <c r="B338" s="36">
        <f t="shared" ref="B338:AK338" ca="1" si="83">IF(B176=0,0,-1*((B176/B9)*(LN(B176/B9))))</f>
        <v>0.35838970925648644</v>
      </c>
      <c r="C338" s="36">
        <f t="shared" ca="1" si="83"/>
        <v>0.32607478685269953</v>
      </c>
      <c r="D338" s="36">
        <f t="shared" ca="1" si="83"/>
        <v>0.3670486572487533</v>
      </c>
      <c r="E338" s="36">
        <f t="shared" ca="1" si="83"/>
        <v>0.36408559693620607</v>
      </c>
      <c r="F338" s="36">
        <f t="shared" ca="1" si="83"/>
        <v>0.29455048531633271</v>
      </c>
      <c r="G338" s="36">
        <f t="shared" ca="1" si="83"/>
        <v>0.10595477458989334</v>
      </c>
      <c r="H338" s="36">
        <f t="shared" ca="1" si="83"/>
        <v>0.36505339711833967</v>
      </c>
      <c r="I338" s="36">
        <f t="shared" ca="1" si="83"/>
        <v>0.3289146026326718</v>
      </c>
      <c r="J338" s="36">
        <f t="shared" ca="1" si="83"/>
        <v>0.30995419858880463</v>
      </c>
      <c r="K338" s="36">
        <f t="shared" ca="1" si="83"/>
        <v>0.15079201705558029</v>
      </c>
      <c r="L338" s="36">
        <f t="shared" ca="1" si="83"/>
        <v>0.35718817695821015</v>
      </c>
      <c r="M338" s="36">
        <f t="shared" ca="1" si="83"/>
        <v>0.25578341822382905</v>
      </c>
      <c r="N338" s="36">
        <f t="shared" ca="1" si="83"/>
        <v>0.32310860132941394</v>
      </c>
      <c r="O338" s="36">
        <f t="shared" ca="1" si="83"/>
        <v>0.30254960205386217</v>
      </c>
      <c r="P338" s="36">
        <f t="shared" ca="1" si="83"/>
        <v>0.36697747430497774</v>
      </c>
      <c r="Q338" s="36">
        <f t="shared" ca="1" si="83"/>
        <v>0.36615773576592064</v>
      </c>
      <c r="R338" s="36">
        <f t="shared" ca="1" si="83"/>
        <v>0.30350017449241773</v>
      </c>
      <c r="S338" s="36">
        <f t="shared" ca="1" si="83"/>
        <v>0.3112522752442789</v>
      </c>
      <c r="T338" s="36">
        <f t="shared" ca="1" si="83"/>
        <v>0.34809775807246668</v>
      </c>
      <c r="U338" s="36">
        <f t="shared" ca="1" si="83"/>
        <v>0.33423942150583869</v>
      </c>
      <c r="V338" s="36">
        <f t="shared" ca="1" si="83"/>
        <v>0.35614150371406833</v>
      </c>
      <c r="W338" s="36">
        <f t="shared" ca="1" si="83"/>
        <v>0.34353115631191378</v>
      </c>
      <c r="X338" s="36">
        <f t="shared" ca="1" si="83"/>
        <v>0.33450384483707885</v>
      </c>
      <c r="Y338" s="36">
        <f t="shared" ca="1" si="83"/>
        <v>0.3038757172290209</v>
      </c>
      <c r="Z338" s="36">
        <f t="shared" ca="1" si="83"/>
        <v>0.3509909523523389</v>
      </c>
      <c r="AA338" s="36">
        <f t="shared" ca="1" si="83"/>
        <v>0.36508544566304618</v>
      </c>
      <c r="AB338" s="36">
        <f t="shared" ca="1" si="83"/>
        <v>0.36697747430497774</v>
      </c>
      <c r="AC338" s="36">
        <f t="shared" ca="1" si="83"/>
        <v>0.31324501713246355</v>
      </c>
      <c r="AD338" s="36">
        <f t="shared" ca="1" si="83"/>
        <v>0.36753818419708845</v>
      </c>
      <c r="AE338" s="36">
        <f t="shared" ca="1" si="83"/>
        <v>0.3289146026326718</v>
      </c>
      <c r="AF338" s="36">
        <f t="shared" ca="1" si="83"/>
        <v>0.35434990476279837</v>
      </c>
      <c r="AG338" s="36">
        <f t="shared" ca="1" si="83"/>
        <v>0.25578341822382905</v>
      </c>
      <c r="AH338" s="36">
        <f t="shared" ca="1" si="83"/>
        <v>0.36358699005184597</v>
      </c>
      <c r="AI338" s="36">
        <f t="shared" ca="1" si="83"/>
        <v>0.30995419858880463</v>
      </c>
      <c r="AJ338" s="36">
        <f t="shared" ca="1" si="83"/>
        <v>0.35113743550445259</v>
      </c>
      <c r="AK338" s="36">
        <f t="shared" ca="1" si="83"/>
        <v>0.26658804449242113</v>
      </c>
      <c r="AQ338" s="58"/>
    </row>
    <row r="339" spans="1:43" x14ac:dyDescent="0.25">
      <c r="A339" s="53" t="s">
        <v>189</v>
      </c>
      <c r="B339" s="36">
        <f t="shared" ref="B339:AK339" ca="1" si="84">IF(B177=0,0,-1*((B177/B9)*(LN(B177/B9))))</f>
        <v>0.35113743550445259</v>
      </c>
      <c r="C339" s="36">
        <f t="shared" ca="1" si="84"/>
        <v>0.32556261957719418</v>
      </c>
      <c r="D339" s="36">
        <f t="shared" ca="1" si="84"/>
        <v>0.35718817695821015</v>
      </c>
      <c r="E339" s="36">
        <f t="shared" ca="1" si="84"/>
        <v>0.32433371532991451</v>
      </c>
      <c r="F339" s="36">
        <f t="shared" ca="1" si="84"/>
        <v>0.36179468741588927</v>
      </c>
      <c r="G339" s="36">
        <f t="shared" ca="1" si="84"/>
        <v>0.27661490189162263</v>
      </c>
      <c r="H339" s="36">
        <f t="shared" ca="1" si="84"/>
        <v>0.35434990476279837</v>
      </c>
      <c r="I339" s="36">
        <f t="shared" ca="1" si="84"/>
        <v>0.30254960205386217</v>
      </c>
      <c r="J339" s="36">
        <f t="shared" ca="1" si="84"/>
        <v>0.34753637001676491</v>
      </c>
      <c r="K339" s="36">
        <f t="shared" ca="1" si="84"/>
        <v>0.24413606414846883</v>
      </c>
      <c r="L339" s="36">
        <f t="shared" ca="1" si="84"/>
        <v>0.3670486572487533</v>
      </c>
      <c r="M339" s="36">
        <f t="shared" ca="1" si="84"/>
        <v>0.23156916738793376</v>
      </c>
      <c r="N339" s="36">
        <f t="shared" ca="1" si="84"/>
        <v>0.25578341822382905</v>
      </c>
      <c r="O339" s="36">
        <f t="shared" ca="1" si="84"/>
        <v>0.28591964379278484</v>
      </c>
      <c r="P339" s="36">
        <f t="shared" ca="1" si="84"/>
        <v>0.32310860132941394</v>
      </c>
      <c r="Q339" s="36">
        <f t="shared" ca="1" si="84"/>
        <v>0.3289146026326718</v>
      </c>
      <c r="R339" s="36">
        <f t="shared" ca="1" si="84"/>
        <v>0.30995419858880463</v>
      </c>
      <c r="S339" s="36">
        <f t="shared" ca="1" si="84"/>
        <v>0.24548769657749198</v>
      </c>
      <c r="T339" s="36">
        <f t="shared" ca="1" si="84"/>
        <v>0.32310860132941394</v>
      </c>
      <c r="U339" s="36">
        <f t="shared" ca="1" si="84"/>
        <v>0.27661490189162263</v>
      </c>
      <c r="V339" s="36">
        <f t="shared" ca="1" si="84"/>
        <v>0.29455048531633271</v>
      </c>
      <c r="W339" s="36">
        <f t="shared" ca="1" si="84"/>
        <v>0.15079201705558029</v>
      </c>
      <c r="X339" s="36">
        <f t="shared" ca="1" si="84"/>
        <v>0.28591964379278484</v>
      </c>
      <c r="Y339" s="36">
        <f t="shared" ca="1" si="84"/>
        <v>0.25715030557745772</v>
      </c>
      <c r="Z339" s="36">
        <f t="shared" ca="1" si="84"/>
        <v>0.33423942150583869</v>
      </c>
      <c r="AA339" s="36">
        <f t="shared" ca="1" si="84"/>
        <v>0.30254960205386217</v>
      </c>
      <c r="AB339" s="36">
        <f t="shared" ca="1" si="84"/>
        <v>0.33423942150583869</v>
      </c>
      <c r="AC339" s="36">
        <f t="shared" ca="1" si="84"/>
        <v>0.30254960205386217</v>
      </c>
      <c r="AD339" s="36">
        <f t="shared" ca="1" si="84"/>
        <v>0.29455048531633271</v>
      </c>
      <c r="AE339" s="36">
        <f t="shared" ca="1" si="84"/>
        <v>0.26658804449242113</v>
      </c>
      <c r="AF339" s="36">
        <f t="shared" ca="1" si="84"/>
        <v>0.34353115631191378</v>
      </c>
      <c r="AG339" s="36">
        <f t="shared" ca="1" si="84"/>
        <v>0.27661490189162263</v>
      </c>
      <c r="AH339" s="36">
        <f t="shared" ca="1" si="84"/>
        <v>0.34353115631191378</v>
      </c>
      <c r="AI339" s="36">
        <f t="shared" ca="1" si="84"/>
        <v>0.26658804449242113</v>
      </c>
      <c r="AJ339" s="36">
        <f t="shared" ca="1" si="84"/>
        <v>0.30995419858880463</v>
      </c>
      <c r="AK339" s="36">
        <f t="shared" ca="1" si="84"/>
        <v>0.20328713603674781</v>
      </c>
      <c r="AQ339" s="58"/>
    </row>
    <row r="340" spans="1:43" x14ac:dyDescent="0.25">
      <c r="A340" s="53" t="s">
        <v>190</v>
      </c>
      <c r="B340" s="36">
        <f t="shared" ref="B340:AK340" ca="1" si="85">IF(B178=0,0,-1*((B178/B9)*(LN(B178/B9))))</f>
        <v>4.6415352021561516E-2</v>
      </c>
      <c r="C340" s="36">
        <f t="shared" ca="1" si="85"/>
        <v>4.7161968850550337E-2</v>
      </c>
      <c r="D340" s="36">
        <f t="shared" ca="1" si="85"/>
        <v>0.10595477458989334</v>
      </c>
      <c r="E340" s="36">
        <f t="shared" ca="1" si="85"/>
        <v>0.10672515887762639</v>
      </c>
      <c r="F340" s="36">
        <f t="shared" ca="1" si="85"/>
        <v>4.6415352021561516E-2</v>
      </c>
      <c r="G340" s="36">
        <f t="shared" ca="1" si="85"/>
        <v>0</v>
      </c>
      <c r="H340" s="36">
        <f t="shared" ca="1" si="85"/>
        <v>0.10595477458989334</v>
      </c>
      <c r="I340" s="36">
        <f t="shared" ca="1" si="85"/>
        <v>0</v>
      </c>
      <c r="J340" s="36">
        <f t="shared" ca="1" si="85"/>
        <v>0.15079201705558029</v>
      </c>
      <c r="K340" s="36">
        <f t="shared" ca="1" si="85"/>
        <v>7.8827730698477677E-2</v>
      </c>
      <c r="L340" s="36">
        <f t="shared" ca="1" si="85"/>
        <v>0.12964951470766464</v>
      </c>
      <c r="M340" s="36">
        <f t="shared" ca="1" si="85"/>
        <v>7.8827730698477677E-2</v>
      </c>
      <c r="N340" s="36">
        <f t="shared" ca="1" si="85"/>
        <v>0</v>
      </c>
      <c r="O340" s="36">
        <f t="shared" ca="1" si="85"/>
        <v>0</v>
      </c>
      <c r="P340" s="36">
        <f t="shared" ca="1" si="85"/>
        <v>4.6415352021561516E-2</v>
      </c>
      <c r="Q340" s="36">
        <f t="shared" ca="1" si="85"/>
        <v>4.6415352021561516E-2</v>
      </c>
      <c r="R340" s="36">
        <f t="shared" ca="1" si="85"/>
        <v>4.6415352021561516E-2</v>
      </c>
      <c r="S340" s="36">
        <f t="shared" ca="1" si="85"/>
        <v>0</v>
      </c>
      <c r="T340" s="36">
        <f t="shared" ca="1" si="85"/>
        <v>0</v>
      </c>
      <c r="U340" s="36">
        <f t="shared" ca="1" si="85"/>
        <v>0</v>
      </c>
      <c r="V340" s="36">
        <f t="shared" ca="1" si="85"/>
        <v>0</v>
      </c>
      <c r="W340" s="36">
        <f t="shared" ca="1" si="85"/>
        <v>0</v>
      </c>
      <c r="X340" s="36">
        <f t="shared" ca="1" si="85"/>
        <v>0</v>
      </c>
      <c r="Y340" s="36">
        <f t="shared" ca="1" si="85"/>
        <v>0</v>
      </c>
      <c r="Z340" s="36">
        <f t="shared" ca="1" si="85"/>
        <v>0</v>
      </c>
      <c r="AA340" s="36">
        <f t="shared" ca="1" si="85"/>
        <v>0</v>
      </c>
      <c r="AB340" s="36">
        <f t="shared" ca="1" si="85"/>
        <v>0</v>
      </c>
      <c r="AC340" s="36">
        <f t="shared" ca="1" si="85"/>
        <v>0</v>
      </c>
      <c r="AD340" s="36">
        <f t="shared" ca="1" si="85"/>
        <v>4.6415352021561516E-2</v>
      </c>
      <c r="AE340" s="36">
        <f t="shared" ca="1" si="85"/>
        <v>0</v>
      </c>
      <c r="AF340" s="36">
        <f t="shared" ca="1" si="85"/>
        <v>4.6415352021561516E-2</v>
      </c>
      <c r="AG340" s="36">
        <f t="shared" ca="1" si="85"/>
        <v>0</v>
      </c>
      <c r="AH340" s="36">
        <f t="shared" ca="1" si="85"/>
        <v>0</v>
      </c>
      <c r="AI340" s="36">
        <f t="shared" ca="1" si="85"/>
        <v>0</v>
      </c>
      <c r="AJ340" s="36">
        <f t="shared" ca="1" si="85"/>
        <v>0</v>
      </c>
      <c r="AK340" s="36">
        <f t="shared" ca="1" si="85"/>
        <v>0</v>
      </c>
      <c r="AQ340" s="58"/>
    </row>
    <row r="341" spans="1:43" x14ac:dyDescent="0.25">
      <c r="A341" s="53" t="s">
        <v>191</v>
      </c>
      <c r="B341" s="36">
        <f t="shared" ref="B341:AK341" ca="1" si="86">IF(B179=0,0,-1*((B179/B9)*(LN(B179/B9))))</f>
        <v>0</v>
      </c>
      <c r="C341" s="36">
        <f t="shared" ca="1" si="86"/>
        <v>0</v>
      </c>
      <c r="D341" s="36">
        <f t="shared" ca="1" si="86"/>
        <v>0</v>
      </c>
      <c r="E341" s="36">
        <f t="shared" ca="1" si="86"/>
        <v>0</v>
      </c>
      <c r="F341" s="36">
        <f t="shared" ca="1" si="86"/>
        <v>0</v>
      </c>
      <c r="G341" s="36">
        <f t="shared" ca="1" si="86"/>
        <v>0.27623856278315084</v>
      </c>
      <c r="H341" s="36">
        <f t="shared" ca="1" si="86"/>
        <v>4.6415352021561516E-2</v>
      </c>
      <c r="I341" s="36">
        <f t="shared" ca="1" si="86"/>
        <v>0.36179468741588927</v>
      </c>
      <c r="J341" s="36">
        <f t="shared" ca="1" si="86"/>
        <v>4.6415352021561516E-2</v>
      </c>
      <c r="K341" s="36">
        <f t="shared" ca="1" si="86"/>
        <v>0.36697747430497774</v>
      </c>
      <c r="L341" s="36">
        <f t="shared" ca="1" si="86"/>
        <v>0</v>
      </c>
      <c r="M341" s="36">
        <f t="shared" ca="1" si="86"/>
        <v>0.30845820169195309</v>
      </c>
      <c r="N341" s="36">
        <f t="shared" ca="1" si="86"/>
        <v>0</v>
      </c>
      <c r="O341" s="36">
        <f t="shared" ca="1" si="86"/>
        <v>0</v>
      </c>
      <c r="P341" s="36">
        <f t="shared" ca="1" si="86"/>
        <v>0</v>
      </c>
      <c r="Q341" s="36">
        <f t="shared" ca="1" si="86"/>
        <v>0</v>
      </c>
      <c r="R341" s="36">
        <f t="shared" ca="1" si="86"/>
        <v>0</v>
      </c>
      <c r="S341" s="36">
        <f t="shared" ca="1" si="86"/>
        <v>0.35738494388276887</v>
      </c>
      <c r="T341" s="36">
        <f t="shared" ca="1" si="86"/>
        <v>4.6415352021561516E-2</v>
      </c>
      <c r="U341" s="36">
        <f t="shared" ca="1" si="86"/>
        <v>0.36358699005184597</v>
      </c>
      <c r="V341" s="36">
        <f t="shared" ca="1" si="86"/>
        <v>0</v>
      </c>
      <c r="W341" s="36">
        <f t="shared" ca="1" si="86"/>
        <v>0.36783304734488409</v>
      </c>
      <c r="X341" s="36">
        <f t="shared" ca="1" si="86"/>
        <v>0</v>
      </c>
      <c r="Y341" s="36">
        <f t="shared" ca="1" si="86"/>
        <v>0.36775340758137609</v>
      </c>
      <c r="Z341" s="36">
        <f t="shared" ca="1" si="86"/>
        <v>0</v>
      </c>
      <c r="AA341" s="36">
        <f t="shared" ca="1" si="86"/>
        <v>0</v>
      </c>
      <c r="AB341" s="36">
        <f t="shared" ca="1" si="86"/>
        <v>0</v>
      </c>
      <c r="AC341" s="36">
        <f t="shared" ca="1" si="86"/>
        <v>0</v>
      </c>
      <c r="AD341" s="36">
        <f t="shared" ca="1" si="86"/>
        <v>0</v>
      </c>
      <c r="AE341" s="36">
        <f t="shared" ca="1" si="86"/>
        <v>0.36697747430497774</v>
      </c>
      <c r="AF341" s="36">
        <f t="shared" ca="1" si="86"/>
        <v>0</v>
      </c>
      <c r="AG341" s="36">
        <f t="shared" ca="1" si="86"/>
        <v>0.36505339711833967</v>
      </c>
      <c r="AH341" s="36">
        <f t="shared" ca="1" si="86"/>
        <v>0</v>
      </c>
      <c r="AI341" s="36">
        <f t="shared" ca="1" si="86"/>
        <v>0.26658804449242113</v>
      </c>
      <c r="AJ341" s="36">
        <f t="shared" ca="1" si="86"/>
        <v>4.6415352021561516E-2</v>
      </c>
      <c r="AK341" s="36">
        <f t="shared" ca="1" si="86"/>
        <v>0.35718817695821015</v>
      </c>
      <c r="AQ341" s="58"/>
    </row>
    <row r="342" spans="1:43" x14ac:dyDescent="0.25">
      <c r="A342" s="53" t="s">
        <v>192</v>
      </c>
      <c r="B342" s="36">
        <f t="shared" ref="B342:AK342" ca="1" si="87">IF(B180=0,0,-1*((B180/B9)*(LN(B180/B9))))</f>
        <v>0.16990062914585061</v>
      </c>
      <c r="C342" s="36">
        <f t="shared" ca="1" si="87"/>
        <v>0.13148109762406152</v>
      </c>
      <c r="D342" s="36">
        <f t="shared" ca="1" si="87"/>
        <v>0.12964951470766464</v>
      </c>
      <c r="E342" s="36">
        <f t="shared" ca="1" si="87"/>
        <v>0.15181273297124853</v>
      </c>
      <c r="F342" s="36">
        <f t="shared" ca="1" si="87"/>
        <v>7.8827730698477677E-2</v>
      </c>
      <c r="G342" s="36">
        <f t="shared" ca="1" si="87"/>
        <v>0</v>
      </c>
      <c r="H342" s="36">
        <f t="shared" ca="1" si="87"/>
        <v>0.16990062914585061</v>
      </c>
      <c r="I342" s="36">
        <f t="shared" ca="1" si="87"/>
        <v>7.8827730698477677E-2</v>
      </c>
      <c r="J342" s="36">
        <f t="shared" ca="1" si="87"/>
        <v>0.15079201705558029</v>
      </c>
      <c r="K342" s="36">
        <f t="shared" ca="1" si="87"/>
        <v>7.8827730698477677E-2</v>
      </c>
      <c r="L342" s="36">
        <f t="shared" ca="1" si="87"/>
        <v>0.20328713603674781</v>
      </c>
      <c r="M342" s="36">
        <f t="shared" ca="1" si="87"/>
        <v>0</v>
      </c>
      <c r="N342" s="36">
        <f t="shared" ca="1" si="87"/>
        <v>0.10595477458989334</v>
      </c>
      <c r="O342" s="36">
        <f t="shared" ca="1" si="87"/>
        <v>0.12964951470766464</v>
      </c>
      <c r="P342" s="36">
        <f t="shared" ca="1" si="87"/>
        <v>0.18731785765207007</v>
      </c>
      <c r="Q342" s="36">
        <f t="shared" ca="1" si="87"/>
        <v>0.12964951470766464</v>
      </c>
      <c r="R342" s="36">
        <f t="shared" ca="1" si="87"/>
        <v>0.15079201705558029</v>
      </c>
      <c r="S342" s="36">
        <f t="shared" ca="1" si="87"/>
        <v>0</v>
      </c>
      <c r="T342" s="36">
        <f t="shared" ca="1" si="87"/>
        <v>7.8827730698477677E-2</v>
      </c>
      <c r="U342" s="36">
        <f t="shared" ca="1" si="87"/>
        <v>4.6415352021561516E-2</v>
      </c>
      <c r="V342" s="36">
        <f t="shared" ca="1" si="87"/>
        <v>0.24413606414846883</v>
      </c>
      <c r="W342" s="36">
        <f t="shared" ca="1" si="87"/>
        <v>4.6415352021561516E-2</v>
      </c>
      <c r="X342" s="36">
        <f t="shared" ca="1" si="87"/>
        <v>0.18731785765207007</v>
      </c>
      <c r="Y342" s="36">
        <f t="shared" ca="1" si="87"/>
        <v>4.6785382435413997E-2</v>
      </c>
      <c r="Z342" s="36">
        <f t="shared" ca="1" si="87"/>
        <v>0.18731785765207007</v>
      </c>
      <c r="AA342" s="36">
        <f t="shared" ca="1" si="87"/>
        <v>0.16990062914585061</v>
      </c>
      <c r="AB342" s="36">
        <f t="shared" ca="1" si="87"/>
        <v>0.21799047934530644</v>
      </c>
      <c r="AC342" s="36">
        <f t="shared" ca="1" si="87"/>
        <v>0.18731785765207007</v>
      </c>
      <c r="AD342" s="36">
        <f t="shared" ca="1" si="87"/>
        <v>0.10595477458989334</v>
      </c>
      <c r="AE342" s="36">
        <f t="shared" ca="1" si="87"/>
        <v>4.6415352021561516E-2</v>
      </c>
      <c r="AF342" s="36">
        <f t="shared" ca="1" si="87"/>
        <v>0.15079201705558029</v>
      </c>
      <c r="AG342" s="36">
        <f t="shared" ca="1" si="87"/>
        <v>4.6415352021561516E-2</v>
      </c>
      <c r="AH342" s="36">
        <f t="shared" ca="1" si="87"/>
        <v>0.18731785765207007</v>
      </c>
      <c r="AI342" s="36">
        <f t="shared" ca="1" si="87"/>
        <v>0.10595477458989334</v>
      </c>
      <c r="AJ342" s="36">
        <f t="shared" ca="1" si="87"/>
        <v>0.18731785765207007</v>
      </c>
      <c r="AK342" s="36">
        <f t="shared" ca="1" si="87"/>
        <v>0.10595477458989334</v>
      </c>
      <c r="AQ342" s="58"/>
    </row>
    <row r="343" spans="1:43" x14ac:dyDescent="0.25">
      <c r="A343" s="53" t="s">
        <v>193</v>
      </c>
      <c r="B343" s="36">
        <f t="shared" ref="B343:AK343" ca="1" si="88">IF(B181=0,0,-1*((B181/B9)*(LN(B181/B9))))</f>
        <v>0.18731785765207007</v>
      </c>
      <c r="C343" s="36">
        <f t="shared" ca="1" si="88"/>
        <v>0.10750820690212186</v>
      </c>
      <c r="D343" s="36">
        <f t="shared" ca="1" si="88"/>
        <v>0.10595477458989334</v>
      </c>
      <c r="E343" s="36">
        <f t="shared" ca="1" si="88"/>
        <v>7.9424904043074007E-2</v>
      </c>
      <c r="F343" s="36">
        <f t="shared" ca="1" si="88"/>
        <v>0.10595477458989334</v>
      </c>
      <c r="G343" s="36">
        <f t="shared" ca="1" si="88"/>
        <v>7.8827730698477677E-2</v>
      </c>
      <c r="H343" s="36">
        <f t="shared" ca="1" si="88"/>
        <v>0.12964951470766464</v>
      </c>
      <c r="I343" s="36">
        <f t="shared" ca="1" si="88"/>
        <v>0.12964951470766464</v>
      </c>
      <c r="J343" s="36">
        <f t="shared" ca="1" si="88"/>
        <v>0.30254960205386217</v>
      </c>
      <c r="K343" s="36">
        <f t="shared" ca="1" si="88"/>
        <v>0.24413606414846883</v>
      </c>
      <c r="L343" s="36">
        <f t="shared" ca="1" si="88"/>
        <v>7.8827730698477677E-2</v>
      </c>
      <c r="M343" s="36">
        <f t="shared" ca="1" si="88"/>
        <v>0.10595477458989334</v>
      </c>
      <c r="N343" s="36">
        <f t="shared" ca="1" si="88"/>
        <v>0</v>
      </c>
      <c r="O343" s="36">
        <f t="shared" ca="1" si="88"/>
        <v>4.6415352021561516E-2</v>
      </c>
      <c r="P343" s="36">
        <f t="shared" ca="1" si="88"/>
        <v>7.8827730698477677E-2</v>
      </c>
      <c r="Q343" s="36">
        <f t="shared" ca="1" si="88"/>
        <v>7.8827730698477677E-2</v>
      </c>
      <c r="R343" s="36">
        <f t="shared" ca="1" si="88"/>
        <v>0</v>
      </c>
      <c r="S343" s="36">
        <f t="shared" ca="1" si="88"/>
        <v>0</v>
      </c>
      <c r="T343" s="36">
        <f t="shared" ca="1" si="88"/>
        <v>0.12964951470766464</v>
      </c>
      <c r="U343" s="36">
        <f t="shared" ca="1" si="88"/>
        <v>7.8827730698477677E-2</v>
      </c>
      <c r="V343" s="36">
        <f t="shared" ca="1" si="88"/>
        <v>4.6415352021561516E-2</v>
      </c>
      <c r="W343" s="36">
        <f t="shared" ca="1" si="88"/>
        <v>4.6415352021561516E-2</v>
      </c>
      <c r="X343" s="36">
        <f t="shared" ca="1" si="88"/>
        <v>0</v>
      </c>
      <c r="Y343" s="36">
        <f t="shared" ca="1" si="88"/>
        <v>0</v>
      </c>
      <c r="Z343" s="36">
        <f t="shared" ca="1" si="88"/>
        <v>0</v>
      </c>
      <c r="AA343" s="36">
        <f t="shared" ca="1" si="88"/>
        <v>0</v>
      </c>
      <c r="AB343" s="36">
        <f t="shared" ca="1" si="88"/>
        <v>4.6415352021561516E-2</v>
      </c>
      <c r="AC343" s="36">
        <f t="shared" ca="1" si="88"/>
        <v>4.6415352021561516E-2</v>
      </c>
      <c r="AD343" s="36">
        <f t="shared" ca="1" si="88"/>
        <v>4.6415352021561516E-2</v>
      </c>
      <c r="AE343" s="36">
        <f t="shared" ca="1" si="88"/>
        <v>0</v>
      </c>
      <c r="AF343" s="36">
        <f t="shared" ca="1" si="88"/>
        <v>0</v>
      </c>
      <c r="AG343" s="36">
        <f t="shared" ca="1" si="88"/>
        <v>0</v>
      </c>
      <c r="AH343" s="36">
        <f t="shared" ca="1" si="88"/>
        <v>4.6415352021561516E-2</v>
      </c>
      <c r="AI343" s="36">
        <f t="shared" ca="1" si="88"/>
        <v>0</v>
      </c>
      <c r="AJ343" s="36">
        <f t="shared" ca="1" si="88"/>
        <v>0</v>
      </c>
      <c r="AK343" s="36">
        <f t="shared" ca="1" si="88"/>
        <v>0</v>
      </c>
      <c r="AQ343" s="58"/>
    </row>
    <row r="344" spans="1:43" x14ac:dyDescent="0.25">
      <c r="A344" s="53" t="s">
        <v>194</v>
      </c>
      <c r="B344" s="36">
        <f t="shared" ref="B344:AK344" ca="1" si="89">IF(B182=0,0,-1*((B182/B9)*(LN(B182/B9))))</f>
        <v>0</v>
      </c>
      <c r="C344" s="36">
        <f t="shared" ca="1" si="89"/>
        <v>0</v>
      </c>
      <c r="D344" s="36">
        <f t="shared" ca="1" si="89"/>
        <v>0</v>
      </c>
      <c r="E344" s="36">
        <f t="shared" ca="1" si="89"/>
        <v>0</v>
      </c>
      <c r="F344" s="36">
        <f t="shared" ca="1" si="89"/>
        <v>0</v>
      </c>
      <c r="G344" s="36">
        <f t="shared" ca="1" si="89"/>
        <v>0</v>
      </c>
      <c r="H344" s="36">
        <f t="shared" ca="1" si="89"/>
        <v>0</v>
      </c>
      <c r="I344" s="36">
        <f t="shared" ca="1" si="89"/>
        <v>0</v>
      </c>
      <c r="J344" s="36">
        <f t="shared" ca="1" si="89"/>
        <v>0</v>
      </c>
      <c r="K344" s="36">
        <f t="shared" ca="1" si="89"/>
        <v>0</v>
      </c>
      <c r="L344" s="36">
        <f t="shared" ca="1" si="89"/>
        <v>0</v>
      </c>
      <c r="M344" s="36">
        <f t="shared" ca="1" si="89"/>
        <v>0</v>
      </c>
      <c r="N344" s="36">
        <f t="shared" ca="1" si="89"/>
        <v>0</v>
      </c>
      <c r="O344" s="36">
        <f t="shared" ca="1" si="89"/>
        <v>0</v>
      </c>
      <c r="P344" s="36">
        <f t="shared" ca="1" si="89"/>
        <v>0</v>
      </c>
      <c r="Q344" s="36">
        <f t="shared" ca="1" si="89"/>
        <v>0</v>
      </c>
      <c r="R344" s="36">
        <f t="shared" ca="1" si="89"/>
        <v>0</v>
      </c>
      <c r="S344" s="36">
        <f t="shared" ca="1" si="89"/>
        <v>0</v>
      </c>
      <c r="T344" s="36">
        <f t="shared" ca="1" si="89"/>
        <v>0</v>
      </c>
      <c r="U344" s="36">
        <f t="shared" ca="1" si="89"/>
        <v>0</v>
      </c>
      <c r="V344" s="36">
        <f t="shared" ca="1" si="89"/>
        <v>0</v>
      </c>
      <c r="W344" s="36">
        <f t="shared" ca="1" si="89"/>
        <v>0</v>
      </c>
      <c r="X344" s="36">
        <f t="shared" ca="1" si="89"/>
        <v>0</v>
      </c>
      <c r="Y344" s="36">
        <f t="shared" ca="1" si="89"/>
        <v>0</v>
      </c>
      <c r="Z344" s="36">
        <f t="shared" ca="1" si="89"/>
        <v>0</v>
      </c>
      <c r="AA344" s="36">
        <f t="shared" ca="1" si="89"/>
        <v>0</v>
      </c>
      <c r="AB344" s="36">
        <f t="shared" ca="1" si="89"/>
        <v>0</v>
      </c>
      <c r="AC344" s="36">
        <f t="shared" ca="1" si="89"/>
        <v>0</v>
      </c>
      <c r="AD344" s="36">
        <f t="shared" ca="1" si="89"/>
        <v>0</v>
      </c>
      <c r="AE344" s="36">
        <f t="shared" ca="1" si="89"/>
        <v>0</v>
      </c>
      <c r="AF344" s="36">
        <f t="shared" ca="1" si="89"/>
        <v>0</v>
      </c>
      <c r="AG344" s="36">
        <f t="shared" ca="1" si="89"/>
        <v>0</v>
      </c>
      <c r="AH344" s="36">
        <f t="shared" ca="1" si="89"/>
        <v>0</v>
      </c>
      <c r="AI344" s="36">
        <f t="shared" ca="1" si="89"/>
        <v>0</v>
      </c>
      <c r="AJ344" s="36">
        <f t="shared" ca="1" si="89"/>
        <v>0</v>
      </c>
      <c r="AK344" s="36">
        <f t="shared" ca="1" si="89"/>
        <v>0</v>
      </c>
      <c r="AQ344" s="58"/>
    </row>
    <row r="345" spans="1:43" x14ac:dyDescent="0.25">
      <c r="A345" s="53" t="s">
        <v>195</v>
      </c>
      <c r="B345" s="36">
        <f t="shared" ref="B345:AK345" ca="1" si="90">IF(B183=0,0,-1*((B183/B9)*(LN(B183/B9))))</f>
        <v>0</v>
      </c>
      <c r="C345" s="36">
        <f t="shared" ca="1" si="90"/>
        <v>0</v>
      </c>
      <c r="D345" s="36">
        <f t="shared" ca="1" si="90"/>
        <v>0</v>
      </c>
      <c r="E345" s="36">
        <f t="shared" ca="1" si="90"/>
        <v>0</v>
      </c>
      <c r="F345" s="36">
        <f t="shared" ca="1" si="90"/>
        <v>0</v>
      </c>
      <c r="G345" s="36">
        <f t="shared" ca="1" si="90"/>
        <v>0</v>
      </c>
      <c r="H345" s="36">
        <f t="shared" ca="1" si="90"/>
        <v>0</v>
      </c>
      <c r="I345" s="36">
        <f t="shared" ca="1" si="90"/>
        <v>0</v>
      </c>
      <c r="J345" s="36">
        <f t="shared" ca="1" si="90"/>
        <v>0</v>
      </c>
      <c r="K345" s="36">
        <f t="shared" ca="1" si="90"/>
        <v>0</v>
      </c>
      <c r="L345" s="36">
        <f t="shared" ca="1" si="90"/>
        <v>0</v>
      </c>
      <c r="M345" s="36">
        <f t="shared" ca="1" si="90"/>
        <v>0</v>
      </c>
      <c r="N345" s="36">
        <f t="shared" ca="1" si="90"/>
        <v>0</v>
      </c>
      <c r="O345" s="36">
        <f t="shared" ca="1" si="90"/>
        <v>0</v>
      </c>
      <c r="P345" s="36">
        <f t="shared" ca="1" si="90"/>
        <v>0</v>
      </c>
      <c r="Q345" s="36">
        <f t="shared" ca="1" si="90"/>
        <v>0</v>
      </c>
      <c r="R345" s="36">
        <f t="shared" ca="1" si="90"/>
        <v>0</v>
      </c>
      <c r="S345" s="36">
        <f t="shared" ca="1" si="90"/>
        <v>0</v>
      </c>
      <c r="T345" s="36">
        <f t="shared" ca="1" si="90"/>
        <v>0</v>
      </c>
      <c r="U345" s="36">
        <f t="shared" ca="1" si="90"/>
        <v>0</v>
      </c>
      <c r="V345" s="36">
        <f t="shared" ca="1" si="90"/>
        <v>4.6415352021561516E-2</v>
      </c>
      <c r="W345" s="36">
        <f t="shared" ca="1" si="90"/>
        <v>0</v>
      </c>
      <c r="X345" s="36">
        <f t="shared" ca="1" si="90"/>
        <v>0</v>
      </c>
      <c r="Y345" s="36">
        <f t="shared" ca="1" si="90"/>
        <v>0</v>
      </c>
      <c r="Z345" s="36">
        <f t="shared" ca="1" si="90"/>
        <v>0</v>
      </c>
      <c r="AA345" s="36">
        <f t="shared" ca="1" si="90"/>
        <v>0</v>
      </c>
      <c r="AB345" s="36">
        <f t="shared" ca="1" si="90"/>
        <v>0</v>
      </c>
      <c r="AC345" s="36">
        <f t="shared" ca="1" si="90"/>
        <v>0</v>
      </c>
      <c r="AD345" s="36">
        <f t="shared" ca="1" si="90"/>
        <v>0</v>
      </c>
      <c r="AE345" s="36">
        <f t="shared" ca="1" si="90"/>
        <v>0</v>
      </c>
      <c r="AF345" s="36">
        <f t="shared" ca="1" si="90"/>
        <v>0</v>
      </c>
      <c r="AG345" s="36">
        <f t="shared" ca="1" si="90"/>
        <v>0</v>
      </c>
      <c r="AH345" s="36">
        <f t="shared" ca="1" si="90"/>
        <v>0</v>
      </c>
      <c r="AI345" s="36">
        <f t="shared" ca="1" si="90"/>
        <v>0</v>
      </c>
      <c r="AJ345" s="36">
        <f t="shared" ca="1" si="90"/>
        <v>0</v>
      </c>
      <c r="AK345" s="36">
        <f t="shared" ca="1" si="90"/>
        <v>0</v>
      </c>
      <c r="AQ345" s="58"/>
    </row>
    <row r="346" spans="1:43" x14ac:dyDescent="0.25">
      <c r="A346" s="53" t="s">
        <v>196</v>
      </c>
      <c r="B346" s="36">
        <f t="shared" ref="B346:AK346" ca="1" si="91">IF(B184=0,0,-1*((B184/B9)*(LN(B184/B9))))</f>
        <v>4.6415352021561516E-2</v>
      </c>
      <c r="C346" s="36">
        <f t="shared" ca="1" si="91"/>
        <v>8.0032243256565716E-2</v>
      </c>
      <c r="D346" s="36">
        <f t="shared" ca="1" si="91"/>
        <v>0.10595477458989334</v>
      </c>
      <c r="E346" s="36">
        <f t="shared" ca="1" si="91"/>
        <v>4.6785382435413997E-2</v>
      </c>
      <c r="F346" s="36">
        <f t="shared" ca="1" si="91"/>
        <v>0.12964951470766464</v>
      </c>
      <c r="G346" s="36">
        <f t="shared" ca="1" si="91"/>
        <v>0.18731785765207007</v>
      </c>
      <c r="H346" s="36">
        <f t="shared" ca="1" si="91"/>
        <v>0.15079201705558029</v>
      </c>
      <c r="I346" s="36">
        <f t="shared" ca="1" si="91"/>
        <v>7.8827730698477677E-2</v>
      </c>
      <c r="J346" s="36">
        <f t="shared" ca="1" si="91"/>
        <v>7.8827730698477677E-2</v>
      </c>
      <c r="K346" s="36">
        <f t="shared" ca="1" si="91"/>
        <v>0.10595477458989334</v>
      </c>
      <c r="L346" s="36">
        <f t="shared" ca="1" si="91"/>
        <v>4.6415352021561516E-2</v>
      </c>
      <c r="M346" s="36">
        <f t="shared" ca="1" si="91"/>
        <v>4.6415352021561516E-2</v>
      </c>
      <c r="N346" s="36">
        <f t="shared" ca="1" si="91"/>
        <v>4.6415352021561516E-2</v>
      </c>
      <c r="O346" s="36">
        <f t="shared" ca="1" si="91"/>
        <v>0</v>
      </c>
      <c r="P346" s="36">
        <f t="shared" ca="1" si="91"/>
        <v>7.8827730698477677E-2</v>
      </c>
      <c r="Q346" s="36">
        <f t="shared" ca="1" si="91"/>
        <v>0.15079201705558029</v>
      </c>
      <c r="R346" s="36">
        <f t="shared" ca="1" si="91"/>
        <v>0</v>
      </c>
      <c r="S346" s="36">
        <f t="shared" ca="1" si="91"/>
        <v>0.23289616180372719</v>
      </c>
      <c r="T346" s="36">
        <f t="shared" ca="1" si="91"/>
        <v>0.15079201705558029</v>
      </c>
      <c r="U346" s="36">
        <f t="shared" ca="1" si="91"/>
        <v>0.28591964379278484</v>
      </c>
      <c r="V346" s="36">
        <f t="shared" ca="1" si="91"/>
        <v>7.8827730698477677E-2</v>
      </c>
      <c r="W346" s="36">
        <f t="shared" ca="1" si="91"/>
        <v>0.27661490189162263</v>
      </c>
      <c r="X346" s="36">
        <f t="shared" ca="1" si="91"/>
        <v>0.18731785765207007</v>
      </c>
      <c r="Y346" s="36">
        <f t="shared" ca="1" si="91"/>
        <v>0.3300953659172462</v>
      </c>
      <c r="Z346" s="36">
        <f t="shared" ca="1" si="91"/>
        <v>0.21799047934530644</v>
      </c>
      <c r="AA346" s="36">
        <f t="shared" ca="1" si="91"/>
        <v>0.26658804449242113</v>
      </c>
      <c r="AB346" s="36">
        <f t="shared" ca="1" si="91"/>
        <v>0.32310860132941394</v>
      </c>
      <c r="AC346" s="36">
        <f t="shared" ca="1" si="91"/>
        <v>0.26658804449242113</v>
      </c>
      <c r="AD346" s="36">
        <f t="shared" ca="1" si="91"/>
        <v>0.10595477458989334</v>
      </c>
      <c r="AE346" s="36">
        <f t="shared" ca="1" si="91"/>
        <v>0.30995419858880463</v>
      </c>
      <c r="AF346" s="36">
        <f t="shared" ca="1" si="91"/>
        <v>0.3289146026326718</v>
      </c>
      <c r="AG346" s="36">
        <f t="shared" ca="1" si="91"/>
        <v>0.34353115631191378</v>
      </c>
      <c r="AH346" s="36">
        <f t="shared" ca="1" si="91"/>
        <v>0.35113743550445259</v>
      </c>
      <c r="AI346" s="36">
        <f t="shared" ca="1" si="91"/>
        <v>0.35838970925648644</v>
      </c>
      <c r="AJ346" s="36">
        <f t="shared" ca="1" si="91"/>
        <v>0.30254960205386217</v>
      </c>
      <c r="AK346" s="36">
        <f t="shared" ca="1" si="91"/>
        <v>0.35718817695821015</v>
      </c>
      <c r="AQ346" s="58"/>
    </row>
    <row r="347" spans="1:43" x14ac:dyDescent="0.25">
      <c r="A347" s="53" t="s">
        <v>197</v>
      </c>
      <c r="B347" s="36">
        <f t="shared" ref="B347:AK347" ca="1" si="92">IF(B185=0,0,-1*((B185/B9)*(LN(B185/B9))))</f>
        <v>7.8827730698477677E-2</v>
      </c>
      <c r="C347" s="36">
        <f t="shared" ca="1" si="92"/>
        <v>8.0032243256565716E-2</v>
      </c>
      <c r="D347" s="36">
        <f t="shared" ca="1" si="92"/>
        <v>0.10595477458989334</v>
      </c>
      <c r="E347" s="36">
        <f t="shared" ca="1" si="92"/>
        <v>0.20453272955026416</v>
      </c>
      <c r="F347" s="36">
        <f t="shared" ca="1" si="92"/>
        <v>0.30995419858880463</v>
      </c>
      <c r="G347" s="36">
        <f t="shared" ca="1" si="92"/>
        <v>0.18731785765207007</v>
      </c>
      <c r="H347" s="36">
        <f t="shared" ca="1" si="92"/>
        <v>0.18731785765207007</v>
      </c>
      <c r="I347" s="36">
        <f t="shared" ca="1" si="92"/>
        <v>0.27661490189162263</v>
      </c>
      <c r="J347" s="36">
        <f t="shared" ca="1" si="92"/>
        <v>0.24413606414846883</v>
      </c>
      <c r="K347" s="36">
        <f t="shared" ca="1" si="92"/>
        <v>0.33423942150583869</v>
      </c>
      <c r="L347" s="36">
        <f t="shared" ca="1" si="92"/>
        <v>0.12964951470766464</v>
      </c>
      <c r="M347" s="36">
        <f t="shared" ca="1" si="92"/>
        <v>0.12964951470766464</v>
      </c>
      <c r="N347" s="36">
        <f t="shared" ca="1" si="92"/>
        <v>0</v>
      </c>
      <c r="O347" s="36">
        <f t="shared" ca="1" si="92"/>
        <v>4.6415352021561516E-2</v>
      </c>
      <c r="P347" s="36">
        <f t="shared" ca="1" si="92"/>
        <v>0.21799047934530644</v>
      </c>
      <c r="Q347" s="36">
        <f t="shared" ca="1" si="92"/>
        <v>0.20328713603674781</v>
      </c>
      <c r="R347" s="36">
        <f t="shared" ca="1" si="92"/>
        <v>0.16990062914585061</v>
      </c>
      <c r="S347" s="36">
        <f t="shared" ca="1" si="92"/>
        <v>0.18850409497251847</v>
      </c>
      <c r="T347" s="36">
        <f t="shared" ca="1" si="92"/>
        <v>0.12964951470766464</v>
      </c>
      <c r="U347" s="36">
        <f t="shared" ca="1" si="92"/>
        <v>0.20328713603674781</v>
      </c>
      <c r="V347" s="36">
        <f t="shared" ca="1" si="92"/>
        <v>0</v>
      </c>
      <c r="W347" s="36">
        <f t="shared" ca="1" si="92"/>
        <v>0.12964951470766464</v>
      </c>
      <c r="X347" s="36">
        <f t="shared" ca="1" si="92"/>
        <v>0</v>
      </c>
      <c r="Y347" s="36">
        <f t="shared" ca="1" si="92"/>
        <v>4.6785382435413997E-2</v>
      </c>
      <c r="Z347" s="36">
        <f t="shared" ca="1" si="92"/>
        <v>4.6415352021561516E-2</v>
      </c>
      <c r="AA347" s="36">
        <f t="shared" ca="1" si="92"/>
        <v>0</v>
      </c>
      <c r="AB347" s="36">
        <f t="shared" ca="1" si="92"/>
        <v>0.16990062914585061</v>
      </c>
      <c r="AC347" s="36">
        <f t="shared" ca="1" si="92"/>
        <v>4.6415352021561516E-2</v>
      </c>
      <c r="AD347" s="36">
        <f t="shared" ca="1" si="92"/>
        <v>7.8827730698477677E-2</v>
      </c>
      <c r="AE347" s="36">
        <f t="shared" ca="1" si="92"/>
        <v>0</v>
      </c>
      <c r="AF347" s="36">
        <f t="shared" ca="1" si="92"/>
        <v>7.8827730698477677E-2</v>
      </c>
      <c r="AG347" s="36">
        <f t="shared" ca="1" si="92"/>
        <v>0</v>
      </c>
      <c r="AH347" s="36">
        <f t="shared" ca="1" si="92"/>
        <v>0</v>
      </c>
      <c r="AI347" s="36">
        <f t="shared" ca="1" si="92"/>
        <v>0</v>
      </c>
      <c r="AJ347" s="36">
        <f t="shared" ca="1" si="92"/>
        <v>4.6415352021561516E-2</v>
      </c>
      <c r="AK347" s="36">
        <f t="shared" ca="1" si="92"/>
        <v>4.6415352021561516E-2</v>
      </c>
      <c r="AQ347" s="58"/>
    </row>
    <row r="348" spans="1:43" ht="15.75" thickBot="1" x14ac:dyDescent="0.3">
      <c r="A348" s="55" t="s">
        <v>198</v>
      </c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59"/>
    </row>
    <row r="349" spans="1:43" ht="15.75" thickTop="1" x14ac:dyDescent="0.25">
      <c r="A349" s="49" t="s">
        <v>522</v>
      </c>
      <c r="B349" s="46">
        <f t="shared" ref="B349:AK349" ca="1" si="93">1-SUM(B350:B362)</f>
        <v>0.7089072543617998</v>
      </c>
      <c r="C349" s="46">
        <f t="shared" ca="1" si="93"/>
        <v>0.63747475821022426</v>
      </c>
      <c r="D349" s="46">
        <f t="shared" ca="1" si="93"/>
        <v>0.76563615957555353</v>
      </c>
      <c r="E349" s="46">
        <f t="shared" ca="1" si="93"/>
        <v>0.79925031236984589</v>
      </c>
      <c r="F349" s="46">
        <f t="shared" ca="1" si="93"/>
        <v>0.79930619324558716</v>
      </c>
      <c r="G349" s="46">
        <f t="shared" ca="1" si="93"/>
        <v>0.53749617385981019</v>
      </c>
      <c r="H349" s="46">
        <f t="shared" ca="1" si="93"/>
        <v>0.79706152433425159</v>
      </c>
      <c r="I349" s="46">
        <f t="shared" ca="1" si="93"/>
        <v>0.80706050403020102</v>
      </c>
      <c r="J349" s="46">
        <f t="shared" ca="1" si="93"/>
        <v>0.83807774716865624</v>
      </c>
      <c r="K349" s="46">
        <f t="shared" ca="1" si="93"/>
        <v>0.76563615957555353</v>
      </c>
      <c r="L349" s="46">
        <f t="shared" ca="1" si="93"/>
        <v>0.77339047036016728</v>
      </c>
      <c r="M349" s="46">
        <f t="shared" ca="1" si="93"/>
        <v>0.61361085603509857</v>
      </c>
      <c r="N349" s="46">
        <f t="shared" ca="1" si="93"/>
        <v>0.57524742373227222</v>
      </c>
      <c r="O349" s="46">
        <f t="shared" ca="1" si="93"/>
        <v>0.60157126823793505</v>
      </c>
      <c r="P349" s="46">
        <f t="shared" ca="1" si="93"/>
        <v>0.7529843893480257</v>
      </c>
      <c r="Q349" s="46">
        <f t="shared" ca="1" si="93"/>
        <v>0.7474747474747474</v>
      </c>
      <c r="R349" s="46">
        <f t="shared" ca="1" si="93"/>
        <v>0.58789919395979995</v>
      </c>
      <c r="S349" s="46">
        <f t="shared" ca="1" si="93"/>
        <v>0.72219908371511865</v>
      </c>
      <c r="T349" s="46">
        <f t="shared" ca="1" si="93"/>
        <v>0.69707172737475775</v>
      </c>
      <c r="U349" s="46">
        <f t="shared" ca="1" si="93"/>
        <v>0.79889807162534443</v>
      </c>
      <c r="V349" s="46">
        <f t="shared" ca="1" si="93"/>
        <v>0.70727476788082844</v>
      </c>
      <c r="W349" s="46">
        <f t="shared" ca="1" si="93"/>
        <v>0.76237118661361081</v>
      </c>
      <c r="X349" s="46">
        <f t="shared" ca="1" si="93"/>
        <v>0.65952453831241709</v>
      </c>
      <c r="Y349" s="46">
        <f t="shared" ca="1" si="93"/>
        <v>0.76072469804248233</v>
      </c>
      <c r="Z349" s="46">
        <f t="shared" ca="1" si="93"/>
        <v>0.68748086929905106</v>
      </c>
      <c r="AA349" s="46">
        <f t="shared" ca="1" si="93"/>
        <v>0.72870115294357718</v>
      </c>
      <c r="AB349" s="46">
        <f t="shared" ca="1" si="93"/>
        <v>0.74216916641159059</v>
      </c>
      <c r="AC349" s="46">
        <f t="shared" ca="1" si="93"/>
        <v>0.60442811957963483</v>
      </c>
      <c r="AD349" s="46">
        <f t="shared" ca="1" si="93"/>
        <v>0.71258034894398536</v>
      </c>
      <c r="AE349" s="46">
        <f t="shared" ca="1" si="93"/>
        <v>0.74441383532292627</v>
      </c>
      <c r="AF349" s="46">
        <f t="shared" ca="1" si="93"/>
        <v>0.78196102438526682</v>
      </c>
      <c r="AG349" s="46">
        <f t="shared" ca="1" si="93"/>
        <v>0.77890011223344557</v>
      </c>
      <c r="AH349" s="46">
        <f t="shared" ca="1" si="93"/>
        <v>0.76216712580348944</v>
      </c>
      <c r="AI349" s="46">
        <f t="shared" ca="1" si="93"/>
        <v>0.72115090296908479</v>
      </c>
      <c r="AJ349" s="46">
        <f t="shared" ca="1" si="93"/>
        <v>0.78849097030915216</v>
      </c>
      <c r="AK349" s="46">
        <f t="shared" ca="1" si="93"/>
        <v>0.78563411896745228</v>
      </c>
      <c r="AL349" s="47"/>
      <c r="AM349" s="47"/>
      <c r="AN349" s="47"/>
      <c r="AO349" s="47"/>
      <c r="AP349" s="47"/>
      <c r="AQ349" s="57"/>
    </row>
    <row r="350" spans="1:43" x14ac:dyDescent="0.25">
      <c r="A350" s="53" t="s">
        <v>185</v>
      </c>
      <c r="B350" s="36">
        <f t="shared" ref="B350:AK350" ca="1" si="94">IF(B173=0,0,(B173/B9)^2)</f>
        <v>3.6730945821854917E-3</v>
      </c>
      <c r="C350" s="36">
        <f t="shared" ca="1" si="94"/>
        <v>2.6570305027101707E-3</v>
      </c>
      <c r="D350" s="36">
        <f t="shared" ca="1" si="94"/>
        <v>1.6324864809713297E-3</v>
      </c>
      <c r="E350" s="36">
        <f t="shared" ca="1" si="94"/>
        <v>6.6638900458142426E-3</v>
      </c>
      <c r="F350" s="36">
        <f t="shared" ca="1" si="94"/>
        <v>1.6324864809713297E-3</v>
      </c>
      <c r="G350" s="36">
        <f t="shared" ca="1" si="94"/>
        <v>0</v>
      </c>
      <c r="H350" s="36">
        <f t="shared" ca="1" si="94"/>
        <v>3.6730945821854917E-3</v>
      </c>
      <c r="I350" s="36">
        <f t="shared" ca="1" si="94"/>
        <v>2.5507601265177021E-3</v>
      </c>
      <c r="J350" s="36">
        <f t="shared" ca="1" si="94"/>
        <v>4.0812162024283241E-4</v>
      </c>
      <c r="K350" s="36">
        <f t="shared" ca="1" si="94"/>
        <v>4.0812162024283241E-4</v>
      </c>
      <c r="L350" s="36">
        <f t="shared" ca="1" si="94"/>
        <v>3.6730945821854917E-3</v>
      </c>
      <c r="M350" s="36">
        <f t="shared" ca="1" si="94"/>
        <v>1.6324864809713297E-3</v>
      </c>
      <c r="N350" s="36">
        <f t="shared" ca="1" si="94"/>
        <v>9.1827364554637292E-4</v>
      </c>
      <c r="O350" s="36">
        <f t="shared" ca="1" si="94"/>
        <v>9.1827364554637292E-4</v>
      </c>
      <c r="P350" s="36">
        <f t="shared" ca="1" si="94"/>
        <v>0</v>
      </c>
      <c r="Q350" s="36">
        <f t="shared" ca="1" si="94"/>
        <v>0</v>
      </c>
      <c r="R350" s="36">
        <f t="shared" ca="1" si="94"/>
        <v>4.0812162024283241E-4</v>
      </c>
      <c r="S350" s="36">
        <f t="shared" ca="1" si="94"/>
        <v>0</v>
      </c>
      <c r="T350" s="36">
        <f t="shared" ca="1" si="94"/>
        <v>2.5507601265177021E-3</v>
      </c>
      <c r="U350" s="36">
        <f t="shared" ca="1" si="94"/>
        <v>0</v>
      </c>
      <c r="V350" s="36">
        <f t="shared" ca="1" si="94"/>
        <v>9.1827364554637292E-4</v>
      </c>
      <c r="W350" s="36">
        <f t="shared" ca="1" si="94"/>
        <v>1.020304050607081E-4</v>
      </c>
      <c r="X350" s="36">
        <f t="shared" ca="1" si="94"/>
        <v>9.1827364554637292E-4</v>
      </c>
      <c r="Y350" s="36">
        <f t="shared" ca="1" si="94"/>
        <v>4.1649312786339016E-4</v>
      </c>
      <c r="Z350" s="36">
        <f t="shared" ca="1" si="94"/>
        <v>0</v>
      </c>
      <c r="AA350" s="36">
        <f t="shared" ca="1" si="94"/>
        <v>0</v>
      </c>
      <c r="AB350" s="36">
        <f t="shared" ca="1" si="94"/>
        <v>4.0812162024283241E-4</v>
      </c>
      <c r="AC350" s="36">
        <f t="shared" ca="1" si="94"/>
        <v>4.0812162024283241E-4</v>
      </c>
      <c r="AD350" s="36">
        <f t="shared" ca="1" si="94"/>
        <v>4.0812162024283241E-4</v>
      </c>
      <c r="AE350" s="36">
        <f t="shared" ca="1" si="94"/>
        <v>0</v>
      </c>
      <c r="AF350" s="36">
        <f t="shared" ca="1" si="94"/>
        <v>0</v>
      </c>
      <c r="AG350" s="36">
        <f t="shared" ca="1" si="94"/>
        <v>1.020304050607081E-4</v>
      </c>
      <c r="AH350" s="36">
        <f t="shared" ca="1" si="94"/>
        <v>4.0812162024283241E-4</v>
      </c>
      <c r="AI350" s="36">
        <f t="shared" ca="1" si="94"/>
        <v>1.020304050607081E-4</v>
      </c>
      <c r="AJ350" s="36">
        <f t="shared" ca="1" si="94"/>
        <v>4.0812162024283241E-4</v>
      </c>
      <c r="AK350" s="36">
        <f t="shared" ca="1" si="94"/>
        <v>1.020304050607081E-4</v>
      </c>
      <c r="AQ350" s="58"/>
    </row>
    <row r="351" spans="1:43" x14ac:dyDescent="0.25">
      <c r="A351" s="53" t="s">
        <v>186</v>
      </c>
      <c r="B351" s="36">
        <f t="shared" ref="B351:AK351" ca="1" si="95">IF(B174=0,0,(B174/B9)^2)</f>
        <v>0</v>
      </c>
      <c r="C351" s="36">
        <f t="shared" ca="1" si="95"/>
        <v>0</v>
      </c>
      <c r="D351" s="36">
        <f t="shared" ca="1" si="95"/>
        <v>0</v>
      </c>
      <c r="E351" s="36">
        <f t="shared" ca="1" si="95"/>
        <v>0</v>
      </c>
      <c r="F351" s="36">
        <f t="shared" ca="1" si="95"/>
        <v>0</v>
      </c>
      <c r="G351" s="36">
        <f t="shared" ca="1" si="95"/>
        <v>0</v>
      </c>
      <c r="H351" s="36">
        <f t="shared" ca="1" si="95"/>
        <v>0</v>
      </c>
      <c r="I351" s="36">
        <f t="shared" ca="1" si="95"/>
        <v>0</v>
      </c>
      <c r="J351" s="36">
        <f t="shared" ca="1" si="95"/>
        <v>0</v>
      </c>
      <c r="K351" s="36">
        <f t="shared" ca="1" si="95"/>
        <v>0</v>
      </c>
      <c r="L351" s="36">
        <f t="shared" ca="1" si="95"/>
        <v>0</v>
      </c>
      <c r="M351" s="36">
        <f t="shared" ca="1" si="95"/>
        <v>0</v>
      </c>
      <c r="N351" s="36">
        <f t="shared" ca="1" si="95"/>
        <v>0</v>
      </c>
      <c r="O351" s="36">
        <f t="shared" ca="1" si="95"/>
        <v>0</v>
      </c>
      <c r="P351" s="36">
        <f t="shared" ca="1" si="95"/>
        <v>0</v>
      </c>
      <c r="Q351" s="36">
        <f t="shared" ca="1" si="95"/>
        <v>0</v>
      </c>
      <c r="R351" s="36">
        <f t="shared" ca="1" si="95"/>
        <v>0</v>
      </c>
      <c r="S351" s="36">
        <f t="shared" ca="1" si="95"/>
        <v>0</v>
      </c>
      <c r="T351" s="36">
        <f t="shared" ca="1" si="95"/>
        <v>0</v>
      </c>
      <c r="U351" s="36">
        <f t="shared" ca="1" si="95"/>
        <v>0</v>
      </c>
      <c r="V351" s="36">
        <f t="shared" ca="1" si="95"/>
        <v>0</v>
      </c>
      <c r="W351" s="36">
        <f t="shared" ca="1" si="95"/>
        <v>0</v>
      </c>
      <c r="X351" s="36">
        <f t="shared" ca="1" si="95"/>
        <v>0</v>
      </c>
      <c r="Y351" s="36">
        <f t="shared" ca="1" si="95"/>
        <v>0</v>
      </c>
      <c r="Z351" s="36">
        <f t="shared" ca="1" si="95"/>
        <v>0</v>
      </c>
      <c r="AA351" s="36">
        <f t="shared" ca="1" si="95"/>
        <v>0</v>
      </c>
      <c r="AB351" s="36">
        <f t="shared" ca="1" si="95"/>
        <v>0</v>
      </c>
      <c r="AC351" s="36">
        <f t="shared" ca="1" si="95"/>
        <v>0</v>
      </c>
      <c r="AD351" s="36">
        <f t="shared" ca="1" si="95"/>
        <v>0</v>
      </c>
      <c r="AE351" s="36">
        <f t="shared" ca="1" si="95"/>
        <v>0</v>
      </c>
      <c r="AF351" s="36">
        <f t="shared" ca="1" si="95"/>
        <v>0</v>
      </c>
      <c r="AG351" s="36">
        <f t="shared" ca="1" si="95"/>
        <v>0</v>
      </c>
      <c r="AH351" s="36">
        <f t="shared" ca="1" si="95"/>
        <v>0</v>
      </c>
      <c r="AI351" s="36">
        <f t="shared" ca="1" si="95"/>
        <v>0</v>
      </c>
      <c r="AJ351" s="36">
        <f t="shared" ca="1" si="95"/>
        <v>0</v>
      </c>
      <c r="AK351" s="36">
        <f t="shared" ca="1" si="95"/>
        <v>0</v>
      </c>
      <c r="AQ351" s="58"/>
    </row>
    <row r="352" spans="1:43" x14ac:dyDescent="0.25">
      <c r="A352" s="53" t="s">
        <v>187</v>
      </c>
      <c r="B352" s="36">
        <f t="shared" ref="B352:AK352" ca="1" si="96">IF(B175=0,0,(B175/B9)^2)</f>
        <v>2.5507601265177021E-3</v>
      </c>
      <c r="C352" s="36">
        <f t="shared" ca="1" si="96"/>
        <v>3.8261239239026465E-3</v>
      </c>
      <c r="D352" s="36">
        <f t="shared" ca="1" si="96"/>
        <v>2.9486787062544637E-2</v>
      </c>
      <c r="E352" s="36">
        <f t="shared" ca="1" si="96"/>
        <v>4.1649312786339029E-2</v>
      </c>
      <c r="F352" s="36">
        <f t="shared" ca="1" si="96"/>
        <v>4.4995408631772274E-2</v>
      </c>
      <c r="G352" s="36">
        <f t="shared" ca="1" si="96"/>
        <v>1.020304050607081E-4</v>
      </c>
      <c r="H352" s="36">
        <f t="shared" ca="1" si="96"/>
        <v>6.5299459238853186E-3</v>
      </c>
      <c r="I352" s="36">
        <f t="shared" ca="1" si="96"/>
        <v>1.6324864809713297E-3</v>
      </c>
      <c r="J352" s="36">
        <f t="shared" ca="1" si="96"/>
        <v>1.7243138455259672E-2</v>
      </c>
      <c r="K352" s="36">
        <f t="shared" ca="1" si="96"/>
        <v>4.0812162024283241E-4</v>
      </c>
      <c r="L352" s="36">
        <f t="shared" ca="1" si="96"/>
        <v>1.4692378328741967E-2</v>
      </c>
      <c r="M352" s="36">
        <f t="shared" ca="1" si="96"/>
        <v>1.6324864809713297E-3</v>
      </c>
      <c r="N352" s="36">
        <f t="shared" ca="1" si="96"/>
        <v>0.36730945821854916</v>
      </c>
      <c r="O352" s="36">
        <f t="shared" ca="1" si="96"/>
        <v>0.34323028262422201</v>
      </c>
      <c r="P352" s="36">
        <f t="shared" ca="1" si="96"/>
        <v>3.6832976226915615E-2</v>
      </c>
      <c r="Q352" s="36">
        <f t="shared" ca="1" si="96"/>
        <v>3.3057851239669422E-2</v>
      </c>
      <c r="R352" s="36">
        <f t="shared" ca="1" si="96"/>
        <v>4.9994898479746959E-3</v>
      </c>
      <c r="S352" s="36">
        <f t="shared" ca="1" si="96"/>
        <v>5.1020408163265302E-3</v>
      </c>
      <c r="T352" s="36">
        <f t="shared" ca="1" si="96"/>
        <v>8.2644628099173556E-3</v>
      </c>
      <c r="U352" s="36">
        <f t="shared" ca="1" si="96"/>
        <v>3.6730945821854917E-3</v>
      </c>
      <c r="V352" s="36">
        <f t="shared" ca="1" si="96"/>
        <v>3.6832976226915615E-2</v>
      </c>
      <c r="W352" s="36">
        <f t="shared" ca="1" si="96"/>
        <v>1.4692378328741967E-2</v>
      </c>
      <c r="X352" s="36">
        <f t="shared" ca="1" si="96"/>
        <v>1.9997959391898783E-2</v>
      </c>
      <c r="Y352" s="36">
        <f t="shared" ca="1" si="96"/>
        <v>5.1020408163265302E-3</v>
      </c>
      <c r="Z352" s="36">
        <f t="shared" ca="1" si="96"/>
        <v>1.4692378328741967E-2</v>
      </c>
      <c r="AA352" s="36">
        <f t="shared" ca="1" si="96"/>
        <v>4.9382716049382713E-2</v>
      </c>
      <c r="AB352" s="36">
        <f t="shared" ca="1" si="96"/>
        <v>0</v>
      </c>
      <c r="AC352" s="36">
        <f t="shared" ca="1" si="96"/>
        <v>0</v>
      </c>
      <c r="AD352" s="36">
        <f t="shared" ca="1" si="96"/>
        <v>0.1111111111111111</v>
      </c>
      <c r="AE352" s="36">
        <f t="shared" ca="1" si="96"/>
        <v>4.9994898479746959E-3</v>
      </c>
      <c r="AF352" s="36">
        <f t="shared" ca="1" si="96"/>
        <v>3.6832976226915615E-2</v>
      </c>
      <c r="AG352" s="36">
        <f t="shared" ca="1" si="96"/>
        <v>2.2956841138659322E-2</v>
      </c>
      <c r="AH352" s="36">
        <f t="shared" ca="1" si="96"/>
        <v>6.5299459238853186E-3</v>
      </c>
      <c r="AI352" s="36">
        <f t="shared" ca="1" si="96"/>
        <v>3.6730945821854917E-3</v>
      </c>
      <c r="AJ352" s="36">
        <f t="shared" ca="1" si="96"/>
        <v>7.4380165289256187E-2</v>
      </c>
      <c r="AK352" s="36">
        <f t="shared" ca="1" si="96"/>
        <v>2.9486787062544637E-2</v>
      </c>
      <c r="AQ352" s="58"/>
    </row>
    <row r="353" spans="1:43" x14ac:dyDescent="0.25">
      <c r="A353" s="53" t="s">
        <v>188</v>
      </c>
      <c r="B353" s="36">
        <f t="shared" ref="B353:AK353" ca="1" si="97">IF(B176=0,0,(B176/B9)^2)</f>
        <v>0.20661157024793386</v>
      </c>
      <c r="C353" s="36">
        <f t="shared" ca="1" si="97"/>
        <v>0.30991603783611438</v>
      </c>
      <c r="D353" s="36">
        <f t="shared" ca="1" si="97"/>
        <v>0.11794714825017855</v>
      </c>
      <c r="E353" s="36">
        <f t="shared" ca="1" si="97"/>
        <v>0.10006247396917951</v>
      </c>
      <c r="F353" s="36">
        <f t="shared" ca="1" si="97"/>
        <v>2.6119783695541274E-2</v>
      </c>
      <c r="G353" s="36">
        <f t="shared" ca="1" si="97"/>
        <v>9.1827364554637292E-4</v>
      </c>
      <c r="H353" s="36">
        <f t="shared" ca="1" si="97"/>
        <v>0.1044791347821651</v>
      </c>
      <c r="I353" s="36">
        <f t="shared" ca="1" si="97"/>
        <v>4.4995408631772274E-2</v>
      </c>
      <c r="J353" s="36">
        <f t="shared" ca="1" si="97"/>
        <v>3.3057851239669422E-2</v>
      </c>
      <c r="K353" s="36">
        <f t="shared" ca="1" si="97"/>
        <v>2.5507601265177021E-3</v>
      </c>
      <c r="L353" s="36">
        <f t="shared" ca="1" si="97"/>
        <v>7.9991837567595134E-2</v>
      </c>
      <c r="M353" s="36">
        <f t="shared" ca="1" si="97"/>
        <v>1.4692378328741967E-2</v>
      </c>
      <c r="N353" s="36">
        <f t="shared" ca="1" si="97"/>
        <v>4.0812162024283234E-2</v>
      </c>
      <c r="O353" s="36">
        <f t="shared" ca="1" si="97"/>
        <v>2.9486787062544637E-2</v>
      </c>
      <c r="P353" s="36">
        <f t="shared" ca="1" si="97"/>
        <v>0.155188246097337</v>
      </c>
      <c r="Q353" s="36">
        <f t="shared" ca="1" si="97"/>
        <v>0.16324864809713294</v>
      </c>
      <c r="R353" s="36">
        <f t="shared" ca="1" si="97"/>
        <v>0.36730945821854916</v>
      </c>
      <c r="S353" s="36">
        <f t="shared" ca="1" si="97"/>
        <v>3.3735943356934611E-2</v>
      </c>
      <c r="T353" s="36">
        <f t="shared" ca="1" si="97"/>
        <v>0.24497500255076016</v>
      </c>
      <c r="U353" s="36">
        <f t="shared" ca="1" si="97"/>
        <v>4.9382716049382713E-2</v>
      </c>
      <c r="V353" s="36">
        <f t="shared" ca="1" si="97"/>
        <v>0.21589633710845832</v>
      </c>
      <c r="W353" s="36">
        <f t="shared" ca="1" si="97"/>
        <v>5.8769513314967867E-2</v>
      </c>
      <c r="X353" s="36">
        <f t="shared" ca="1" si="97"/>
        <v>0.28660340781552901</v>
      </c>
      <c r="Y353" s="36">
        <f t="shared" ca="1" si="97"/>
        <v>3.0091628488129945E-2</v>
      </c>
      <c r="Z353" s="36">
        <f t="shared" ca="1" si="97"/>
        <v>0.23507805325987147</v>
      </c>
      <c r="AA353" s="36">
        <f t="shared" ca="1" si="97"/>
        <v>0.17151311090705029</v>
      </c>
      <c r="AB353" s="36">
        <f t="shared" ca="1" si="97"/>
        <v>0.155188246097337</v>
      </c>
      <c r="AC353" s="36">
        <f t="shared" ca="1" si="97"/>
        <v>0.34323028262422201</v>
      </c>
      <c r="AD353" s="36">
        <f t="shared" ca="1" si="97"/>
        <v>0.14733190490766246</v>
      </c>
      <c r="AE353" s="36">
        <f t="shared" ca="1" si="97"/>
        <v>4.4995408631772274E-2</v>
      </c>
      <c r="AF353" s="36">
        <f t="shared" ca="1" si="97"/>
        <v>7.4380165289256187E-2</v>
      </c>
      <c r="AG353" s="36">
        <f t="shared" ca="1" si="97"/>
        <v>1.4692378328741967E-2</v>
      </c>
      <c r="AH353" s="36">
        <f t="shared" ca="1" si="97"/>
        <v>9.8051219263340483E-2</v>
      </c>
      <c r="AI353" s="36">
        <f t="shared" ca="1" si="97"/>
        <v>3.3057851239669422E-2</v>
      </c>
      <c r="AJ353" s="36">
        <f t="shared" ca="1" si="97"/>
        <v>6.8972553821038687E-2</v>
      </c>
      <c r="AK353" s="36">
        <f t="shared" ca="1" si="97"/>
        <v>1.7243138455259672E-2</v>
      </c>
      <c r="AQ353" s="58"/>
    </row>
    <row r="354" spans="1:43" x14ac:dyDescent="0.25">
      <c r="A354" s="53" t="s">
        <v>189</v>
      </c>
      <c r="B354" s="36">
        <f t="shared" ref="B354:AK354" ca="1" si="98">IF(B177=0,0,(B177/B9)^2)</f>
        <v>6.8972553821038687E-2</v>
      </c>
      <c r="C354" s="36">
        <f t="shared" ca="1" si="98"/>
        <v>4.2512488043362731E-2</v>
      </c>
      <c r="D354" s="36">
        <f t="shared" ca="1" si="98"/>
        <v>7.9991837567595134E-2</v>
      </c>
      <c r="E354" s="36">
        <f t="shared" ca="1" si="98"/>
        <v>4.1649312786339029E-2</v>
      </c>
      <c r="F354" s="36">
        <f t="shared" ca="1" si="98"/>
        <v>9.1827364554637289E-2</v>
      </c>
      <c r="G354" s="36">
        <f t="shared" ca="1" si="98"/>
        <v>1.9997959391898783E-2</v>
      </c>
      <c r="H354" s="36">
        <f t="shared" ca="1" si="98"/>
        <v>7.4380165289256187E-2</v>
      </c>
      <c r="I354" s="36">
        <f t="shared" ca="1" si="98"/>
        <v>2.9486787062544637E-2</v>
      </c>
      <c r="J354" s="36">
        <f t="shared" ca="1" si="98"/>
        <v>6.3769003162942567E-2</v>
      </c>
      <c r="K354" s="36">
        <f t="shared" ca="1" si="98"/>
        <v>1.2345679012345678E-2</v>
      </c>
      <c r="L354" s="36">
        <f t="shared" ca="1" si="98"/>
        <v>0.11794714825017855</v>
      </c>
      <c r="M354" s="36">
        <f t="shared" ca="1" si="98"/>
        <v>1.0203040506070809E-2</v>
      </c>
      <c r="N354" s="36">
        <f t="shared" ca="1" si="98"/>
        <v>1.4692378328741967E-2</v>
      </c>
      <c r="O354" s="36">
        <f t="shared" ca="1" si="98"/>
        <v>2.2956841138659322E-2</v>
      </c>
      <c r="P354" s="36">
        <f t="shared" ca="1" si="98"/>
        <v>4.0812162024283234E-2</v>
      </c>
      <c r="Q354" s="36">
        <f t="shared" ca="1" si="98"/>
        <v>4.4995408631772274E-2</v>
      </c>
      <c r="R354" s="36">
        <f t="shared" ca="1" si="98"/>
        <v>3.3057851239669422E-2</v>
      </c>
      <c r="S354" s="36">
        <f t="shared" ca="1" si="98"/>
        <v>1.2598917117867555E-2</v>
      </c>
      <c r="T354" s="36">
        <f t="shared" ca="1" si="98"/>
        <v>4.0812162024283234E-2</v>
      </c>
      <c r="U354" s="36">
        <f t="shared" ca="1" si="98"/>
        <v>1.9997959391898783E-2</v>
      </c>
      <c r="V354" s="36">
        <f t="shared" ca="1" si="98"/>
        <v>2.6119783695541274E-2</v>
      </c>
      <c r="W354" s="36">
        <f t="shared" ca="1" si="98"/>
        <v>2.5507601265177021E-3</v>
      </c>
      <c r="X354" s="36">
        <f t="shared" ca="1" si="98"/>
        <v>2.2956841138659322E-2</v>
      </c>
      <c r="Y354" s="36">
        <f t="shared" ca="1" si="98"/>
        <v>1.4993752603082049E-2</v>
      </c>
      <c r="Z354" s="36">
        <f t="shared" ca="1" si="98"/>
        <v>4.9382716049382713E-2</v>
      </c>
      <c r="AA354" s="36">
        <f t="shared" ca="1" si="98"/>
        <v>2.9486787062544637E-2</v>
      </c>
      <c r="AB354" s="36">
        <f t="shared" ca="1" si="98"/>
        <v>4.9382716049382713E-2</v>
      </c>
      <c r="AC354" s="36">
        <f t="shared" ca="1" si="98"/>
        <v>2.9486787062544637E-2</v>
      </c>
      <c r="AD354" s="36">
        <f t="shared" ca="1" si="98"/>
        <v>2.6119783695541274E-2</v>
      </c>
      <c r="AE354" s="36">
        <f t="shared" ca="1" si="98"/>
        <v>1.7243138455259672E-2</v>
      </c>
      <c r="AF354" s="36">
        <f t="shared" ca="1" si="98"/>
        <v>5.8769513314967867E-2</v>
      </c>
      <c r="AG354" s="36">
        <f t="shared" ca="1" si="98"/>
        <v>1.9997959391898783E-2</v>
      </c>
      <c r="AH354" s="36">
        <f t="shared" ca="1" si="98"/>
        <v>5.8769513314967867E-2</v>
      </c>
      <c r="AI354" s="36">
        <f t="shared" ca="1" si="98"/>
        <v>1.7243138455259672E-2</v>
      </c>
      <c r="AJ354" s="36">
        <f t="shared" ca="1" si="98"/>
        <v>3.3057851239669422E-2</v>
      </c>
      <c r="AK354" s="36">
        <f t="shared" ca="1" si="98"/>
        <v>6.5299459238853186E-3</v>
      </c>
      <c r="AQ354" s="58"/>
    </row>
    <row r="355" spans="1:43" x14ac:dyDescent="0.25">
      <c r="A355" s="53" t="s">
        <v>190</v>
      </c>
      <c r="B355" s="36">
        <f t="shared" ref="B355:AK355" ca="1" si="99">IF(B178=0,0,(B178/B9)^2)</f>
        <v>1.020304050607081E-4</v>
      </c>
      <c r="C355" s="36">
        <f t="shared" ca="1" si="99"/>
        <v>1.0628122010840684E-4</v>
      </c>
      <c r="D355" s="36">
        <f t="shared" ca="1" si="99"/>
        <v>9.1827364554637292E-4</v>
      </c>
      <c r="E355" s="36">
        <f t="shared" ca="1" si="99"/>
        <v>9.3710953769262804E-4</v>
      </c>
      <c r="F355" s="36">
        <f t="shared" ca="1" si="99"/>
        <v>1.020304050607081E-4</v>
      </c>
      <c r="G355" s="36">
        <f t="shared" ca="1" si="99"/>
        <v>0</v>
      </c>
      <c r="H355" s="36">
        <f t="shared" ca="1" si="99"/>
        <v>9.1827364554637292E-4</v>
      </c>
      <c r="I355" s="36">
        <f t="shared" ca="1" si="99"/>
        <v>0</v>
      </c>
      <c r="J355" s="36">
        <f t="shared" ca="1" si="99"/>
        <v>2.5507601265177021E-3</v>
      </c>
      <c r="K355" s="36">
        <f t="shared" ca="1" si="99"/>
        <v>4.0812162024283241E-4</v>
      </c>
      <c r="L355" s="36">
        <f t="shared" ca="1" si="99"/>
        <v>1.6324864809713297E-3</v>
      </c>
      <c r="M355" s="36">
        <f t="shared" ca="1" si="99"/>
        <v>4.0812162024283241E-4</v>
      </c>
      <c r="N355" s="36">
        <f t="shared" ca="1" si="99"/>
        <v>0</v>
      </c>
      <c r="O355" s="36">
        <f t="shared" ca="1" si="99"/>
        <v>0</v>
      </c>
      <c r="P355" s="36">
        <f t="shared" ca="1" si="99"/>
        <v>1.020304050607081E-4</v>
      </c>
      <c r="Q355" s="36">
        <f t="shared" ca="1" si="99"/>
        <v>1.020304050607081E-4</v>
      </c>
      <c r="R355" s="36">
        <f t="shared" ca="1" si="99"/>
        <v>1.020304050607081E-4</v>
      </c>
      <c r="S355" s="36">
        <f t="shared" ca="1" si="99"/>
        <v>0</v>
      </c>
      <c r="T355" s="36">
        <f t="shared" ca="1" si="99"/>
        <v>0</v>
      </c>
      <c r="U355" s="36">
        <f t="shared" ca="1" si="99"/>
        <v>0</v>
      </c>
      <c r="V355" s="36">
        <f t="shared" ca="1" si="99"/>
        <v>0</v>
      </c>
      <c r="W355" s="36">
        <f t="shared" ca="1" si="99"/>
        <v>0</v>
      </c>
      <c r="X355" s="36">
        <f t="shared" ca="1" si="99"/>
        <v>0</v>
      </c>
      <c r="Y355" s="36">
        <f t="shared" ca="1" si="99"/>
        <v>0</v>
      </c>
      <c r="Z355" s="36">
        <f t="shared" ca="1" si="99"/>
        <v>0</v>
      </c>
      <c r="AA355" s="36">
        <f t="shared" ca="1" si="99"/>
        <v>0</v>
      </c>
      <c r="AB355" s="36">
        <f t="shared" ca="1" si="99"/>
        <v>0</v>
      </c>
      <c r="AC355" s="36">
        <f t="shared" ca="1" si="99"/>
        <v>0</v>
      </c>
      <c r="AD355" s="36">
        <f t="shared" ca="1" si="99"/>
        <v>1.020304050607081E-4</v>
      </c>
      <c r="AE355" s="36">
        <f t="shared" ca="1" si="99"/>
        <v>0</v>
      </c>
      <c r="AF355" s="36">
        <f t="shared" ca="1" si="99"/>
        <v>1.020304050607081E-4</v>
      </c>
      <c r="AG355" s="36">
        <f t="shared" ca="1" si="99"/>
        <v>0</v>
      </c>
      <c r="AH355" s="36">
        <f t="shared" ca="1" si="99"/>
        <v>0</v>
      </c>
      <c r="AI355" s="36">
        <f t="shared" ca="1" si="99"/>
        <v>0</v>
      </c>
      <c r="AJ355" s="36">
        <f t="shared" ca="1" si="99"/>
        <v>0</v>
      </c>
      <c r="AK355" s="36">
        <f t="shared" ca="1" si="99"/>
        <v>0</v>
      </c>
      <c r="AQ355" s="58"/>
    </row>
    <row r="356" spans="1:43" x14ac:dyDescent="0.25">
      <c r="A356" s="53" t="s">
        <v>191</v>
      </c>
      <c r="B356" s="36">
        <f t="shared" ref="B356:AK356" ca="1" si="100">IF(B179=0,0,(B179/B9)^2)</f>
        <v>0</v>
      </c>
      <c r="C356" s="36">
        <f t="shared" ca="1" si="100"/>
        <v>0</v>
      </c>
      <c r="D356" s="36">
        <f t="shared" ca="1" si="100"/>
        <v>0</v>
      </c>
      <c r="E356" s="36">
        <f t="shared" ca="1" si="100"/>
        <v>0</v>
      </c>
      <c r="F356" s="36">
        <f t="shared" ca="1" si="100"/>
        <v>0</v>
      </c>
      <c r="G356" s="36">
        <f t="shared" ca="1" si="100"/>
        <v>0.4310784613814917</v>
      </c>
      <c r="H356" s="36">
        <f t="shared" ca="1" si="100"/>
        <v>1.020304050607081E-4</v>
      </c>
      <c r="I356" s="36">
        <f t="shared" ca="1" si="100"/>
        <v>9.1827364554637289E-2</v>
      </c>
      <c r="J356" s="36">
        <f t="shared" ca="1" si="100"/>
        <v>1.020304050607081E-4</v>
      </c>
      <c r="K356" s="36">
        <f t="shared" ca="1" si="100"/>
        <v>0.155188246097337</v>
      </c>
      <c r="L356" s="36">
        <f t="shared" ca="1" si="100"/>
        <v>0</v>
      </c>
      <c r="M356" s="36">
        <f t="shared" ca="1" si="100"/>
        <v>0.35516784001632479</v>
      </c>
      <c r="N356" s="36">
        <f t="shared" ca="1" si="100"/>
        <v>0</v>
      </c>
      <c r="O356" s="36">
        <f t="shared" ca="1" si="100"/>
        <v>0</v>
      </c>
      <c r="P356" s="36">
        <f t="shared" ca="1" si="100"/>
        <v>0</v>
      </c>
      <c r="Q356" s="36">
        <f t="shared" ca="1" si="100"/>
        <v>0</v>
      </c>
      <c r="R356" s="36">
        <f t="shared" ca="1" si="100"/>
        <v>0</v>
      </c>
      <c r="S356" s="36">
        <f t="shared" ca="1" si="100"/>
        <v>0.21084964598084133</v>
      </c>
      <c r="T356" s="36">
        <f t="shared" ca="1" si="100"/>
        <v>1.020304050607081E-4</v>
      </c>
      <c r="U356" s="36">
        <f t="shared" ca="1" si="100"/>
        <v>9.8051219263340483E-2</v>
      </c>
      <c r="V356" s="36">
        <f t="shared" ca="1" si="100"/>
        <v>0</v>
      </c>
      <c r="W356" s="36">
        <f t="shared" ca="1" si="100"/>
        <v>0.13967962452810939</v>
      </c>
      <c r="X356" s="36">
        <f t="shared" ca="1" si="100"/>
        <v>0</v>
      </c>
      <c r="Y356" s="36">
        <f t="shared" ca="1" si="100"/>
        <v>0.1425447730112453</v>
      </c>
      <c r="Z356" s="36">
        <f t="shared" ca="1" si="100"/>
        <v>0</v>
      </c>
      <c r="AA356" s="36">
        <f t="shared" ca="1" si="100"/>
        <v>0</v>
      </c>
      <c r="AB356" s="36">
        <f t="shared" ca="1" si="100"/>
        <v>0</v>
      </c>
      <c r="AC356" s="36">
        <f t="shared" ca="1" si="100"/>
        <v>0</v>
      </c>
      <c r="AD356" s="36">
        <f t="shared" ca="1" si="100"/>
        <v>0</v>
      </c>
      <c r="AE356" s="36">
        <f t="shared" ca="1" si="100"/>
        <v>0.155188246097337</v>
      </c>
      <c r="AF356" s="36">
        <f t="shared" ca="1" si="100"/>
        <v>0</v>
      </c>
      <c r="AG356" s="36">
        <f t="shared" ca="1" si="100"/>
        <v>0.1044791347821651</v>
      </c>
      <c r="AH356" s="36">
        <f t="shared" ca="1" si="100"/>
        <v>0</v>
      </c>
      <c r="AI356" s="36">
        <f t="shared" ca="1" si="100"/>
        <v>1.7243138455259672E-2</v>
      </c>
      <c r="AJ356" s="36">
        <f t="shared" ca="1" si="100"/>
        <v>1.020304050607081E-4</v>
      </c>
      <c r="AK356" s="36">
        <f t="shared" ca="1" si="100"/>
        <v>7.9991837567595134E-2</v>
      </c>
      <c r="AQ356" s="58"/>
    </row>
    <row r="357" spans="1:43" x14ac:dyDescent="0.25">
      <c r="A357" s="53" t="s">
        <v>192</v>
      </c>
      <c r="B357" s="36">
        <f t="shared" ref="B357:AK357" ca="1" si="101">IF(B180=0,0,(B180/B9)^2)</f>
        <v>3.6730945821854917E-3</v>
      </c>
      <c r="C357" s="36">
        <f t="shared" ca="1" si="101"/>
        <v>1.7004995217345094E-3</v>
      </c>
      <c r="D357" s="36">
        <f t="shared" ca="1" si="101"/>
        <v>1.6324864809713297E-3</v>
      </c>
      <c r="E357" s="36">
        <f t="shared" ca="1" si="101"/>
        <v>2.6030820491461893E-3</v>
      </c>
      <c r="F357" s="36">
        <f t="shared" ca="1" si="101"/>
        <v>4.0812162024283241E-4</v>
      </c>
      <c r="G357" s="36">
        <f t="shared" ca="1" si="101"/>
        <v>0</v>
      </c>
      <c r="H357" s="36">
        <f t="shared" ca="1" si="101"/>
        <v>3.6730945821854917E-3</v>
      </c>
      <c r="I357" s="36">
        <f t="shared" ca="1" si="101"/>
        <v>4.0812162024283241E-4</v>
      </c>
      <c r="J357" s="36">
        <f t="shared" ca="1" si="101"/>
        <v>2.5507601265177021E-3</v>
      </c>
      <c r="K357" s="36">
        <f t="shared" ca="1" si="101"/>
        <v>4.0812162024283241E-4</v>
      </c>
      <c r="L357" s="36">
        <f t="shared" ca="1" si="101"/>
        <v>6.5299459238853186E-3</v>
      </c>
      <c r="M357" s="36">
        <f t="shared" ca="1" si="101"/>
        <v>0</v>
      </c>
      <c r="N357" s="36">
        <f t="shared" ca="1" si="101"/>
        <v>9.1827364554637292E-4</v>
      </c>
      <c r="O357" s="36">
        <f t="shared" ca="1" si="101"/>
        <v>1.6324864809713297E-3</v>
      </c>
      <c r="P357" s="36">
        <f t="shared" ca="1" si="101"/>
        <v>4.9994898479746959E-3</v>
      </c>
      <c r="Q357" s="36">
        <f t="shared" ca="1" si="101"/>
        <v>1.6324864809713297E-3</v>
      </c>
      <c r="R357" s="36">
        <f t="shared" ca="1" si="101"/>
        <v>2.5507601265177021E-3</v>
      </c>
      <c r="S357" s="36">
        <f t="shared" ca="1" si="101"/>
        <v>0</v>
      </c>
      <c r="T357" s="36">
        <f t="shared" ca="1" si="101"/>
        <v>4.0812162024283241E-4</v>
      </c>
      <c r="U357" s="36">
        <f t="shared" ca="1" si="101"/>
        <v>1.020304050607081E-4</v>
      </c>
      <c r="V357" s="36">
        <f t="shared" ca="1" si="101"/>
        <v>1.2345679012345678E-2</v>
      </c>
      <c r="W357" s="36">
        <f t="shared" ca="1" si="101"/>
        <v>1.020304050607081E-4</v>
      </c>
      <c r="X357" s="36">
        <f t="shared" ca="1" si="101"/>
        <v>4.9994898479746959E-3</v>
      </c>
      <c r="Y357" s="36">
        <f t="shared" ca="1" si="101"/>
        <v>1.0412328196584754E-4</v>
      </c>
      <c r="Z357" s="36">
        <f t="shared" ca="1" si="101"/>
        <v>4.9994898479746959E-3</v>
      </c>
      <c r="AA357" s="36">
        <f t="shared" ca="1" si="101"/>
        <v>3.6730945821854917E-3</v>
      </c>
      <c r="AB357" s="36">
        <f t="shared" ca="1" si="101"/>
        <v>8.2644628099173556E-3</v>
      </c>
      <c r="AC357" s="36">
        <f t="shared" ca="1" si="101"/>
        <v>4.9994898479746959E-3</v>
      </c>
      <c r="AD357" s="36">
        <f t="shared" ca="1" si="101"/>
        <v>9.1827364554637292E-4</v>
      </c>
      <c r="AE357" s="36">
        <f t="shared" ca="1" si="101"/>
        <v>1.020304050607081E-4</v>
      </c>
      <c r="AF357" s="36">
        <f t="shared" ca="1" si="101"/>
        <v>2.5507601265177021E-3</v>
      </c>
      <c r="AG357" s="36">
        <f t="shared" ca="1" si="101"/>
        <v>1.020304050607081E-4</v>
      </c>
      <c r="AH357" s="36">
        <f t="shared" ca="1" si="101"/>
        <v>4.9994898479746959E-3</v>
      </c>
      <c r="AI357" s="36">
        <f t="shared" ca="1" si="101"/>
        <v>9.1827364554637292E-4</v>
      </c>
      <c r="AJ357" s="36">
        <f t="shared" ca="1" si="101"/>
        <v>4.9994898479746959E-3</v>
      </c>
      <c r="AK357" s="36">
        <f t="shared" ca="1" si="101"/>
        <v>9.1827364554637292E-4</v>
      </c>
      <c r="AQ357" s="58"/>
    </row>
    <row r="358" spans="1:43" x14ac:dyDescent="0.25">
      <c r="A358" s="53" t="s">
        <v>193</v>
      </c>
      <c r="B358" s="36">
        <f t="shared" ref="B358:AK358" ca="1" si="102">IF(B181=0,0,(B181/B9)^2)</f>
        <v>4.9994898479746959E-3</v>
      </c>
      <c r="C358" s="36">
        <f t="shared" ca="1" si="102"/>
        <v>9.5653098097566163E-4</v>
      </c>
      <c r="D358" s="36">
        <f t="shared" ca="1" si="102"/>
        <v>9.1827364554637292E-4</v>
      </c>
      <c r="E358" s="36">
        <f t="shared" ca="1" si="102"/>
        <v>4.1649312786339016E-4</v>
      </c>
      <c r="F358" s="36">
        <f t="shared" ca="1" si="102"/>
        <v>9.1827364554637292E-4</v>
      </c>
      <c r="G358" s="36">
        <f t="shared" ca="1" si="102"/>
        <v>4.0812162024283241E-4</v>
      </c>
      <c r="H358" s="36">
        <f t="shared" ca="1" si="102"/>
        <v>1.6324864809713297E-3</v>
      </c>
      <c r="I358" s="36">
        <f t="shared" ca="1" si="102"/>
        <v>1.6324864809713297E-3</v>
      </c>
      <c r="J358" s="36">
        <f t="shared" ca="1" si="102"/>
        <v>2.9486787062544637E-2</v>
      </c>
      <c r="K358" s="36">
        <f t="shared" ca="1" si="102"/>
        <v>1.2345679012345678E-2</v>
      </c>
      <c r="L358" s="36">
        <f t="shared" ca="1" si="102"/>
        <v>4.0812162024283241E-4</v>
      </c>
      <c r="M358" s="36">
        <f t="shared" ca="1" si="102"/>
        <v>9.1827364554637292E-4</v>
      </c>
      <c r="N358" s="36">
        <f t="shared" ca="1" si="102"/>
        <v>0</v>
      </c>
      <c r="O358" s="36">
        <f t="shared" ca="1" si="102"/>
        <v>1.020304050607081E-4</v>
      </c>
      <c r="P358" s="36">
        <f t="shared" ca="1" si="102"/>
        <v>4.0812162024283241E-4</v>
      </c>
      <c r="Q358" s="36">
        <f t="shared" ca="1" si="102"/>
        <v>4.0812162024283241E-4</v>
      </c>
      <c r="R358" s="36">
        <f t="shared" ca="1" si="102"/>
        <v>0</v>
      </c>
      <c r="S358" s="36">
        <f t="shared" ca="1" si="102"/>
        <v>0</v>
      </c>
      <c r="T358" s="36">
        <f t="shared" ca="1" si="102"/>
        <v>1.6324864809713297E-3</v>
      </c>
      <c r="U358" s="36">
        <f t="shared" ca="1" si="102"/>
        <v>4.0812162024283241E-4</v>
      </c>
      <c r="V358" s="36">
        <f t="shared" ca="1" si="102"/>
        <v>1.020304050607081E-4</v>
      </c>
      <c r="W358" s="36">
        <f t="shared" ca="1" si="102"/>
        <v>1.020304050607081E-4</v>
      </c>
      <c r="X358" s="36">
        <f t="shared" ca="1" si="102"/>
        <v>0</v>
      </c>
      <c r="Y358" s="36">
        <f t="shared" ca="1" si="102"/>
        <v>0</v>
      </c>
      <c r="Z358" s="36">
        <f t="shared" ca="1" si="102"/>
        <v>0</v>
      </c>
      <c r="AA358" s="36">
        <f t="shared" ca="1" si="102"/>
        <v>0</v>
      </c>
      <c r="AB358" s="36">
        <f t="shared" ca="1" si="102"/>
        <v>1.020304050607081E-4</v>
      </c>
      <c r="AC358" s="36">
        <f t="shared" ca="1" si="102"/>
        <v>1.020304050607081E-4</v>
      </c>
      <c r="AD358" s="36">
        <f t="shared" ca="1" si="102"/>
        <v>1.020304050607081E-4</v>
      </c>
      <c r="AE358" s="36">
        <f t="shared" ca="1" si="102"/>
        <v>0</v>
      </c>
      <c r="AF358" s="36">
        <f t="shared" ca="1" si="102"/>
        <v>0</v>
      </c>
      <c r="AG358" s="36">
        <f t="shared" ca="1" si="102"/>
        <v>0</v>
      </c>
      <c r="AH358" s="36">
        <f t="shared" ca="1" si="102"/>
        <v>1.020304050607081E-4</v>
      </c>
      <c r="AI358" s="36">
        <f t="shared" ca="1" si="102"/>
        <v>0</v>
      </c>
      <c r="AJ358" s="36">
        <f t="shared" ca="1" si="102"/>
        <v>0</v>
      </c>
      <c r="AK358" s="36">
        <f t="shared" ca="1" si="102"/>
        <v>0</v>
      </c>
      <c r="AQ358" s="58"/>
    </row>
    <row r="359" spans="1:43" x14ac:dyDescent="0.25">
      <c r="A359" s="53" t="s">
        <v>194</v>
      </c>
      <c r="B359" s="36">
        <f t="shared" ref="B359:AK359" ca="1" si="103">IF(B182=0,0,(B182/B9)^2)</f>
        <v>0</v>
      </c>
      <c r="C359" s="36">
        <f t="shared" ca="1" si="103"/>
        <v>0</v>
      </c>
      <c r="D359" s="36">
        <f t="shared" ca="1" si="103"/>
        <v>0</v>
      </c>
      <c r="E359" s="36">
        <f t="shared" ca="1" si="103"/>
        <v>0</v>
      </c>
      <c r="F359" s="36">
        <f t="shared" ca="1" si="103"/>
        <v>0</v>
      </c>
      <c r="G359" s="36">
        <f t="shared" ca="1" si="103"/>
        <v>0</v>
      </c>
      <c r="H359" s="36">
        <f t="shared" ca="1" si="103"/>
        <v>0</v>
      </c>
      <c r="I359" s="36">
        <f t="shared" ca="1" si="103"/>
        <v>0</v>
      </c>
      <c r="J359" s="36">
        <f t="shared" ca="1" si="103"/>
        <v>0</v>
      </c>
      <c r="K359" s="36">
        <f t="shared" ca="1" si="103"/>
        <v>0</v>
      </c>
      <c r="L359" s="36">
        <f t="shared" ca="1" si="103"/>
        <v>0</v>
      </c>
      <c r="M359" s="36">
        <f t="shared" ca="1" si="103"/>
        <v>0</v>
      </c>
      <c r="N359" s="36">
        <f t="shared" ca="1" si="103"/>
        <v>0</v>
      </c>
      <c r="O359" s="36">
        <f t="shared" ca="1" si="103"/>
        <v>0</v>
      </c>
      <c r="P359" s="36">
        <f t="shared" ca="1" si="103"/>
        <v>0</v>
      </c>
      <c r="Q359" s="36">
        <f t="shared" ca="1" si="103"/>
        <v>0</v>
      </c>
      <c r="R359" s="36">
        <f t="shared" ca="1" si="103"/>
        <v>0</v>
      </c>
      <c r="S359" s="36">
        <f t="shared" ca="1" si="103"/>
        <v>0</v>
      </c>
      <c r="T359" s="36">
        <f t="shared" ca="1" si="103"/>
        <v>0</v>
      </c>
      <c r="U359" s="36">
        <f t="shared" ca="1" si="103"/>
        <v>0</v>
      </c>
      <c r="V359" s="36">
        <f t="shared" ca="1" si="103"/>
        <v>0</v>
      </c>
      <c r="W359" s="36">
        <f t="shared" ca="1" si="103"/>
        <v>0</v>
      </c>
      <c r="X359" s="36">
        <f t="shared" ca="1" si="103"/>
        <v>0</v>
      </c>
      <c r="Y359" s="36">
        <f t="shared" ca="1" si="103"/>
        <v>0</v>
      </c>
      <c r="Z359" s="36">
        <f t="shared" ca="1" si="103"/>
        <v>0</v>
      </c>
      <c r="AA359" s="36">
        <f t="shared" ca="1" si="103"/>
        <v>0</v>
      </c>
      <c r="AB359" s="36">
        <f t="shared" ca="1" si="103"/>
        <v>0</v>
      </c>
      <c r="AC359" s="36">
        <f t="shared" ca="1" si="103"/>
        <v>0</v>
      </c>
      <c r="AD359" s="36">
        <f t="shared" ca="1" si="103"/>
        <v>0</v>
      </c>
      <c r="AE359" s="36">
        <f t="shared" ca="1" si="103"/>
        <v>0</v>
      </c>
      <c r="AF359" s="36">
        <f t="shared" ca="1" si="103"/>
        <v>0</v>
      </c>
      <c r="AG359" s="36">
        <f t="shared" ca="1" si="103"/>
        <v>0</v>
      </c>
      <c r="AH359" s="36">
        <f t="shared" ca="1" si="103"/>
        <v>0</v>
      </c>
      <c r="AI359" s="36">
        <f t="shared" ca="1" si="103"/>
        <v>0</v>
      </c>
      <c r="AJ359" s="36">
        <f t="shared" ca="1" si="103"/>
        <v>0</v>
      </c>
      <c r="AK359" s="36">
        <f t="shared" ca="1" si="103"/>
        <v>0</v>
      </c>
      <c r="AQ359" s="58"/>
    </row>
    <row r="360" spans="1:43" x14ac:dyDescent="0.25">
      <c r="A360" s="53" t="s">
        <v>195</v>
      </c>
      <c r="B360" s="36">
        <f t="shared" ref="B360:AK360" ca="1" si="104">IF(B183=0,0,(B183/B9)^2)</f>
        <v>0</v>
      </c>
      <c r="C360" s="36">
        <f t="shared" ca="1" si="104"/>
        <v>0</v>
      </c>
      <c r="D360" s="36">
        <f t="shared" ca="1" si="104"/>
        <v>0</v>
      </c>
      <c r="E360" s="36">
        <f t="shared" ca="1" si="104"/>
        <v>0</v>
      </c>
      <c r="F360" s="36">
        <f t="shared" ca="1" si="104"/>
        <v>0</v>
      </c>
      <c r="G360" s="36">
        <f t="shared" ca="1" si="104"/>
        <v>0</v>
      </c>
      <c r="H360" s="36">
        <f t="shared" ca="1" si="104"/>
        <v>0</v>
      </c>
      <c r="I360" s="36">
        <f t="shared" ca="1" si="104"/>
        <v>0</v>
      </c>
      <c r="J360" s="36">
        <f t="shared" ca="1" si="104"/>
        <v>0</v>
      </c>
      <c r="K360" s="36">
        <f t="shared" ca="1" si="104"/>
        <v>0</v>
      </c>
      <c r="L360" s="36">
        <f t="shared" ca="1" si="104"/>
        <v>0</v>
      </c>
      <c r="M360" s="36">
        <f t="shared" ca="1" si="104"/>
        <v>0</v>
      </c>
      <c r="N360" s="36">
        <f t="shared" ca="1" si="104"/>
        <v>0</v>
      </c>
      <c r="O360" s="36">
        <f t="shared" ca="1" si="104"/>
        <v>0</v>
      </c>
      <c r="P360" s="36">
        <f t="shared" ca="1" si="104"/>
        <v>0</v>
      </c>
      <c r="Q360" s="36">
        <f t="shared" ca="1" si="104"/>
        <v>0</v>
      </c>
      <c r="R360" s="36">
        <f t="shared" ca="1" si="104"/>
        <v>0</v>
      </c>
      <c r="S360" s="36">
        <f t="shared" ca="1" si="104"/>
        <v>0</v>
      </c>
      <c r="T360" s="36">
        <f t="shared" ca="1" si="104"/>
        <v>0</v>
      </c>
      <c r="U360" s="36">
        <f t="shared" ca="1" si="104"/>
        <v>0</v>
      </c>
      <c r="V360" s="36">
        <f t="shared" ca="1" si="104"/>
        <v>1.020304050607081E-4</v>
      </c>
      <c r="W360" s="36">
        <f t="shared" ca="1" si="104"/>
        <v>0</v>
      </c>
      <c r="X360" s="36">
        <f t="shared" ca="1" si="104"/>
        <v>0</v>
      </c>
      <c r="Y360" s="36">
        <f t="shared" ca="1" si="104"/>
        <v>0</v>
      </c>
      <c r="Z360" s="36">
        <f t="shared" ca="1" si="104"/>
        <v>0</v>
      </c>
      <c r="AA360" s="36">
        <f t="shared" ca="1" si="104"/>
        <v>0</v>
      </c>
      <c r="AB360" s="36">
        <f t="shared" ca="1" si="104"/>
        <v>0</v>
      </c>
      <c r="AC360" s="36">
        <f t="shared" ca="1" si="104"/>
        <v>0</v>
      </c>
      <c r="AD360" s="36">
        <f t="shared" ca="1" si="104"/>
        <v>0</v>
      </c>
      <c r="AE360" s="36">
        <f t="shared" ca="1" si="104"/>
        <v>0</v>
      </c>
      <c r="AF360" s="36">
        <f t="shared" ca="1" si="104"/>
        <v>0</v>
      </c>
      <c r="AG360" s="36">
        <f t="shared" ca="1" si="104"/>
        <v>0</v>
      </c>
      <c r="AH360" s="36">
        <f t="shared" ca="1" si="104"/>
        <v>0</v>
      </c>
      <c r="AI360" s="36">
        <f t="shared" ca="1" si="104"/>
        <v>0</v>
      </c>
      <c r="AJ360" s="36">
        <f t="shared" ca="1" si="104"/>
        <v>0</v>
      </c>
      <c r="AK360" s="36">
        <f t="shared" ca="1" si="104"/>
        <v>0</v>
      </c>
      <c r="AQ360" s="58"/>
    </row>
    <row r="361" spans="1:43" x14ac:dyDescent="0.25">
      <c r="A361" s="53" t="s">
        <v>196</v>
      </c>
      <c r="B361" s="36">
        <f t="shared" ref="B361:AK361" ca="1" si="105">IF(B184=0,0,(B184/B9)^2)</f>
        <v>1.020304050607081E-4</v>
      </c>
      <c r="C361" s="36">
        <f t="shared" ca="1" si="105"/>
        <v>4.2512488043362735E-4</v>
      </c>
      <c r="D361" s="36">
        <f t="shared" ca="1" si="105"/>
        <v>9.1827364554637292E-4</v>
      </c>
      <c r="E361" s="36">
        <f t="shared" ca="1" si="105"/>
        <v>1.0412328196584754E-4</v>
      </c>
      <c r="F361" s="36">
        <f t="shared" ca="1" si="105"/>
        <v>1.6324864809713297E-3</v>
      </c>
      <c r="G361" s="36">
        <f t="shared" ca="1" si="105"/>
        <v>4.9994898479746959E-3</v>
      </c>
      <c r="H361" s="36">
        <f t="shared" ca="1" si="105"/>
        <v>2.5507601265177021E-3</v>
      </c>
      <c r="I361" s="36">
        <f t="shared" ca="1" si="105"/>
        <v>4.0812162024283241E-4</v>
      </c>
      <c r="J361" s="36">
        <f t="shared" ca="1" si="105"/>
        <v>4.0812162024283241E-4</v>
      </c>
      <c r="K361" s="36">
        <f t="shared" ca="1" si="105"/>
        <v>9.1827364554637292E-4</v>
      </c>
      <c r="L361" s="36">
        <f t="shared" ca="1" si="105"/>
        <v>1.020304050607081E-4</v>
      </c>
      <c r="M361" s="36">
        <f t="shared" ca="1" si="105"/>
        <v>1.020304050607081E-4</v>
      </c>
      <c r="N361" s="36">
        <f t="shared" ca="1" si="105"/>
        <v>1.020304050607081E-4</v>
      </c>
      <c r="O361" s="36">
        <f t="shared" ca="1" si="105"/>
        <v>0</v>
      </c>
      <c r="P361" s="36">
        <f t="shared" ca="1" si="105"/>
        <v>4.0812162024283241E-4</v>
      </c>
      <c r="Q361" s="36">
        <f t="shared" ca="1" si="105"/>
        <v>2.5507601265177021E-3</v>
      </c>
      <c r="R361" s="36">
        <f t="shared" ca="1" si="105"/>
        <v>0</v>
      </c>
      <c r="S361" s="36">
        <f t="shared" ca="1" si="105"/>
        <v>1.0412328196584757E-2</v>
      </c>
      <c r="T361" s="36">
        <f t="shared" ca="1" si="105"/>
        <v>2.5507601265177021E-3</v>
      </c>
      <c r="U361" s="36">
        <f t="shared" ca="1" si="105"/>
        <v>2.2956841138659322E-2</v>
      </c>
      <c r="V361" s="36">
        <f t="shared" ca="1" si="105"/>
        <v>4.0812162024283241E-4</v>
      </c>
      <c r="W361" s="36">
        <f t="shared" ca="1" si="105"/>
        <v>1.9997959391898783E-2</v>
      </c>
      <c r="X361" s="36">
        <f t="shared" ca="1" si="105"/>
        <v>4.9994898479746959E-3</v>
      </c>
      <c r="Y361" s="36">
        <f t="shared" ca="1" si="105"/>
        <v>4.5918367346938771E-2</v>
      </c>
      <c r="Z361" s="36">
        <f t="shared" ca="1" si="105"/>
        <v>8.2644628099173556E-3</v>
      </c>
      <c r="AA361" s="36">
        <f t="shared" ca="1" si="105"/>
        <v>1.7243138455259672E-2</v>
      </c>
      <c r="AB361" s="36">
        <f t="shared" ca="1" si="105"/>
        <v>4.0812162024283234E-2</v>
      </c>
      <c r="AC361" s="36">
        <f t="shared" ca="1" si="105"/>
        <v>1.7243138455259672E-2</v>
      </c>
      <c r="AD361" s="36">
        <f t="shared" ca="1" si="105"/>
        <v>9.1827364554637292E-4</v>
      </c>
      <c r="AE361" s="36">
        <f t="shared" ca="1" si="105"/>
        <v>3.3057851239669422E-2</v>
      </c>
      <c r="AF361" s="36">
        <f t="shared" ca="1" si="105"/>
        <v>4.4995408631772274E-2</v>
      </c>
      <c r="AG361" s="36">
        <f t="shared" ca="1" si="105"/>
        <v>5.8769513314967867E-2</v>
      </c>
      <c r="AH361" s="36">
        <f t="shared" ca="1" si="105"/>
        <v>6.8972553821038687E-2</v>
      </c>
      <c r="AI361" s="36">
        <f t="shared" ca="1" si="105"/>
        <v>0.20661157024793386</v>
      </c>
      <c r="AJ361" s="36">
        <f t="shared" ca="1" si="105"/>
        <v>2.9486787062544637E-2</v>
      </c>
      <c r="AK361" s="36">
        <f t="shared" ca="1" si="105"/>
        <v>7.9991837567595134E-2</v>
      </c>
      <c r="AQ361" s="58"/>
    </row>
    <row r="362" spans="1:43" x14ac:dyDescent="0.25">
      <c r="A362" s="53" t="s">
        <v>197</v>
      </c>
      <c r="B362" s="36">
        <f t="shared" ref="B362:AK362" ca="1" si="106">IF(B185=0,0,(B185/B9)^2)</f>
        <v>4.0812162024283241E-4</v>
      </c>
      <c r="C362" s="36">
        <f t="shared" ca="1" si="106"/>
        <v>4.2512488043362735E-4</v>
      </c>
      <c r="D362" s="36">
        <f t="shared" ca="1" si="106"/>
        <v>9.1827364554637292E-4</v>
      </c>
      <c r="E362" s="36">
        <f t="shared" ca="1" si="106"/>
        <v>6.6638900458142426E-3</v>
      </c>
      <c r="F362" s="36">
        <f t="shared" ca="1" si="106"/>
        <v>3.3057851239669422E-2</v>
      </c>
      <c r="G362" s="36">
        <f t="shared" ca="1" si="106"/>
        <v>4.9994898479746959E-3</v>
      </c>
      <c r="H362" s="36">
        <f t="shared" ca="1" si="106"/>
        <v>4.9994898479746959E-3</v>
      </c>
      <c r="I362" s="36">
        <f t="shared" ca="1" si="106"/>
        <v>1.9997959391898783E-2</v>
      </c>
      <c r="J362" s="36">
        <f t="shared" ca="1" si="106"/>
        <v>1.2345679012345678E-2</v>
      </c>
      <c r="K362" s="36">
        <f t="shared" ca="1" si="106"/>
        <v>4.9382716049382713E-2</v>
      </c>
      <c r="L362" s="36">
        <f t="shared" ca="1" si="106"/>
        <v>1.6324864809713297E-3</v>
      </c>
      <c r="M362" s="36">
        <f t="shared" ca="1" si="106"/>
        <v>1.6324864809713297E-3</v>
      </c>
      <c r="N362" s="36">
        <f t="shared" ca="1" si="106"/>
        <v>0</v>
      </c>
      <c r="O362" s="36">
        <f t="shared" ca="1" si="106"/>
        <v>1.020304050607081E-4</v>
      </c>
      <c r="P362" s="36">
        <f t="shared" ca="1" si="106"/>
        <v>8.2644628099173556E-3</v>
      </c>
      <c r="Q362" s="36">
        <f t="shared" ca="1" si="106"/>
        <v>6.5299459238853186E-3</v>
      </c>
      <c r="R362" s="36">
        <f t="shared" ca="1" si="106"/>
        <v>3.6730945821854917E-3</v>
      </c>
      <c r="S362" s="36">
        <f t="shared" ca="1" si="106"/>
        <v>5.1020408163265302E-3</v>
      </c>
      <c r="T362" s="36">
        <f t="shared" ca="1" si="106"/>
        <v>1.6324864809713297E-3</v>
      </c>
      <c r="U362" s="36">
        <f t="shared" ca="1" si="106"/>
        <v>6.5299459238853186E-3</v>
      </c>
      <c r="V362" s="36">
        <f t="shared" ca="1" si="106"/>
        <v>0</v>
      </c>
      <c r="W362" s="36">
        <f t="shared" ca="1" si="106"/>
        <v>1.6324864809713297E-3</v>
      </c>
      <c r="X362" s="36">
        <f t="shared" ca="1" si="106"/>
        <v>0</v>
      </c>
      <c r="Y362" s="36">
        <f t="shared" ca="1" si="106"/>
        <v>1.0412328196584754E-4</v>
      </c>
      <c r="Z362" s="36">
        <f t="shared" ca="1" si="106"/>
        <v>1.020304050607081E-4</v>
      </c>
      <c r="AA362" s="36">
        <f t="shared" ca="1" si="106"/>
        <v>0</v>
      </c>
      <c r="AB362" s="36">
        <f t="shared" ca="1" si="106"/>
        <v>3.6730945821854917E-3</v>
      </c>
      <c r="AC362" s="36">
        <f t="shared" ca="1" si="106"/>
        <v>1.020304050607081E-4</v>
      </c>
      <c r="AD362" s="36">
        <f t="shared" ca="1" si="106"/>
        <v>4.0812162024283241E-4</v>
      </c>
      <c r="AE362" s="36">
        <f t="shared" ca="1" si="106"/>
        <v>0</v>
      </c>
      <c r="AF362" s="36">
        <f t="shared" ca="1" si="106"/>
        <v>4.0812162024283241E-4</v>
      </c>
      <c r="AG362" s="36">
        <f t="shared" ca="1" si="106"/>
        <v>0</v>
      </c>
      <c r="AH362" s="36">
        <f t="shared" ca="1" si="106"/>
        <v>0</v>
      </c>
      <c r="AI362" s="36">
        <f t="shared" ca="1" si="106"/>
        <v>0</v>
      </c>
      <c r="AJ362" s="36">
        <f t="shared" ca="1" si="106"/>
        <v>1.020304050607081E-4</v>
      </c>
      <c r="AK362" s="36">
        <f t="shared" ca="1" si="106"/>
        <v>1.020304050607081E-4</v>
      </c>
      <c r="AQ362" s="58"/>
    </row>
    <row r="363" spans="1:43" ht="15.75" thickBot="1" x14ac:dyDescent="0.3">
      <c r="A363" s="55" t="s">
        <v>198</v>
      </c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59"/>
    </row>
    <row r="364" spans="1:4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NE1_13.09.18_raw</vt:lpstr>
      <vt:lpstr>NE1_13.09.18_pred_raw</vt:lpstr>
      <vt:lpstr>NE2_14.09.18_raw</vt:lpstr>
      <vt:lpstr>NE2_14.09.18_pred_raw</vt:lpstr>
      <vt:lpstr>NE3_17.09.18_raw</vt:lpstr>
      <vt:lpstr>NE3_17.09.18_pred_raw</vt:lpstr>
      <vt:lpstr>NE4_18.09.18_raw</vt:lpstr>
      <vt:lpstr>NE4_18.09.18_pred_raw</vt:lpstr>
      <vt:lpstr>NE5_19.09.18_raw</vt:lpstr>
      <vt:lpstr>NE5_19.09.18_pred_raw</vt:lpstr>
      <vt:lpstr>NE6_20.09.18_raw</vt:lpstr>
      <vt:lpstr>NE6_20.09.18_pred_raw</vt:lpstr>
      <vt:lpstr>PE1_13.09.18_raw</vt:lpstr>
      <vt:lpstr>PE1_13.09.18_pred_raw</vt:lpstr>
      <vt:lpstr>PE2_14.09.18_raw</vt:lpstr>
      <vt:lpstr>PE2_14.09.18_pred_raw</vt:lpstr>
      <vt:lpstr>PE3_17.09.18_raw</vt:lpstr>
      <vt:lpstr>PE3_17.09.18_pred_raw</vt:lpstr>
      <vt:lpstr>PE4_18.09.18_raw</vt:lpstr>
      <vt:lpstr>PE4_18.09.18_pred_raw</vt:lpstr>
      <vt:lpstr>PE5_19.09.18_raw</vt:lpstr>
      <vt:lpstr>PE5_19.09.18_pred_raw</vt:lpstr>
      <vt:lpstr>PE6_20.09.18_raw</vt:lpstr>
      <vt:lpstr>PE6_20.09.18_pred_raw</vt:lpstr>
      <vt:lpstr>TE1_13.09.18_raw</vt:lpstr>
      <vt:lpstr>TE1_13.09.18_pred_raw</vt:lpstr>
      <vt:lpstr>TE2_14.09.18_raw</vt:lpstr>
      <vt:lpstr>TE2_14.09.18_pred_raw</vt:lpstr>
      <vt:lpstr>TE3_17.09.18_raw</vt:lpstr>
      <vt:lpstr>TE3_17.09.18_pred_raw</vt:lpstr>
      <vt:lpstr>TE4_18.09.18_raw</vt:lpstr>
      <vt:lpstr>TE4_18.09.18_pred_raw</vt:lpstr>
      <vt:lpstr>TE5_19.09.18_raw</vt:lpstr>
      <vt:lpstr>TE5_19.09.18_pred_raw</vt:lpstr>
      <vt:lpstr>TE6_20.09.18_raw</vt:lpstr>
      <vt:lpstr>TE6_20.09.18_pred_raw</vt:lpstr>
      <vt:lpstr>NE1_13.09.18</vt:lpstr>
      <vt:lpstr>NE1_13.09.18_pred</vt:lpstr>
      <vt:lpstr>NE2_14.09.18</vt:lpstr>
      <vt:lpstr>NE2_14.09.18_pred</vt:lpstr>
      <vt:lpstr>NE3_17.09.18</vt:lpstr>
      <vt:lpstr>NE3_17.09.18_pred</vt:lpstr>
      <vt:lpstr>NE4_18.09.18</vt:lpstr>
      <vt:lpstr>NE4_18.09.18_pred</vt:lpstr>
      <vt:lpstr>NE5_19.09.18</vt:lpstr>
      <vt:lpstr>NE5_19.09.18_pred</vt:lpstr>
      <vt:lpstr>NE6_20.09.18</vt:lpstr>
      <vt:lpstr>NE6_20.09.18_pred</vt:lpstr>
      <vt:lpstr>PE1_13.09.18</vt:lpstr>
      <vt:lpstr>PE1_13.09.18_pred</vt:lpstr>
      <vt:lpstr>PE2_14.09.18</vt:lpstr>
      <vt:lpstr>PE2_14.09.18_pred</vt:lpstr>
      <vt:lpstr>PE3_17.09.18</vt:lpstr>
      <vt:lpstr>PE3_17.09.18_pred</vt:lpstr>
      <vt:lpstr>PE4_18.09.18</vt:lpstr>
      <vt:lpstr>PE4_18.09.18_pred</vt:lpstr>
      <vt:lpstr>PE5_19.09.18</vt:lpstr>
      <vt:lpstr>PE5_19.09.18_pred</vt:lpstr>
      <vt:lpstr>PE6_20.09.18</vt:lpstr>
      <vt:lpstr>PE6_20.09.18_pred</vt:lpstr>
      <vt:lpstr>TE1_13.09.18</vt:lpstr>
      <vt:lpstr>TE1_13.09.18_pred</vt:lpstr>
      <vt:lpstr>TE2_14.09.18</vt:lpstr>
      <vt:lpstr>TE2_14.09.18_pred</vt:lpstr>
      <vt:lpstr>TE3_17.09.18</vt:lpstr>
      <vt:lpstr>TE3_17.09.18_pred</vt:lpstr>
      <vt:lpstr>TE4_18.09.18</vt:lpstr>
      <vt:lpstr>TE4_18.09.18_pred</vt:lpstr>
      <vt:lpstr>TE5_19.09.18</vt:lpstr>
      <vt:lpstr>TE5_19.09.18_pred</vt:lpstr>
      <vt:lpstr>TE6_20.09.18</vt:lpstr>
      <vt:lpstr>TE6_20.09.18_pred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</dc:creator>
  <cp:lastModifiedBy>Janina</cp:lastModifiedBy>
  <dcterms:created xsi:type="dcterms:W3CDTF">2018-10-05T14:15:37Z</dcterms:created>
  <dcterms:modified xsi:type="dcterms:W3CDTF">2018-10-05T17:27:45Z</dcterms:modified>
</cp:coreProperties>
</file>