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emvalenciavargas/Desktop/"/>
    </mc:Choice>
  </mc:AlternateContent>
  <xr:revisionPtr revIDLastSave="0" documentId="13_ncr:1_{3EB3097F-29C0-D743-A0A2-CE9C81310351}" xr6:coauthVersionLast="45" xr6:coauthVersionMax="45" xr10:uidLastSave="{00000000-0000-0000-0000-000000000000}"/>
  <bookViews>
    <workbookView xWindow="18600" yWindow="500" windowWidth="27540" windowHeight="21100" activeTab="1" xr2:uid="{B5115BE5-CDC3-204D-B5CF-1DACCD9E3A04}"/>
  </bookViews>
  <sheets>
    <sheet name="EJERCICIO 1" sheetId="1" r:id="rId1"/>
    <sheet name="EJER2" sheetId="2" r:id="rId2"/>
    <sheet name="EJERC3" sheetId="5" r:id="rId3"/>
    <sheet name="EJERC4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6" l="1"/>
  <c r="E40" i="6"/>
  <c r="E39" i="6"/>
  <c r="E38" i="6"/>
  <c r="E37" i="6"/>
  <c r="E36" i="6"/>
  <c r="E31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D34" i="5"/>
  <c r="D33" i="5"/>
  <c r="D32" i="5"/>
  <c r="D31" i="5"/>
  <c r="D30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D10" i="1"/>
  <c r="D6" i="1" l="1"/>
  <c r="D5" i="1"/>
  <c r="D8" i="1" s="1"/>
  <c r="D9" i="1" l="1"/>
  <c r="D7" i="1"/>
</calcChain>
</file>

<file path=xl/sharedStrings.xml><?xml version="1.0" encoding="utf-8"?>
<sst xmlns="http://schemas.openxmlformats.org/spreadsheetml/2006/main" count="114" uniqueCount="94">
  <si>
    <t>EJERCICIO 1</t>
  </si>
  <si>
    <t>Fecha actual</t>
  </si>
  <si>
    <t>Fecha y Hora Actual</t>
  </si>
  <si>
    <t>Mes de la Fecha Actual</t>
  </si>
  <si>
    <t>Año de la Fecha Actual</t>
  </si>
  <si>
    <t>Dias transcurridos entre 1 de enero y la fecha Actual</t>
  </si>
  <si>
    <t>Cuantos dias hay entre las siguientes dos fechas, considerando meses de 30 dias?</t>
  </si>
  <si>
    <t>EJERICIO 2:</t>
  </si>
  <si>
    <t>CODIGO</t>
  </si>
  <si>
    <t>NOMBRE</t>
  </si>
  <si>
    <t>APELLIDO</t>
  </si>
  <si>
    <t>APELLIDOS Y NOMBRES</t>
  </si>
  <si>
    <t>EDAD</t>
  </si>
  <si>
    <t>karen yorka</t>
  </si>
  <si>
    <t>Aguilar Zuñiga</t>
  </si>
  <si>
    <t>danica ingrid</t>
  </si>
  <si>
    <t>Alvarez Concha</t>
  </si>
  <si>
    <t>jackeline estefani</t>
  </si>
  <si>
    <t xml:space="preserve">Callañaupa Borda </t>
  </si>
  <si>
    <t>maria stefani</t>
  </si>
  <si>
    <t>Daza Padilla</t>
  </si>
  <si>
    <t>rocio</t>
  </si>
  <si>
    <t>Gamboa Arredondo</t>
  </si>
  <si>
    <t>christian miguel</t>
  </si>
  <si>
    <t>Garcia Rodriguez</t>
  </si>
  <si>
    <t>sharon carola</t>
  </si>
  <si>
    <t>Herrera Huaman</t>
  </si>
  <si>
    <t>jehan carlos</t>
  </si>
  <si>
    <t>Huacac Pereira</t>
  </si>
  <si>
    <t>joyce carla</t>
  </si>
  <si>
    <t>Huamani Oblitas</t>
  </si>
  <si>
    <t>lucero</t>
  </si>
  <si>
    <t>Huallca Sullca</t>
  </si>
  <si>
    <t>roger</t>
  </si>
  <si>
    <t>Jara Llanllaya</t>
  </si>
  <si>
    <t>yesenia</t>
  </si>
  <si>
    <t>Locumber Zapata</t>
  </si>
  <si>
    <t>victor hugo</t>
  </si>
  <si>
    <t>Madrid Ochoa</t>
  </si>
  <si>
    <t>FECHA DE NACIMIENTO</t>
  </si>
  <si>
    <t>Column1</t>
  </si>
  <si>
    <t>Column2</t>
  </si>
  <si>
    <t>HOY</t>
  </si>
  <si>
    <t>EJERCICIO 3:</t>
  </si>
  <si>
    <t>AFP</t>
  </si>
  <si>
    <t>ESSALUD</t>
  </si>
  <si>
    <t>EMPLEADO</t>
  </si>
  <si>
    <t>SUELDO BASE</t>
  </si>
  <si>
    <t>DESCUENTO AFP</t>
  </si>
  <si>
    <t>DESCUENTO ESSALUD</t>
  </si>
  <si>
    <t>LIQUIDO A PAGAR</t>
  </si>
  <si>
    <t>Alvarez Concha, Danica Ingrid</t>
  </si>
  <si>
    <t>Callañaupa Borda, Jackline Estefani</t>
  </si>
  <si>
    <t>Daza Padilla, Maria Stefania</t>
  </si>
  <si>
    <t>Gamboa Arredondo, Rocio</t>
  </si>
  <si>
    <t>Herrera Huaman, Sharon Carola</t>
  </si>
  <si>
    <t>Huamani Oblitas, Joyce Carla</t>
  </si>
  <si>
    <t>Marquez Rodriguez, Edgard Adisson</t>
  </si>
  <si>
    <t>Ortega Bellota, Laura</t>
  </si>
  <si>
    <t>Ortiz Medina, Ryder</t>
  </si>
  <si>
    <t>Quispe Honda, Ruth Daniela</t>
  </si>
  <si>
    <t>Baca Soto, Diana Eudes</t>
  </si>
  <si>
    <t>Castro Aguirre, Ely</t>
  </si>
  <si>
    <t>Chambi Huaman, Yandeli Victoria</t>
  </si>
  <si>
    <t>Condorhuanca Ninantay, Jhon</t>
  </si>
  <si>
    <t>Condori Yañez, Victor Ronaldinho</t>
  </si>
  <si>
    <t>Cosio Oblea, Jair Joel</t>
  </si>
  <si>
    <t>Flores Rojas, Diego Gerson</t>
  </si>
  <si>
    <t>Isusqui Chaparro, Walter Ramiro</t>
  </si>
  <si>
    <t>Jimenez Orosco, Carla Estafani</t>
  </si>
  <si>
    <t>Mamani Miranda, Kelly Angela</t>
  </si>
  <si>
    <t>Otazu Mora, Edgardo</t>
  </si>
  <si>
    <t>Valeriano Soncco, Aried Sorayda</t>
  </si>
  <si>
    <t>Cuanto gana el empleado mejor pagado?</t>
  </si>
  <si>
    <t>Cuanto gana el empleado peor pagado?</t>
  </si>
  <si>
    <t>Cuanto es el promedio de los sueldos?</t>
  </si>
  <si>
    <t>Cual es el total a pagar en sueldo liquido?</t>
  </si>
  <si>
    <t>Cuantos empleados hay en la nomina?</t>
  </si>
  <si>
    <t>EJERCICIO 4</t>
  </si>
  <si>
    <t>TIPO</t>
  </si>
  <si>
    <t>VALOR DEL INMUEBLE</t>
  </si>
  <si>
    <t>COMISION</t>
  </si>
  <si>
    <t>C</t>
  </si>
  <si>
    <t>E</t>
  </si>
  <si>
    <t>D</t>
  </si>
  <si>
    <t>B</t>
  </si>
  <si>
    <t>A</t>
  </si>
  <si>
    <t>SUMAR EL VALOR DE LOS INMUEBLES PERO QUE TENGAN UN VALOR MAYOR A S/. 12698.60 SOLES</t>
  </si>
  <si>
    <t>Cuantos hay del tipo A?</t>
  </si>
  <si>
    <t>cuantos hay del tipo B?</t>
  </si>
  <si>
    <t>Cuantos hay del tipo C?</t>
  </si>
  <si>
    <t>Cuantos hay del tipo D?</t>
  </si>
  <si>
    <t>Cuantos hay del tipo E?</t>
  </si>
  <si>
    <t>Cuantos inmuebles hay?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</si>
</sst>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PEN&quot;* #,##0.00_-;\-&quot;PEN&quot;* #,##0.00_-;_-&quot;PEN&quot;* &quot;-&quot;??_-;_-@_-"/>
    <numFmt numFmtId="164" formatCode="dd/mm/yyyy;@"/>
  </numFmts>
  <fonts count="11" x14ac:knownFonts="1">
    <font>
      <sz val="12"/>
      <color theme="1"/>
      <name val="Calibri"/>
      <family val="2"/>
      <scheme val="minor"/>
    </font>
    <font>
      <u val="double"/>
      <sz val="28"/>
      <color rgb="FF2E571D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20"/>
      <color rgb="FF2E571D"/>
      <name val="Calibri"/>
      <family val="2"/>
      <scheme val="minor"/>
    </font>
    <font>
      <sz val="12"/>
      <color rgb="FFD24D00"/>
      <name val="Calibri"/>
      <family val="2"/>
      <scheme val="minor"/>
    </font>
    <font>
      <sz val="12"/>
      <color rgb="FFD65A08"/>
      <name val="Calibri"/>
      <family val="2"/>
      <scheme val="minor"/>
    </font>
    <font>
      <u val="double"/>
      <sz val="18"/>
      <color rgb="FF2E571D"/>
      <name val="Calibri"/>
      <family val="2"/>
      <scheme val="minor"/>
    </font>
    <font>
      <u val="double"/>
      <sz val="22"/>
      <color rgb="FF2E571D"/>
      <name val="Calibri"/>
      <family val="2"/>
      <scheme val="minor"/>
    </font>
    <font>
      <sz val="14"/>
      <color rgb="FF2E571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B731E"/>
        <bgColor indexed="64"/>
      </patternFill>
    </fill>
    <fill>
      <patternFill patternType="solid">
        <fgColor rgb="FFE0F0D9"/>
        <bgColor indexed="64"/>
      </patternFill>
    </fill>
  </fills>
  <borders count="32">
    <border>
      <left/>
      <right/>
      <top/>
      <bottom/>
      <diagonal/>
    </border>
    <border>
      <left style="medium">
        <color rgb="FFFB731E"/>
      </left>
      <right style="thin">
        <color rgb="FFFB731E"/>
      </right>
      <top style="medium">
        <color rgb="FFFB731E"/>
      </top>
      <bottom style="thin">
        <color rgb="FFFB731E"/>
      </bottom>
      <diagonal/>
    </border>
    <border>
      <left style="thin">
        <color rgb="FFFB731E"/>
      </left>
      <right style="medium">
        <color rgb="FFFB731E"/>
      </right>
      <top style="medium">
        <color rgb="FFFB731E"/>
      </top>
      <bottom style="thin">
        <color rgb="FFFB731E"/>
      </bottom>
      <diagonal/>
    </border>
    <border>
      <left style="medium">
        <color rgb="FFFB731E"/>
      </left>
      <right style="thin">
        <color rgb="FFFB731E"/>
      </right>
      <top style="thin">
        <color rgb="FFFB731E"/>
      </top>
      <bottom style="thin">
        <color rgb="FFFB731E"/>
      </bottom>
      <diagonal/>
    </border>
    <border>
      <left style="thin">
        <color rgb="FFFB731E"/>
      </left>
      <right style="medium">
        <color rgb="FFFB731E"/>
      </right>
      <top style="thin">
        <color rgb="FFFB731E"/>
      </top>
      <bottom style="thin">
        <color rgb="FFFB731E"/>
      </bottom>
      <diagonal/>
    </border>
    <border>
      <left style="medium">
        <color rgb="FFFB731E"/>
      </left>
      <right style="thin">
        <color rgb="FFFB731E"/>
      </right>
      <top style="thin">
        <color rgb="FFFB731E"/>
      </top>
      <bottom style="medium">
        <color rgb="FFFB731E"/>
      </bottom>
      <diagonal/>
    </border>
    <border>
      <left style="thin">
        <color rgb="FFFB731E"/>
      </left>
      <right style="medium">
        <color rgb="FFFB731E"/>
      </right>
      <top style="thin">
        <color rgb="FFFB731E"/>
      </top>
      <bottom style="medium">
        <color rgb="FFFB731E"/>
      </bottom>
      <diagonal/>
    </border>
    <border>
      <left style="medium">
        <color rgb="FF114A80"/>
      </left>
      <right/>
      <top style="medium">
        <color rgb="FF114A80"/>
      </top>
      <bottom/>
      <diagonal/>
    </border>
    <border>
      <left/>
      <right/>
      <top style="medium">
        <color rgb="FF114A80"/>
      </top>
      <bottom/>
      <diagonal/>
    </border>
    <border>
      <left/>
      <right style="medium">
        <color rgb="FF114A80"/>
      </right>
      <top style="medium">
        <color rgb="FF114A80"/>
      </top>
      <bottom/>
      <diagonal/>
    </border>
    <border>
      <left style="medium">
        <color rgb="FF114A80"/>
      </left>
      <right/>
      <top/>
      <bottom/>
      <diagonal/>
    </border>
    <border>
      <left/>
      <right style="medium">
        <color rgb="FF114A80"/>
      </right>
      <top/>
      <bottom/>
      <diagonal/>
    </border>
    <border>
      <left style="medium">
        <color rgb="FF114A80"/>
      </left>
      <right/>
      <top/>
      <bottom style="medium">
        <color rgb="FF114A80"/>
      </bottom>
      <diagonal/>
    </border>
    <border>
      <left/>
      <right/>
      <top/>
      <bottom style="medium">
        <color rgb="FF114A80"/>
      </bottom>
      <diagonal/>
    </border>
    <border>
      <left/>
      <right style="medium">
        <color rgb="FF114A80"/>
      </right>
      <top/>
      <bottom style="medium">
        <color rgb="FF114A80"/>
      </bottom>
      <diagonal/>
    </border>
    <border>
      <left/>
      <right/>
      <top style="thin">
        <color rgb="FFFB731E"/>
      </top>
      <bottom style="thin">
        <color rgb="FFFB731E"/>
      </bottom>
      <diagonal/>
    </border>
    <border>
      <left style="thin">
        <color rgb="FF2E571D"/>
      </left>
      <right style="thin">
        <color rgb="FF6FAD48"/>
      </right>
      <top style="thin">
        <color rgb="FF6FAD48"/>
      </top>
      <bottom style="thin">
        <color rgb="FF2E571D"/>
      </bottom>
      <diagonal/>
    </border>
    <border>
      <left style="thin">
        <color rgb="FF2E571D"/>
      </left>
      <right style="thin">
        <color rgb="FF6FAD48"/>
      </right>
      <top style="thin">
        <color rgb="FF2E571D"/>
      </top>
      <bottom style="thin">
        <color rgb="FF2E571D"/>
      </bottom>
      <diagonal/>
    </border>
    <border>
      <left style="thin">
        <color rgb="FF2E571D"/>
      </left>
      <right style="thin">
        <color rgb="FF6FAD48"/>
      </right>
      <top style="thin">
        <color rgb="FF2E571D"/>
      </top>
      <bottom style="thin">
        <color rgb="FF6FAD48"/>
      </bottom>
      <diagonal/>
    </border>
    <border>
      <left/>
      <right/>
      <top style="thin">
        <color rgb="FF6FAD48"/>
      </top>
      <bottom/>
      <diagonal/>
    </border>
    <border>
      <left style="medium">
        <color rgb="FF114A80"/>
      </left>
      <right style="thin">
        <color rgb="FF6FAD48"/>
      </right>
      <top/>
      <bottom/>
      <diagonal/>
    </border>
    <border>
      <left style="thin">
        <color rgb="FF6FAD48"/>
      </left>
      <right style="thin">
        <color rgb="FF6FAD48"/>
      </right>
      <top style="thin">
        <color rgb="FF6FAD48"/>
      </top>
      <bottom style="thin">
        <color rgb="FF6FAD48"/>
      </bottom>
      <diagonal/>
    </border>
    <border>
      <left style="thin">
        <color rgb="FF6FAD48"/>
      </left>
      <right style="thin">
        <color rgb="FF6FAD48"/>
      </right>
      <top style="thin">
        <color rgb="FF6FAD48"/>
      </top>
      <bottom style="thin">
        <color rgb="FF2E571D"/>
      </bottom>
      <diagonal/>
    </border>
    <border>
      <left style="thin">
        <color rgb="FF6FAD48"/>
      </left>
      <right style="thin">
        <color rgb="FF6FAD48"/>
      </right>
      <top style="thin">
        <color rgb="FF2E571D"/>
      </top>
      <bottom style="thin">
        <color rgb="FF2E571D"/>
      </bottom>
      <diagonal/>
    </border>
    <border>
      <left style="thin">
        <color rgb="FF6FAD48"/>
      </left>
      <right style="thin">
        <color rgb="FF6FAD48"/>
      </right>
      <top style="thin">
        <color rgb="FF2E571D"/>
      </top>
      <bottom style="thin">
        <color rgb="FF6FAD48"/>
      </bottom>
      <diagonal/>
    </border>
    <border>
      <left style="thin">
        <color rgb="FF6FAD48"/>
      </left>
      <right style="thin">
        <color rgb="FF2E571D"/>
      </right>
      <top style="thin">
        <color rgb="FF2E571D"/>
      </top>
      <bottom style="thin">
        <color rgb="FF2E571D"/>
      </bottom>
      <diagonal/>
    </border>
    <border>
      <left style="thin">
        <color rgb="FF6FAD48"/>
      </left>
      <right style="thin">
        <color rgb="FF2E571D"/>
      </right>
      <top style="thin">
        <color rgb="FF2E571D"/>
      </top>
      <bottom style="thin">
        <color rgb="FF6FAD48"/>
      </bottom>
      <diagonal/>
    </border>
    <border>
      <left/>
      <right/>
      <top/>
      <bottom style="thin">
        <color rgb="FF6FAD48"/>
      </bottom>
      <diagonal/>
    </border>
    <border>
      <left style="thin">
        <color rgb="FF6FAD48"/>
      </left>
      <right style="thin">
        <color rgb="FF2E571D"/>
      </right>
      <top style="thin">
        <color rgb="FF6FAD48"/>
      </top>
      <bottom style="thin">
        <color rgb="FF2E571D"/>
      </bottom>
      <diagonal/>
    </border>
    <border>
      <left/>
      <right/>
      <top style="thin">
        <color rgb="FF6FAD48"/>
      </top>
      <bottom style="thin">
        <color rgb="FF6FAD48"/>
      </bottom>
      <diagonal/>
    </border>
    <border>
      <left style="thin">
        <color rgb="FF6FAD48"/>
      </left>
      <right/>
      <top style="thin">
        <color rgb="FF6FAD48"/>
      </top>
      <bottom style="thin">
        <color rgb="FF6FAD48"/>
      </bottom>
      <diagonal/>
    </border>
    <border>
      <left/>
      <right style="thin">
        <color rgb="FF6FAD48"/>
      </right>
      <top style="thin">
        <color rgb="FF6FAD48"/>
      </top>
      <bottom style="thin">
        <color rgb="FF6FAD48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Border="1"/>
    <xf numFmtId="0" fontId="2" fillId="0" borderId="1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164" fontId="0" fillId="0" borderId="0" xfId="0" applyNumberFormat="1" applyBorder="1"/>
    <xf numFmtId="0" fontId="0" fillId="0" borderId="7" xfId="0" applyBorder="1"/>
    <xf numFmtId="0" fontId="1" fillId="0" borderId="9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2" fontId="2" fillId="2" borderId="4" xfId="0" applyNumberFormat="1" applyFont="1" applyFill="1" applyBorder="1"/>
    <xf numFmtId="164" fontId="2" fillId="2" borderId="2" xfId="0" applyNumberFormat="1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164" fontId="7" fillId="0" borderId="0" xfId="0" applyNumberFormat="1" applyFont="1" applyBorder="1"/>
    <xf numFmtId="1" fontId="7" fillId="0" borderId="0" xfId="0" applyNumberFormat="1" applyFont="1" applyBorder="1"/>
    <xf numFmtId="0" fontId="0" fillId="0" borderId="0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44" fontId="0" fillId="0" borderId="0" xfId="0" applyNumberFormat="1" applyBorder="1"/>
    <xf numFmtId="44" fontId="0" fillId="0" borderId="0" xfId="1" applyFont="1" applyBorder="1"/>
    <xf numFmtId="0" fontId="10" fillId="0" borderId="0" xfId="0" applyFont="1" applyBorder="1"/>
    <xf numFmtId="0" fontId="2" fillId="0" borderId="11" xfId="0" applyFont="1" applyBorder="1"/>
    <xf numFmtId="0" fontId="0" fillId="0" borderId="20" xfId="0" applyBorder="1"/>
    <xf numFmtId="0" fontId="0" fillId="0" borderId="27" xfId="0" applyBorder="1"/>
    <xf numFmtId="0" fontId="0" fillId="5" borderId="21" xfId="0" applyFill="1" applyBorder="1"/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6">
    <dxf>
      <numFmt numFmtId="34" formatCode="_-&quot;PEN&quot;* #,##0.00_-;\-&quot;PEN&quot;* #,##0.00_-;_-&quot;PEN&quot;* &quot;-&quot;??_-;_-@_-"/>
    </dxf>
    <dxf>
      <font>
        <strike val="0"/>
        <outline val="0"/>
        <shadow val="0"/>
        <u val="none"/>
        <vertAlign val="baseline"/>
        <sz val="14"/>
        <color rgb="FF2E571D"/>
        <name val="Calibri"/>
        <family val="2"/>
        <scheme val="minor"/>
      </font>
    </dxf>
    <dxf>
      <numFmt numFmtId="34" formatCode="_-&quot;PEN&quot;* #,##0.00_-;\-&quot;PEN&quot;* #,##0.00_-;_-&quot;PEN&quot;* &quot;-&quot;??_-;_-@_-"/>
    </dxf>
    <dxf>
      <numFmt numFmtId="34" formatCode="_-&quot;PEN&quot;* #,##0.00_-;\-&quot;PEN&quot;* #,##0.00_-;_-&quot;PEN&quot;* &quot;-&quot;??_-;_-@_-"/>
    </dxf>
    <dxf>
      <numFmt numFmtId="34" formatCode="_-&quot;PEN&quot;* #,##0.00_-;\-&quot;PEN&quot;* #,##0.00_-;_-&quot;PEN&quot;* &quot;-&quot;??_-;_-@_-"/>
    </dxf>
    <dxf>
      <fill>
        <patternFill patternType="solid">
          <fgColor indexed="64"/>
          <bgColor rgb="FFFB731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numFmt numFmtId="164" formatCode="dd/mm/yy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numFmt numFmtId="164" formatCode="dd/mm/yyyy;@"/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D65A0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D24D0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FAD48"/>
      <color rgb="FFE0F0D9"/>
      <color rgb="FF2E571D"/>
      <color rgb="FF114A80"/>
      <color rgb="FFFB731E"/>
      <color rgb="FFBFBFBF"/>
      <color rgb="FFD65A08"/>
      <color rgb="FFD24D00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6A1C2-68D6-8149-B2F9-82C4E4BE3AC1}" name="Table1" displayName="Table1" ref="C4:H17" totalsRowShown="0" headerRowDxfId="15" dataDxfId="14">
  <autoFilter ref="C4:H17" xr:uid="{B67DF3A3-6716-8F49-AE2C-BF773305307A}"/>
  <tableColumns count="6">
    <tableColumn id="1" xr3:uid="{A9144974-E2C9-CB4F-A312-F0E1BA057D3B}" name="CODIGO" dataDxfId="13">
      <calculatedColumnFormula>_xlfn.CONCAT(Table1[[#This Row],[EDAD]], UPPER( LEFT(Table1[[#This Row],[NOMBRE]],3)))</calculatedColumnFormula>
    </tableColumn>
    <tableColumn id="2" xr3:uid="{48BE209A-A259-9343-8DEA-DBCE52EAC374}" name="NOMBRE" dataDxfId="12"/>
    <tableColumn id="3" xr3:uid="{17FA2DD3-96AF-1542-A527-0A8A51CDACF5}" name="APELLIDO" dataDxfId="11"/>
    <tableColumn id="4" xr3:uid="{56171C15-8D91-D846-9180-06079D8B6DBD}" name="APELLIDOS Y NOMBRES" dataDxfId="10">
      <calculatedColumnFormula>_xlfn.CONCAT(SUBSTITUTE(UPPER( Table1[[#This Row],[APELLIDO]])," ","&amp;"),", ",PROPER( Table1[[#This Row],[NOMBRE]]))</calculatedColumnFormula>
    </tableColumn>
    <tableColumn id="5" xr3:uid="{D1419842-E8AF-774F-8560-F57F192BBD21}" name="FECHA DE NACIMIENTO" dataDxfId="9"/>
    <tableColumn id="6" xr3:uid="{50B83F13-AE72-9B48-9FBC-CFEDF93B1615}" name="EDAD" dataDxfId="8">
      <calculatedColumnFormula>TRUNC( ($G$20-G5)/365.25,0)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6F6D47-30B9-134B-A32C-A41DCE8E7BD1}" name="Table5" displayName="Table5" ref="F19:G20" totalsRowShown="0">
  <autoFilter ref="F19:G20" xr:uid="{44AC9EC2-2A48-A642-9FFA-3038663F0E4F}"/>
  <tableColumns count="2">
    <tableColumn id="1" xr3:uid="{19CDDC16-4B5D-AD4B-BAC0-7A6EA1B95EE6}" name="Column1" dataDxfId="7"/>
    <tableColumn id="2" xr3:uid="{069635D4-BD36-CF43-9688-548AE91E4319}" name="Column2" dataDxfId="6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868782-A18A-F84A-8725-D3C82855DFE0}" name="Table9" displayName="Table9" ref="C6:G28" totalsRowShown="0" headerRowDxfId="5">
  <autoFilter ref="C6:G28" xr:uid="{4835DB29-76D1-6D4D-8EE0-C34EA12BEC35}"/>
  <tableColumns count="5">
    <tableColumn id="1" xr3:uid="{11791657-3564-E94B-A573-289E1FBF8119}" name="EMPLEADO"/>
    <tableColumn id="2" xr3:uid="{F4022777-7FA3-EF4E-B58E-8D80F8587393}" name="SUELDO BASE" dataCellStyle="Currency"/>
    <tableColumn id="3" xr3:uid="{785C8F92-C900-BB4B-BB02-D6C3200E5ACD}" name="DESCUENTO AFP" dataDxfId="4">
      <calculatedColumnFormula>Table9[[#This Row],[SUELDO BASE]]*$D$4</calculatedColumnFormula>
    </tableColumn>
    <tableColumn id="4" xr3:uid="{01BE1DFF-01AC-6A41-ACF8-1177E56FCCE6}" name="DESCUENTO ESSALUD" dataDxfId="3">
      <calculatedColumnFormula>Table9[[#This Row],[SUELDO BASE]]*$G$4</calculatedColumnFormula>
    </tableColumn>
    <tableColumn id="5" xr3:uid="{18D87CD7-BDD2-834F-9901-381AC0FF7FC2}" name="LIQUIDO A PAGAR" dataDxfId="2">
      <calculatedColumnFormula>Table9[[#This Row],[SUELDO BASE]]-Table9[[#This Row],[DESCUENTO AFP]]-Table9[[#This Row],[DESCUENTO ESSALUD]]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0A2E48-BBAF-A249-A722-17874902A22E}" name="Table10" displayName="Table10" ref="C4:E29" totalsRowShown="0" headerRowDxfId="1">
  <autoFilter ref="C4:E29" xr:uid="{F9A17DCF-4B30-DE48-9A93-AB5392D8C669}"/>
  <tableColumns count="3">
    <tableColumn id="1" xr3:uid="{0D9E2E0E-861C-D04C-B7CC-5077FCDDCC11}" name="TIPO"/>
    <tableColumn id="2" xr3:uid="{CA6F28E6-95BB-4C4B-BCBF-0A94C3D3A469}" name="VALOR DEL INMUEBLE" dataCellStyle="Currency"/>
    <tableColumn id="3" xr3:uid="{D4DCFE82-0877-5448-B6E6-1ED54C05B593}" name="COMISION" dataDxfId="0" dataCellStyle="Currency">
      <calculatedColumnFormula>Table10[[#This Row],[VALOR DEL INMUEBLE]]*0.02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81AA-D4FE-6742-9570-CE17CBD00AD5}">
  <dimension ref="B2:G13"/>
  <sheetViews>
    <sheetView showGridLines="0" workbookViewId="0">
      <selection activeCell="D10" sqref="D10"/>
    </sheetView>
  </sheetViews>
  <sheetFormatPr baseColWidth="10" defaultRowHeight="16" x14ac:dyDescent="0.2"/>
  <cols>
    <col min="2" max="2" width="5.83203125" customWidth="1"/>
    <col min="3" max="3" width="76.5" customWidth="1"/>
    <col min="4" max="4" width="19" customWidth="1"/>
    <col min="5" max="5" width="4.6640625" customWidth="1"/>
  </cols>
  <sheetData>
    <row r="2" spans="2:7" ht="17" thickBot="1" x14ac:dyDescent="0.25"/>
    <row r="3" spans="2:7" ht="69" customHeight="1" x14ac:dyDescent="0.45">
      <c r="B3" s="10"/>
      <c r="C3" s="37" t="s">
        <v>0</v>
      </c>
      <c r="D3" s="37"/>
      <c r="E3" s="11"/>
      <c r="F3" s="2"/>
      <c r="G3" s="1"/>
    </row>
    <row r="4" spans="2:7" ht="17" thickBot="1" x14ac:dyDescent="0.25">
      <c r="B4" s="12"/>
      <c r="C4" s="3"/>
      <c r="D4" s="3"/>
      <c r="E4" s="13"/>
    </row>
    <row r="5" spans="2:7" ht="19" x14ac:dyDescent="0.25">
      <c r="B5" s="12"/>
      <c r="C5" s="4" t="s">
        <v>1</v>
      </c>
      <c r="D5" s="18">
        <f ca="1">NOW()</f>
        <v>44134.971386805555</v>
      </c>
      <c r="E5" s="13"/>
    </row>
    <row r="6" spans="2:7" ht="19" x14ac:dyDescent="0.25">
      <c r="B6" s="12"/>
      <c r="C6" s="5" t="s">
        <v>2</v>
      </c>
      <c r="D6" s="17">
        <f ca="1">NOW()</f>
        <v>44134.971386805555</v>
      </c>
      <c r="E6" s="13"/>
    </row>
    <row r="7" spans="2:7" ht="19" x14ac:dyDescent="0.25">
      <c r="B7" s="12"/>
      <c r="C7" s="5" t="s">
        <v>3</v>
      </c>
      <c r="D7" s="6">
        <f ca="1">MONTH(D5)</f>
        <v>10</v>
      </c>
      <c r="E7" s="13"/>
    </row>
    <row r="8" spans="2:7" ht="19" x14ac:dyDescent="0.25">
      <c r="B8" s="12"/>
      <c r="C8" s="5" t="s">
        <v>4</v>
      </c>
      <c r="D8" s="6">
        <f ca="1">YEAR(D5)</f>
        <v>2020</v>
      </c>
      <c r="E8" s="13"/>
    </row>
    <row r="9" spans="2:7" ht="19" x14ac:dyDescent="0.25">
      <c r="B9" s="12"/>
      <c r="C9" s="5" t="s">
        <v>5</v>
      </c>
      <c r="D9" s="6">
        <f ca="1">_xlfn.DAYS(D5, "01/01/2020")</f>
        <v>303</v>
      </c>
      <c r="E9" s="13"/>
    </row>
    <row r="10" spans="2:7" ht="20" thickBot="1" x14ac:dyDescent="0.3">
      <c r="B10" s="12"/>
      <c r="C10" s="7" t="s">
        <v>6</v>
      </c>
      <c r="D10" s="8">
        <f>DAYS360(C11,C12)</f>
        <v>213</v>
      </c>
      <c r="E10" s="13"/>
    </row>
    <row r="11" spans="2:7" x14ac:dyDescent="0.2">
      <c r="B11" s="12"/>
      <c r="C11" s="9">
        <v>43500</v>
      </c>
      <c r="D11" s="3"/>
      <c r="E11" s="13"/>
    </row>
    <row r="12" spans="2:7" x14ac:dyDescent="0.2">
      <c r="B12" s="12"/>
      <c r="C12" s="9">
        <v>43715</v>
      </c>
      <c r="D12" s="3"/>
      <c r="E12" s="13"/>
    </row>
    <row r="13" spans="2:7" ht="17" thickBot="1" x14ac:dyDescent="0.25">
      <c r="B13" s="14"/>
      <c r="C13" s="15"/>
      <c r="D13" s="15"/>
      <c r="E13" s="16"/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B52A-04CE-2F42-9441-D531A5165146}">
  <dimension ref="B2:I21"/>
  <sheetViews>
    <sheetView showGridLines="0" tabSelected="1" workbookViewId="0">
      <selection activeCell="O10" sqref="O10"/>
    </sheetView>
  </sheetViews>
  <sheetFormatPr baseColWidth="10" defaultRowHeight="16" x14ac:dyDescent="0.2"/>
  <cols>
    <col min="2" max="2" width="3" customWidth="1"/>
    <col min="3" max="3" width="10.1640625" customWidth="1"/>
    <col min="4" max="4" width="17.83203125" customWidth="1"/>
    <col min="5" max="5" width="18.33203125" customWidth="1"/>
    <col min="6" max="6" width="44.6640625" customWidth="1"/>
    <col min="7" max="7" width="23.5" customWidth="1"/>
    <col min="8" max="8" width="10.83203125" bestFit="1" customWidth="1"/>
    <col min="9" max="9" width="3.33203125" customWidth="1"/>
  </cols>
  <sheetData>
    <row r="2" spans="2:9" ht="17" thickBot="1" x14ac:dyDescent="0.25"/>
    <row r="3" spans="2:9" ht="36" customHeight="1" x14ac:dyDescent="0.2">
      <c r="B3" s="38" t="s">
        <v>7</v>
      </c>
      <c r="C3" s="39"/>
      <c r="D3" s="39"/>
      <c r="E3" s="39"/>
      <c r="F3" s="39"/>
      <c r="G3" s="39"/>
      <c r="H3" s="39"/>
      <c r="I3" s="40"/>
    </row>
    <row r="4" spans="2:9" x14ac:dyDescent="0.2">
      <c r="B4" s="12"/>
      <c r="C4" s="20" t="s">
        <v>8</v>
      </c>
      <c r="D4" s="20" t="s">
        <v>9</v>
      </c>
      <c r="E4" s="20" t="s">
        <v>10</v>
      </c>
      <c r="F4" s="21" t="s">
        <v>11</v>
      </c>
      <c r="G4" s="21" t="s">
        <v>39</v>
      </c>
      <c r="H4" s="21" t="s">
        <v>12</v>
      </c>
      <c r="I4" s="13"/>
    </row>
    <row r="5" spans="2:9" x14ac:dyDescent="0.2">
      <c r="B5" s="12"/>
      <c r="C5" s="22" t="str">
        <f>_xlfn.CONCAT(Table1[[#This Row],[EDAD]], UPPER( LEFT(Table1[[#This Row],[NOMBRE]],3)))</f>
        <v>22KAR</v>
      </c>
      <c r="D5" s="22" t="s">
        <v>13</v>
      </c>
      <c r="E5" s="22" t="s">
        <v>14</v>
      </c>
      <c r="F5" s="22" t="str">
        <f>_xlfn.CONCAT(SUBSTITUTE(UPPER( Table1[[#This Row],[APELLIDO]])," ","&amp;"),", ",PROPER( Table1[[#This Row],[NOMBRE]]))</f>
        <v>AGUILAR&amp;ZUÑIGA, Karen Yorka</v>
      </c>
      <c r="G5" s="24">
        <v>35177</v>
      </c>
      <c r="H5" s="25">
        <f t="shared" ref="H5:H17" si="0">TRUNC( ($G$20-G5)/365.25,0)</f>
        <v>22</v>
      </c>
      <c r="I5" s="13"/>
    </row>
    <row r="6" spans="2:9" x14ac:dyDescent="0.2">
      <c r="B6" s="12"/>
      <c r="C6" s="22" t="str">
        <f>_xlfn.CONCAT(Table1[[#This Row],[EDAD]], UPPER( LEFT(Table1[[#This Row],[NOMBRE]],3)))</f>
        <v>21DAN</v>
      </c>
      <c r="D6" s="22" t="s">
        <v>15</v>
      </c>
      <c r="E6" s="22" t="s">
        <v>16</v>
      </c>
      <c r="F6" s="22" t="str">
        <f>_xlfn.CONCAT(SUBSTITUTE(UPPER( Table1[[#This Row],[APELLIDO]])," ","&amp;"),", ",PROPER( Table1[[#This Row],[NOMBRE]]))</f>
        <v>ALVAREZ&amp;CONCHA, Danica Ingrid</v>
      </c>
      <c r="G6" s="24">
        <v>35623</v>
      </c>
      <c r="H6" s="25">
        <f t="shared" si="0"/>
        <v>21</v>
      </c>
      <c r="I6" s="13"/>
    </row>
    <row r="7" spans="2:9" x14ac:dyDescent="0.2">
      <c r="B7" s="12"/>
      <c r="C7" s="22" t="str">
        <f>_xlfn.CONCAT(Table1[[#This Row],[EDAD]], UPPER( LEFT(Table1[[#This Row],[NOMBRE]],3)))</f>
        <v>20JAC</v>
      </c>
      <c r="D7" s="23" t="s">
        <v>17</v>
      </c>
      <c r="E7" s="23" t="s">
        <v>18</v>
      </c>
      <c r="F7" s="22" t="str">
        <f>_xlfn.CONCAT(SUBSTITUTE(UPPER( Table1[[#This Row],[APELLIDO]])," ","&amp;"),", ",PROPER( Table1[[#This Row],[NOMBRE]]))</f>
        <v>CALLAÑAUPA&amp;BORDA&amp;, Jackeline Estefani</v>
      </c>
      <c r="G7" s="24">
        <v>36100</v>
      </c>
      <c r="H7" s="25">
        <f t="shared" si="0"/>
        <v>20</v>
      </c>
      <c r="I7" s="13"/>
    </row>
    <row r="8" spans="2:9" x14ac:dyDescent="0.2">
      <c r="B8" s="12"/>
      <c r="C8" s="22" t="str">
        <f>_xlfn.CONCAT(Table1[[#This Row],[EDAD]], UPPER( LEFT(Table1[[#This Row],[NOMBRE]],3)))</f>
        <v>21MAR</v>
      </c>
      <c r="D8" s="23" t="s">
        <v>19</v>
      </c>
      <c r="E8" s="23" t="s">
        <v>20</v>
      </c>
      <c r="F8" s="22" t="str">
        <f>_xlfn.CONCAT(SUBSTITUTE(UPPER( Table1[[#This Row],[APELLIDO]])," ","&amp;"),", ",PROPER( Table1[[#This Row],[NOMBRE]]))</f>
        <v>DAZA&amp;PADILLA, Maria Stefani</v>
      </c>
      <c r="G8" s="24">
        <v>35496</v>
      </c>
      <c r="H8" s="25">
        <f t="shared" si="0"/>
        <v>21</v>
      </c>
      <c r="I8" s="13"/>
    </row>
    <row r="9" spans="2:9" x14ac:dyDescent="0.2">
      <c r="B9" s="12"/>
      <c r="C9" s="22" t="str">
        <f>_xlfn.CONCAT(Table1[[#This Row],[EDAD]], UPPER( LEFT(Table1[[#This Row],[NOMBRE]],3)))</f>
        <v>20ROC</v>
      </c>
      <c r="D9" s="23" t="s">
        <v>21</v>
      </c>
      <c r="E9" s="23" t="s">
        <v>22</v>
      </c>
      <c r="F9" s="22" t="str">
        <f>_xlfn.CONCAT(SUBSTITUTE(UPPER( Table1[[#This Row],[APELLIDO]])," ","&amp;"),", ",PROPER( Table1[[#This Row],[NOMBRE]]))</f>
        <v>GAMBOA&amp;ARREDONDO, Rocio</v>
      </c>
      <c r="G9" s="24">
        <v>36096</v>
      </c>
      <c r="H9" s="25">
        <f t="shared" si="0"/>
        <v>20</v>
      </c>
      <c r="I9" s="13"/>
    </row>
    <row r="10" spans="2:9" x14ac:dyDescent="0.2">
      <c r="B10" s="12"/>
      <c r="C10" s="22" t="str">
        <f>_xlfn.CONCAT(Table1[[#This Row],[EDAD]], UPPER( LEFT(Table1[[#This Row],[NOMBRE]],3)))</f>
        <v>19CHR</v>
      </c>
      <c r="D10" s="23" t="s">
        <v>23</v>
      </c>
      <c r="E10" s="23" t="s">
        <v>24</v>
      </c>
      <c r="F10" s="22" t="str">
        <f>_xlfn.CONCAT(SUBSTITUTE(UPPER( Table1[[#This Row],[APELLIDO]])," ","&amp;"),", ",PROPER( Table1[[#This Row],[NOMBRE]]))</f>
        <v>GARCIA&amp;RODRIGUEZ, Christian Miguel</v>
      </c>
      <c r="G10" s="24">
        <v>36211</v>
      </c>
      <c r="H10" s="25">
        <f t="shared" si="0"/>
        <v>19</v>
      </c>
      <c r="I10" s="13"/>
    </row>
    <row r="11" spans="2:9" x14ac:dyDescent="0.2">
      <c r="B11" s="12"/>
      <c r="C11" s="22" t="str">
        <f>_xlfn.CONCAT(Table1[[#This Row],[EDAD]], UPPER( LEFT(Table1[[#This Row],[NOMBRE]],3)))</f>
        <v>19SHA</v>
      </c>
      <c r="D11" s="23" t="s">
        <v>25</v>
      </c>
      <c r="E11" s="23" t="s">
        <v>26</v>
      </c>
      <c r="F11" s="22" t="str">
        <f>_xlfn.CONCAT(SUBSTITUTE(UPPER( Table1[[#This Row],[APELLIDO]])," ","&amp;"),", ",PROPER( Table1[[#This Row],[NOMBRE]]))</f>
        <v>HERRERA&amp;HUAMAN, Sharon Carola</v>
      </c>
      <c r="G11" s="24">
        <v>36204</v>
      </c>
      <c r="H11" s="25">
        <f t="shared" si="0"/>
        <v>19</v>
      </c>
      <c r="I11" s="13"/>
    </row>
    <row r="12" spans="2:9" x14ac:dyDescent="0.2">
      <c r="B12" s="12"/>
      <c r="C12" s="22" t="str">
        <f>_xlfn.CONCAT(Table1[[#This Row],[EDAD]], UPPER( LEFT(Table1[[#This Row],[NOMBRE]],3)))</f>
        <v>20JEH</v>
      </c>
      <c r="D12" s="23" t="s">
        <v>27</v>
      </c>
      <c r="E12" s="23" t="s">
        <v>28</v>
      </c>
      <c r="F12" s="22" t="str">
        <f>_xlfn.CONCAT(SUBSTITUTE(UPPER( Table1[[#This Row],[APELLIDO]])," ","&amp;"),", ",PROPER( Table1[[#This Row],[NOMBRE]]))</f>
        <v>HUACAC&amp;PEREIRA, Jehan Carlos</v>
      </c>
      <c r="G12" s="24">
        <v>36129</v>
      </c>
      <c r="H12" s="25">
        <f t="shared" si="0"/>
        <v>20</v>
      </c>
      <c r="I12" s="13"/>
    </row>
    <row r="13" spans="2:9" x14ac:dyDescent="0.2">
      <c r="B13" s="12"/>
      <c r="C13" s="22" t="str">
        <f>_xlfn.CONCAT(Table1[[#This Row],[EDAD]], UPPER( LEFT(Table1[[#This Row],[NOMBRE]],3)))</f>
        <v>20JOY</v>
      </c>
      <c r="D13" s="23" t="s">
        <v>29</v>
      </c>
      <c r="E13" s="23" t="s">
        <v>30</v>
      </c>
      <c r="F13" s="22" t="str">
        <f>_xlfn.CONCAT(SUBSTITUTE(UPPER( Table1[[#This Row],[APELLIDO]])," ","&amp;"),", ",PROPER( Table1[[#This Row],[NOMBRE]]))</f>
        <v>HUAMANI&amp;OBLITAS, Joyce Carla</v>
      </c>
      <c r="G13" s="24">
        <v>35955</v>
      </c>
      <c r="H13" s="25">
        <f t="shared" si="0"/>
        <v>20</v>
      </c>
      <c r="I13" s="13"/>
    </row>
    <row r="14" spans="2:9" x14ac:dyDescent="0.2">
      <c r="B14" s="12"/>
      <c r="C14" s="22" t="str">
        <f>_xlfn.CONCAT(Table1[[#This Row],[EDAD]], UPPER( LEFT(Table1[[#This Row],[NOMBRE]],3)))</f>
        <v>19LUC</v>
      </c>
      <c r="D14" s="23" t="s">
        <v>31</v>
      </c>
      <c r="E14" s="23" t="s">
        <v>32</v>
      </c>
      <c r="F14" s="22" t="str">
        <f>_xlfn.CONCAT(SUBSTITUTE(UPPER( Table1[[#This Row],[APELLIDO]])," ","&amp;"),", ",PROPER( Table1[[#This Row],[NOMBRE]]))</f>
        <v>HUALLCA&amp;SULLCA, Lucero</v>
      </c>
      <c r="G14" s="24">
        <v>36422</v>
      </c>
      <c r="H14" s="25">
        <f t="shared" si="0"/>
        <v>19</v>
      </c>
      <c r="I14" s="13"/>
    </row>
    <row r="15" spans="2:9" x14ac:dyDescent="0.2">
      <c r="B15" s="12"/>
      <c r="C15" s="22" t="str">
        <f>_xlfn.CONCAT(Table1[[#This Row],[EDAD]], UPPER( LEFT(Table1[[#This Row],[NOMBRE]],3)))</f>
        <v>20ROG</v>
      </c>
      <c r="D15" s="23" t="s">
        <v>33</v>
      </c>
      <c r="E15" s="23" t="s">
        <v>34</v>
      </c>
      <c r="F15" s="22" t="str">
        <f>_xlfn.CONCAT(SUBSTITUTE(UPPER( Table1[[#This Row],[APELLIDO]])," ","&amp;"),", ",PROPER( Table1[[#This Row],[NOMBRE]]))</f>
        <v>JARA&amp;LLANLLAYA, Roger</v>
      </c>
      <c r="G15" s="24">
        <v>36096</v>
      </c>
      <c r="H15" s="25">
        <f t="shared" si="0"/>
        <v>20</v>
      </c>
      <c r="I15" s="13"/>
    </row>
    <row r="16" spans="2:9" x14ac:dyDescent="0.2">
      <c r="B16" s="12"/>
      <c r="C16" s="22" t="str">
        <f>_xlfn.CONCAT(Table1[[#This Row],[EDAD]], UPPER( LEFT(Table1[[#This Row],[NOMBRE]],3)))</f>
        <v>22YES</v>
      </c>
      <c r="D16" s="23" t="s">
        <v>35</v>
      </c>
      <c r="E16" s="23" t="s">
        <v>36</v>
      </c>
      <c r="F16" s="22" t="str">
        <f>_xlfn.CONCAT(SUBSTITUTE(UPPER( Table1[[#This Row],[APELLIDO]])," ","&amp;"),", ",PROPER( Table1[[#This Row],[NOMBRE]]))</f>
        <v>LOCUMBER&amp;ZAPATA, Yesenia</v>
      </c>
      <c r="G16" s="24">
        <v>35391</v>
      </c>
      <c r="H16" s="25">
        <f t="shared" si="0"/>
        <v>22</v>
      </c>
      <c r="I16" s="13"/>
    </row>
    <row r="17" spans="2:9" x14ac:dyDescent="0.2">
      <c r="B17" s="12"/>
      <c r="C17" s="22" t="str">
        <f>_xlfn.CONCAT(Table1[[#This Row],[EDAD]], UPPER( LEFT(Table1[[#This Row],[NOMBRE]],3)))</f>
        <v>21VIC</v>
      </c>
      <c r="D17" s="23" t="s">
        <v>37</v>
      </c>
      <c r="E17" s="23" t="s">
        <v>38</v>
      </c>
      <c r="F17" s="22" t="str">
        <f>_xlfn.CONCAT(SUBSTITUTE(UPPER( Table1[[#This Row],[APELLIDO]])," ","&amp;"),", ",PROPER( Table1[[#This Row],[NOMBRE]]))</f>
        <v>MADRID&amp;OCHOA, Victor Hugo</v>
      </c>
      <c r="G17" s="24">
        <v>35578</v>
      </c>
      <c r="H17" s="25">
        <f t="shared" si="0"/>
        <v>21</v>
      </c>
      <c r="I17" s="13"/>
    </row>
    <row r="18" spans="2:9" x14ac:dyDescent="0.2">
      <c r="B18" s="12"/>
      <c r="C18" s="3"/>
      <c r="D18" s="3"/>
      <c r="E18" s="3"/>
      <c r="F18" s="3"/>
      <c r="G18" s="3"/>
      <c r="H18" s="3"/>
      <c r="I18" s="13"/>
    </row>
    <row r="19" spans="2:9" hidden="1" x14ac:dyDescent="0.2">
      <c r="B19" s="12"/>
      <c r="C19" s="3"/>
      <c r="D19" s="3"/>
      <c r="E19" s="3"/>
      <c r="F19" s="3" t="s">
        <v>40</v>
      </c>
      <c r="G19" s="3" t="s">
        <v>41</v>
      </c>
      <c r="H19" s="3"/>
      <c r="I19" s="13"/>
    </row>
    <row r="20" spans="2:9" x14ac:dyDescent="0.2">
      <c r="B20" s="12"/>
      <c r="C20" s="3"/>
      <c r="D20" s="3"/>
      <c r="E20" s="3"/>
      <c r="F20" s="23" t="s">
        <v>42</v>
      </c>
      <c r="G20" s="24">
        <v>43477</v>
      </c>
      <c r="H20" s="3"/>
      <c r="I20" s="13"/>
    </row>
    <row r="21" spans="2:9" ht="17" thickBot="1" x14ac:dyDescent="0.25">
      <c r="B21" s="14"/>
      <c r="C21" s="15"/>
      <c r="D21" s="15"/>
      <c r="E21" s="15"/>
      <c r="F21" s="15"/>
      <c r="G21" s="15"/>
      <c r="H21" s="15"/>
      <c r="I21" s="16"/>
    </row>
  </sheetData>
  <mergeCells count="1">
    <mergeCell ref="B3:I3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1BF7-01D1-C747-A88A-9A680E8E3634}">
  <dimension ref="B2:H36"/>
  <sheetViews>
    <sheetView showGridLines="0" workbookViewId="0">
      <selection activeCell="D34" sqref="D34"/>
    </sheetView>
  </sheetViews>
  <sheetFormatPr baseColWidth="10" defaultRowHeight="16" x14ac:dyDescent="0.2"/>
  <cols>
    <col min="2" max="2" width="2.6640625" customWidth="1"/>
    <col min="3" max="3" width="36.5" customWidth="1"/>
    <col min="4" max="4" width="17.33203125" customWidth="1"/>
    <col min="5" max="5" width="20.33203125" customWidth="1"/>
    <col min="6" max="6" width="23.83203125" customWidth="1"/>
    <col min="7" max="7" width="22.6640625" customWidth="1"/>
    <col min="8" max="8" width="2.5" customWidth="1"/>
  </cols>
  <sheetData>
    <row r="2" spans="2:8" ht="17" thickBot="1" x14ac:dyDescent="0.25"/>
    <row r="3" spans="2:8" ht="35" customHeight="1" x14ac:dyDescent="0.2">
      <c r="B3" s="41" t="s">
        <v>43</v>
      </c>
      <c r="C3" s="42"/>
      <c r="D3" s="42"/>
      <c r="E3" s="42"/>
      <c r="F3" s="42"/>
      <c r="G3" s="42"/>
      <c r="H3" s="43"/>
    </row>
    <row r="4" spans="2:8" x14ac:dyDescent="0.2">
      <c r="B4" s="12"/>
      <c r="C4" s="28" t="s">
        <v>44</v>
      </c>
      <c r="D4" s="27">
        <v>0.12</v>
      </c>
      <c r="E4" s="26"/>
      <c r="F4" s="28" t="s">
        <v>45</v>
      </c>
      <c r="G4" s="27">
        <v>7.0000000000000007E-2</v>
      </c>
      <c r="H4" s="13"/>
    </row>
    <row r="5" spans="2:8" x14ac:dyDescent="0.2">
      <c r="B5" s="12"/>
      <c r="C5" s="3"/>
      <c r="D5" s="3"/>
      <c r="E5" s="3"/>
      <c r="F5" s="3"/>
      <c r="G5" s="3"/>
      <c r="H5" s="13"/>
    </row>
    <row r="6" spans="2:8" ht="41" customHeight="1" x14ac:dyDescent="0.2">
      <c r="B6" s="12"/>
      <c r="C6" s="29" t="s">
        <v>46</v>
      </c>
      <c r="D6" s="29" t="s">
        <v>47</v>
      </c>
      <c r="E6" s="29" t="s">
        <v>48</v>
      </c>
      <c r="F6" s="29" t="s">
        <v>49</v>
      </c>
      <c r="G6" s="29" t="s">
        <v>50</v>
      </c>
      <c r="H6" s="13"/>
    </row>
    <row r="7" spans="2:8" x14ac:dyDescent="0.2">
      <c r="B7" s="12"/>
      <c r="C7" s="3" t="s">
        <v>51</v>
      </c>
      <c r="D7" s="31">
        <v>3393</v>
      </c>
      <c r="E7" s="30">
        <f>Table9[[#This Row],[SUELDO BASE]]*$D$4</f>
        <v>407.15999999999997</v>
      </c>
      <c r="F7" s="30">
        <f>Table9[[#This Row],[SUELDO BASE]]*$G$4</f>
        <v>237.51000000000002</v>
      </c>
      <c r="G7" s="30">
        <f>Table9[[#This Row],[SUELDO BASE]]-Table9[[#This Row],[DESCUENTO AFP]]-Table9[[#This Row],[DESCUENTO ESSALUD]]</f>
        <v>2748.33</v>
      </c>
      <c r="H7" s="13"/>
    </row>
    <row r="8" spans="2:8" x14ac:dyDescent="0.2">
      <c r="B8" s="12"/>
      <c r="C8" s="3" t="s">
        <v>52</v>
      </c>
      <c r="D8" s="31">
        <v>2809</v>
      </c>
      <c r="E8" s="30">
        <f>Table9[[#This Row],[SUELDO BASE]]*$D$4</f>
        <v>337.08</v>
      </c>
      <c r="F8" s="30">
        <f>Table9[[#This Row],[SUELDO BASE]]*$G$4</f>
        <v>196.63000000000002</v>
      </c>
      <c r="G8" s="30">
        <f>Table9[[#This Row],[SUELDO BASE]]-Table9[[#This Row],[DESCUENTO AFP]]-Table9[[#This Row],[DESCUENTO ESSALUD]]</f>
        <v>2275.29</v>
      </c>
      <c r="H8" s="13"/>
    </row>
    <row r="9" spans="2:8" x14ac:dyDescent="0.2">
      <c r="B9" s="12"/>
      <c r="C9" s="3" t="s">
        <v>53</v>
      </c>
      <c r="D9" s="31">
        <v>12550</v>
      </c>
      <c r="E9" s="30">
        <f>Table9[[#This Row],[SUELDO BASE]]*$D$4</f>
        <v>1506</v>
      </c>
      <c r="F9" s="30">
        <f>Table9[[#This Row],[SUELDO BASE]]*$G$4</f>
        <v>878.50000000000011</v>
      </c>
      <c r="G9" s="30">
        <f>Table9[[#This Row],[SUELDO BASE]]-Table9[[#This Row],[DESCUENTO AFP]]-Table9[[#This Row],[DESCUENTO ESSALUD]]</f>
        <v>10165.5</v>
      </c>
      <c r="H9" s="13"/>
    </row>
    <row r="10" spans="2:8" x14ac:dyDescent="0.2">
      <c r="B10" s="12"/>
      <c r="C10" s="3" t="s">
        <v>54</v>
      </c>
      <c r="D10" s="31">
        <v>9378</v>
      </c>
      <c r="E10" s="30">
        <f>Table9[[#This Row],[SUELDO BASE]]*$D$4</f>
        <v>1125.3599999999999</v>
      </c>
      <c r="F10" s="30">
        <f>Table9[[#This Row],[SUELDO BASE]]*$G$4</f>
        <v>656.46</v>
      </c>
      <c r="G10" s="30">
        <f>Table9[[#This Row],[SUELDO BASE]]-Table9[[#This Row],[DESCUENTO AFP]]-Table9[[#This Row],[DESCUENTO ESSALUD]]</f>
        <v>7596.1799999999994</v>
      </c>
      <c r="H10" s="13"/>
    </row>
    <row r="11" spans="2:8" x14ac:dyDescent="0.2">
      <c r="B11" s="12"/>
      <c r="C11" s="3" t="s">
        <v>55</v>
      </c>
      <c r="D11" s="31">
        <v>5043</v>
      </c>
      <c r="E11" s="30">
        <f>Table9[[#This Row],[SUELDO BASE]]*$D$4</f>
        <v>605.16</v>
      </c>
      <c r="F11" s="30">
        <f>Table9[[#This Row],[SUELDO BASE]]*$G$4</f>
        <v>353.01000000000005</v>
      </c>
      <c r="G11" s="30">
        <f>Table9[[#This Row],[SUELDO BASE]]-Table9[[#This Row],[DESCUENTO AFP]]-Table9[[#This Row],[DESCUENTO ESSALUD]]</f>
        <v>4084.83</v>
      </c>
      <c r="H11" s="13"/>
    </row>
    <row r="12" spans="2:8" x14ac:dyDescent="0.2">
      <c r="B12" s="12"/>
      <c r="C12" s="3" t="s">
        <v>56</v>
      </c>
      <c r="D12" s="31">
        <v>5555</v>
      </c>
      <c r="E12" s="30">
        <f>Table9[[#This Row],[SUELDO BASE]]*$D$4</f>
        <v>666.6</v>
      </c>
      <c r="F12" s="30">
        <f>Table9[[#This Row],[SUELDO BASE]]*$G$4</f>
        <v>388.85</v>
      </c>
      <c r="G12" s="30">
        <f>Table9[[#This Row],[SUELDO BASE]]-Table9[[#This Row],[DESCUENTO AFP]]-Table9[[#This Row],[DESCUENTO ESSALUD]]</f>
        <v>4499.5499999999993</v>
      </c>
      <c r="H12" s="13"/>
    </row>
    <row r="13" spans="2:8" x14ac:dyDescent="0.2">
      <c r="B13" s="12"/>
      <c r="C13" s="3" t="s">
        <v>57</v>
      </c>
      <c r="D13" s="31">
        <v>3687</v>
      </c>
      <c r="E13" s="30">
        <f>Table9[[#This Row],[SUELDO BASE]]*$D$4</f>
        <v>442.44</v>
      </c>
      <c r="F13" s="30">
        <f>Table9[[#This Row],[SUELDO BASE]]*$G$4</f>
        <v>258.09000000000003</v>
      </c>
      <c r="G13" s="30">
        <f>Table9[[#This Row],[SUELDO BASE]]-Table9[[#This Row],[DESCUENTO AFP]]-Table9[[#This Row],[DESCUENTO ESSALUD]]</f>
        <v>2986.47</v>
      </c>
      <c r="H13" s="13"/>
    </row>
    <row r="14" spans="2:8" x14ac:dyDescent="0.2">
      <c r="B14" s="12"/>
      <c r="C14" s="3" t="s">
        <v>58</v>
      </c>
      <c r="D14" s="31">
        <v>9182</v>
      </c>
      <c r="E14" s="30">
        <f>Table9[[#This Row],[SUELDO BASE]]*$D$4</f>
        <v>1101.8399999999999</v>
      </c>
      <c r="F14" s="30">
        <f>Table9[[#This Row],[SUELDO BASE]]*$G$4</f>
        <v>642.74</v>
      </c>
      <c r="G14" s="30">
        <f>Table9[[#This Row],[SUELDO BASE]]-Table9[[#This Row],[DESCUENTO AFP]]-Table9[[#This Row],[DESCUENTO ESSALUD]]</f>
        <v>7437.42</v>
      </c>
      <c r="H14" s="13"/>
    </row>
    <row r="15" spans="2:8" x14ac:dyDescent="0.2">
      <c r="B15" s="12"/>
      <c r="C15" s="3" t="s">
        <v>59</v>
      </c>
      <c r="D15" s="31">
        <v>11957</v>
      </c>
      <c r="E15" s="30">
        <f>Table9[[#This Row],[SUELDO BASE]]*$D$4</f>
        <v>1434.84</v>
      </c>
      <c r="F15" s="30">
        <f>Table9[[#This Row],[SUELDO BASE]]*$G$4</f>
        <v>836.99000000000012</v>
      </c>
      <c r="G15" s="30">
        <f>Table9[[#This Row],[SUELDO BASE]]-Table9[[#This Row],[DESCUENTO AFP]]-Table9[[#This Row],[DESCUENTO ESSALUD]]</f>
        <v>9685.17</v>
      </c>
      <c r="H15" s="13"/>
    </row>
    <row r="16" spans="2:8" x14ac:dyDescent="0.2">
      <c r="B16" s="12"/>
      <c r="C16" s="3" t="s">
        <v>60</v>
      </c>
      <c r="D16" s="31">
        <v>6283</v>
      </c>
      <c r="E16" s="30">
        <f>Table9[[#This Row],[SUELDO BASE]]*$D$4</f>
        <v>753.95999999999992</v>
      </c>
      <c r="F16" s="30">
        <f>Table9[[#This Row],[SUELDO BASE]]*$G$4</f>
        <v>439.81000000000006</v>
      </c>
      <c r="G16" s="30">
        <f>Table9[[#This Row],[SUELDO BASE]]-Table9[[#This Row],[DESCUENTO AFP]]-Table9[[#This Row],[DESCUENTO ESSALUD]]</f>
        <v>5089.2299999999996</v>
      </c>
      <c r="H16" s="13"/>
    </row>
    <row r="17" spans="2:8" x14ac:dyDescent="0.2">
      <c r="B17" s="12"/>
      <c r="C17" s="3" t="s">
        <v>61</v>
      </c>
      <c r="D17" s="31">
        <v>7568</v>
      </c>
      <c r="E17" s="30">
        <f>Table9[[#This Row],[SUELDO BASE]]*$D$4</f>
        <v>908.16</v>
      </c>
      <c r="F17" s="30">
        <f>Table9[[#This Row],[SUELDO BASE]]*$G$4</f>
        <v>529.7600000000001</v>
      </c>
      <c r="G17" s="30">
        <f>Table9[[#This Row],[SUELDO BASE]]-Table9[[#This Row],[DESCUENTO AFP]]-Table9[[#This Row],[DESCUENTO ESSALUD]]</f>
        <v>6130.08</v>
      </c>
      <c r="H17" s="13"/>
    </row>
    <row r="18" spans="2:8" x14ac:dyDescent="0.2">
      <c r="B18" s="12"/>
      <c r="C18" s="3" t="s">
        <v>62</v>
      </c>
      <c r="D18" s="31">
        <v>10258</v>
      </c>
      <c r="E18" s="30">
        <f>Table9[[#This Row],[SUELDO BASE]]*$D$4</f>
        <v>1230.96</v>
      </c>
      <c r="F18" s="30">
        <f>Table9[[#This Row],[SUELDO BASE]]*$G$4</f>
        <v>718.06000000000006</v>
      </c>
      <c r="G18" s="30">
        <f>Table9[[#This Row],[SUELDO BASE]]-Table9[[#This Row],[DESCUENTO AFP]]-Table9[[#This Row],[DESCUENTO ESSALUD]]</f>
        <v>8308.9800000000014</v>
      </c>
      <c r="H18" s="13"/>
    </row>
    <row r="19" spans="2:8" x14ac:dyDescent="0.2">
      <c r="B19" s="12"/>
      <c r="C19" s="3" t="s">
        <v>63</v>
      </c>
      <c r="D19" s="31">
        <v>8561</v>
      </c>
      <c r="E19" s="30">
        <f>Table9[[#This Row],[SUELDO BASE]]*$D$4</f>
        <v>1027.32</v>
      </c>
      <c r="F19" s="30">
        <f>Table9[[#This Row],[SUELDO BASE]]*$G$4</f>
        <v>599.2700000000001</v>
      </c>
      <c r="G19" s="30">
        <f>Table9[[#This Row],[SUELDO BASE]]-Table9[[#This Row],[DESCUENTO AFP]]-Table9[[#This Row],[DESCUENTO ESSALUD]]</f>
        <v>6934.41</v>
      </c>
      <c r="H19" s="13"/>
    </row>
    <row r="20" spans="2:8" x14ac:dyDescent="0.2">
      <c r="B20" s="12"/>
      <c r="C20" s="3" t="s">
        <v>64</v>
      </c>
      <c r="D20" s="31">
        <v>2720</v>
      </c>
      <c r="E20" s="30">
        <f>Table9[[#This Row],[SUELDO BASE]]*$D$4</f>
        <v>326.39999999999998</v>
      </c>
      <c r="F20" s="30">
        <f>Table9[[#This Row],[SUELDO BASE]]*$G$4</f>
        <v>190.4</v>
      </c>
      <c r="G20" s="30">
        <f>Table9[[#This Row],[SUELDO BASE]]-Table9[[#This Row],[DESCUENTO AFP]]-Table9[[#This Row],[DESCUENTO ESSALUD]]</f>
        <v>2203.1999999999998</v>
      </c>
      <c r="H20" s="13"/>
    </row>
    <row r="21" spans="2:8" x14ac:dyDescent="0.2">
      <c r="B21" s="12"/>
      <c r="C21" s="3" t="s">
        <v>65</v>
      </c>
      <c r="D21" s="31">
        <v>8874</v>
      </c>
      <c r="E21" s="30">
        <f>Table9[[#This Row],[SUELDO BASE]]*$D$4</f>
        <v>1064.8799999999999</v>
      </c>
      <c r="F21" s="30">
        <f>Table9[[#This Row],[SUELDO BASE]]*$G$4</f>
        <v>621.18000000000006</v>
      </c>
      <c r="G21" s="30">
        <f>Table9[[#This Row],[SUELDO BASE]]-Table9[[#This Row],[DESCUENTO AFP]]-Table9[[#This Row],[DESCUENTO ESSALUD]]</f>
        <v>7187.94</v>
      </c>
      <c r="H21" s="13"/>
    </row>
    <row r="22" spans="2:8" x14ac:dyDescent="0.2">
      <c r="B22" s="12"/>
      <c r="C22" s="3" t="s">
        <v>66</v>
      </c>
      <c r="D22" s="31">
        <v>2836</v>
      </c>
      <c r="E22" s="30">
        <f>Table9[[#This Row],[SUELDO BASE]]*$D$4</f>
        <v>340.32</v>
      </c>
      <c r="F22" s="30">
        <f>Table9[[#This Row],[SUELDO BASE]]*$G$4</f>
        <v>198.52</v>
      </c>
      <c r="G22" s="30">
        <f>Table9[[#This Row],[SUELDO BASE]]-Table9[[#This Row],[DESCUENTO AFP]]-Table9[[#This Row],[DESCUENTO ESSALUD]]</f>
        <v>2297.16</v>
      </c>
      <c r="H22" s="13"/>
    </row>
    <row r="23" spans="2:8" x14ac:dyDescent="0.2">
      <c r="B23" s="12"/>
      <c r="C23" s="3" t="s">
        <v>67</v>
      </c>
      <c r="D23" s="31">
        <v>6401</v>
      </c>
      <c r="E23" s="30">
        <f>Table9[[#This Row],[SUELDO BASE]]*$D$4</f>
        <v>768.12</v>
      </c>
      <c r="F23" s="30">
        <f>Table9[[#This Row],[SUELDO BASE]]*$G$4</f>
        <v>448.07000000000005</v>
      </c>
      <c r="G23" s="30">
        <f>Table9[[#This Row],[SUELDO BASE]]-Table9[[#This Row],[DESCUENTO AFP]]-Table9[[#This Row],[DESCUENTO ESSALUD]]</f>
        <v>5184.8100000000004</v>
      </c>
      <c r="H23" s="13"/>
    </row>
    <row r="24" spans="2:8" x14ac:dyDescent="0.2">
      <c r="B24" s="12"/>
      <c r="C24" s="3" t="s">
        <v>68</v>
      </c>
      <c r="D24" s="31">
        <v>13662</v>
      </c>
      <c r="E24" s="30">
        <f>Table9[[#This Row],[SUELDO BASE]]*$D$4</f>
        <v>1639.4399999999998</v>
      </c>
      <c r="F24" s="30">
        <f>Table9[[#This Row],[SUELDO BASE]]*$G$4</f>
        <v>956.34000000000015</v>
      </c>
      <c r="G24" s="30">
        <f>Table9[[#This Row],[SUELDO BASE]]-Table9[[#This Row],[DESCUENTO AFP]]-Table9[[#This Row],[DESCUENTO ESSALUD]]</f>
        <v>11066.22</v>
      </c>
      <c r="H24" s="13"/>
    </row>
    <row r="25" spans="2:8" x14ac:dyDescent="0.2">
      <c r="B25" s="12"/>
      <c r="C25" s="3" t="s">
        <v>69</v>
      </c>
      <c r="D25" s="31">
        <v>1716</v>
      </c>
      <c r="E25" s="30">
        <f>Table9[[#This Row],[SUELDO BASE]]*$D$4</f>
        <v>205.92</v>
      </c>
      <c r="F25" s="30">
        <f>Table9[[#This Row],[SUELDO BASE]]*$G$4</f>
        <v>120.12</v>
      </c>
      <c r="G25" s="30">
        <f>Table9[[#This Row],[SUELDO BASE]]-Table9[[#This Row],[DESCUENTO AFP]]-Table9[[#This Row],[DESCUENTO ESSALUD]]</f>
        <v>1389.96</v>
      </c>
      <c r="H25" s="13"/>
    </row>
    <row r="26" spans="2:8" x14ac:dyDescent="0.2">
      <c r="B26" s="12"/>
      <c r="C26" s="3" t="s">
        <v>70</v>
      </c>
      <c r="D26" s="31">
        <v>5896</v>
      </c>
      <c r="E26" s="30">
        <f>Table9[[#This Row],[SUELDO BASE]]*$D$4</f>
        <v>707.52</v>
      </c>
      <c r="F26" s="30">
        <f>Table9[[#This Row],[SUELDO BASE]]*$G$4</f>
        <v>412.72</v>
      </c>
      <c r="G26" s="30">
        <f>Table9[[#This Row],[SUELDO BASE]]-Table9[[#This Row],[DESCUENTO AFP]]-Table9[[#This Row],[DESCUENTO ESSALUD]]</f>
        <v>4775.7599999999993</v>
      </c>
      <c r="H26" s="13"/>
    </row>
    <row r="27" spans="2:8" x14ac:dyDescent="0.2">
      <c r="B27" s="12"/>
      <c r="C27" s="3" t="s">
        <v>71</v>
      </c>
      <c r="D27" s="31">
        <v>10706</v>
      </c>
      <c r="E27" s="30">
        <f>Table9[[#This Row],[SUELDO BASE]]*$D$4</f>
        <v>1284.72</v>
      </c>
      <c r="F27" s="30">
        <f>Table9[[#This Row],[SUELDO BASE]]*$G$4</f>
        <v>749.42000000000007</v>
      </c>
      <c r="G27" s="30">
        <f>Table9[[#This Row],[SUELDO BASE]]-Table9[[#This Row],[DESCUENTO AFP]]-Table9[[#This Row],[DESCUENTO ESSALUD]]</f>
        <v>8671.86</v>
      </c>
      <c r="H27" s="13"/>
    </row>
    <row r="28" spans="2:8" x14ac:dyDescent="0.2">
      <c r="B28" s="12"/>
      <c r="C28" s="3" t="s">
        <v>72</v>
      </c>
      <c r="D28" s="31">
        <v>4085</v>
      </c>
      <c r="E28" s="30">
        <f>Table9[[#This Row],[SUELDO BASE]]*$D$4</f>
        <v>490.2</v>
      </c>
      <c r="F28" s="30">
        <f>Table9[[#This Row],[SUELDO BASE]]*$G$4</f>
        <v>285.95000000000005</v>
      </c>
      <c r="G28" s="30">
        <f>Table9[[#This Row],[SUELDO BASE]]-Table9[[#This Row],[DESCUENTO AFP]]-Table9[[#This Row],[DESCUENTO ESSALUD]]</f>
        <v>3308.8500000000004</v>
      </c>
      <c r="H28" s="13"/>
    </row>
    <row r="29" spans="2:8" x14ac:dyDescent="0.2">
      <c r="B29" s="12"/>
      <c r="C29" s="3"/>
      <c r="D29" s="3"/>
      <c r="E29" s="3"/>
      <c r="F29" s="3"/>
      <c r="G29" s="3"/>
      <c r="H29" s="13"/>
    </row>
    <row r="30" spans="2:8" x14ac:dyDescent="0.2">
      <c r="B30" s="12"/>
      <c r="C30" s="3" t="s">
        <v>73</v>
      </c>
      <c r="D30" s="31">
        <f>MAX(Table9[LIQUIDO A PAGAR])</f>
        <v>11066.22</v>
      </c>
      <c r="E30" s="3"/>
      <c r="F30" s="3"/>
      <c r="G30" s="3"/>
      <c r="H30" s="13"/>
    </row>
    <row r="31" spans="2:8" x14ac:dyDescent="0.2">
      <c r="B31" s="12"/>
      <c r="C31" s="3" t="s">
        <v>74</v>
      </c>
      <c r="D31" s="31">
        <f>MIN(Table9[LIQUIDO A PAGAR])</f>
        <v>1389.96</v>
      </c>
      <c r="E31" s="3"/>
      <c r="F31" s="3"/>
      <c r="G31" s="3"/>
      <c r="H31" s="13"/>
    </row>
    <row r="32" spans="2:8" x14ac:dyDescent="0.2">
      <c r="B32" s="12"/>
      <c r="C32" s="3" t="s">
        <v>75</v>
      </c>
      <c r="D32" s="31">
        <f>AVERAGE(Table9[LIQUIDO A PAGAR])</f>
        <v>5637.5999999999995</v>
      </c>
      <c r="E32" s="3"/>
      <c r="F32" s="3"/>
      <c r="G32" s="3"/>
      <c r="H32" s="13"/>
    </row>
    <row r="33" spans="2:8" x14ac:dyDescent="0.2">
      <c r="B33" s="12"/>
      <c r="C33" s="19" t="s">
        <v>76</v>
      </c>
      <c r="D33" s="30">
        <f>SUM(Table9[LIQUIDO A PAGAR])</f>
        <v>124027.2</v>
      </c>
      <c r="E33" s="3"/>
      <c r="F33" s="3"/>
      <c r="G33" s="3"/>
      <c r="H33" s="13"/>
    </row>
    <row r="34" spans="2:8" x14ac:dyDescent="0.2">
      <c r="B34" s="12"/>
      <c r="C34" s="19" t="s">
        <v>77</v>
      </c>
      <c r="D34" s="3">
        <f>COUNTIF(Table9[EMPLEADO],"*")</f>
        <v>22</v>
      </c>
      <c r="E34" s="3"/>
      <c r="F34" s="3"/>
      <c r="G34" s="3"/>
      <c r="H34" s="13"/>
    </row>
    <row r="35" spans="2:8" x14ac:dyDescent="0.2">
      <c r="B35" s="12"/>
      <c r="C35" s="3"/>
      <c r="D35" s="3"/>
      <c r="E35" s="3"/>
      <c r="F35" s="3"/>
      <c r="G35" s="3"/>
      <c r="H35" s="13"/>
    </row>
    <row r="36" spans="2:8" ht="17" thickBot="1" x14ac:dyDescent="0.25">
      <c r="B36" s="14"/>
      <c r="C36" s="15"/>
      <c r="D36" s="15"/>
      <c r="E36" s="15"/>
      <c r="F36" s="15"/>
      <c r="G36" s="15"/>
      <c r="H36" s="16"/>
    </row>
  </sheetData>
  <mergeCells count="1">
    <mergeCell ref="B3:H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C35F-11C0-2B45-87B5-C7D6B06D3E74}">
  <dimension ref="B1:F42"/>
  <sheetViews>
    <sheetView showGridLines="0" workbookViewId="0">
      <selection activeCell="C29" sqref="C29"/>
    </sheetView>
  </sheetViews>
  <sheetFormatPr baseColWidth="10" defaultRowHeight="16" x14ac:dyDescent="0.2"/>
  <cols>
    <col min="2" max="2" width="3.1640625" customWidth="1"/>
    <col min="3" max="3" width="8.83203125" customWidth="1"/>
    <col min="4" max="4" width="26" customWidth="1"/>
    <col min="5" max="5" width="17.5" bestFit="1" customWidth="1"/>
    <col min="6" max="6" width="3" customWidth="1"/>
  </cols>
  <sheetData>
    <row r="1" spans="2:6" ht="17" thickBot="1" x14ac:dyDescent="0.25"/>
    <row r="2" spans="2:6" ht="40" customHeight="1" x14ac:dyDescent="0.2">
      <c r="B2" s="47" t="s">
        <v>78</v>
      </c>
      <c r="C2" s="48"/>
      <c r="D2" s="48"/>
      <c r="E2" s="48"/>
      <c r="F2" s="49"/>
    </row>
    <row r="3" spans="2:6" x14ac:dyDescent="0.2">
      <c r="B3" s="12"/>
      <c r="C3" s="3"/>
      <c r="D3" s="3"/>
      <c r="E3" s="3"/>
      <c r="F3" s="13"/>
    </row>
    <row r="4" spans="2:6" ht="19" x14ac:dyDescent="0.25">
      <c r="B4" s="12"/>
      <c r="C4" s="32" t="s">
        <v>79</v>
      </c>
      <c r="D4" s="32" t="s">
        <v>80</v>
      </c>
      <c r="E4" s="32" t="s">
        <v>81</v>
      </c>
      <c r="F4" s="33"/>
    </row>
    <row r="5" spans="2:6" x14ac:dyDescent="0.2">
      <c r="B5" s="12"/>
      <c r="C5" s="3" t="s">
        <v>82</v>
      </c>
      <c r="D5" s="31">
        <v>16624</v>
      </c>
      <c r="E5" s="31">
        <f>Table10[[#This Row],[VALOR DEL INMUEBLE]]*0.02</f>
        <v>332.48</v>
      </c>
      <c r="F5" s="13"/>
    </row>
    <row r="6" spans="2:6" x14ac:dyDescent="0.2">
      <c r="B6" s="12"/>
      <c r="C6" s="3" t="s">
        <v>83</v>
      </c>
      <c r="D6" s="31">
        <v>6107</v>
      </c>
      <c r="E6" s="31">
        <f>Table10[[#This Row],[VALOR DEL INMUEBLE]]*0.02</f>
        <v>122.14</v>
      </c>
      <c r="F6" s="13"/>
    </row>
    <row r="7" spans="2:6" x14ac:dyDescent="0.2">
      <c r="B7" s="12"/>
      <c r="C7" s="3" t="s">
        <v>84</v>
      </c>
      <c r="D7" s="31">
        <v>16861</v>
      </c>
      <c r="E7" s="31">
        <f>Table10[[#This Row],[VALOR DEL INMUEBLE]]*0.02</f>
        <v>337.22</v>
      </c>
      <c r="F7" s="13"/>
    </row>
    <row r="8" spans="2:6" x14ac:dyDescent="0.2">
      <c r="B8" s="12"/>
      <c r="C8" s="3" t="s">
        <v>85</v>
      </c>
      <c r="D8" s="31">
        <v>5152</v>
      </c>
      <c r="E8" s="31">
        <f>Table10[[#This Row],[VALOR DEL INMUEBLE]]*0.02</f>
        <v>103.04</v>
      </c>
      <c r="F8" s="13"/>
    </row>
    <row r="9" spans="2:6" x14ac:dyDescent="0.2">
      <c r="B9" s="12"/>
      <c r="C9" s="3" t="s">
        <v>85</v>
      </c>
      <c r="D9" s="31">
        <v>6685</v>
      </c>
      <c r="E9" s="31">
        <f>Table10[[#This Row],[VALOR DEL INMUEBLE]]*0.02</f>
        <v>133.69999999999999</v>
      </c>
      <c r="F9" s="13"/>
    </row>
    <row r="10" spans="2:6" x14ac:dyDescent="0.2">
      <c r="B10" s="12"/>
      <c r="C10" s="3" t="s">
        <v>85</v>
      </c>
      <c r="D10" s="31">
        <v>9136</v>
      </c>
      <c r="E10" s="31">
        <f>Table10[[#This Row],[VALOR DEL INMUEBLE]]*0.02</f>
        <v>182.72</v>
      </c>
      <c r="F10" s="13"/>
    </row>
    <row r="11" spans="2:6" x14ac:dyDescent="0.2">
      <c r="B11" s="12"/>
      <c r="C11" s="3" t="s">
        <v>86</v>
      </c>
      <c r="D11" s="31">
        <v>12758</v>
      </c>
      <c r="E11" s="31">
        <f>Table10[[#This Row],[VALOR DEL INMUEBLE]]*0.02</f>
        <v>255.16</v>
      </c>
      <c r="F11" s="13"/>
    </row>
    <row r="12" spans="2:6" x14ac:dyDescent="0.2">
      <c r="B12" s="12"/>
      <c r="C12" s="3" t="s">
        <v>82</v>
      </c>
      <c r="D12" s="31">
        <v>18082</v>
      </c>
      <c r="E12" s="31">
        <f>Table10[[#This Row],[VALOR DEL INMUEBLE]]*0.02</f>
        <v>361.64</v>
      </c>
      <c r="F12" s="13"/>
    </row>
    <row r="13" spans="2:6" x14ac:dyDescent="0.2">
      <c r="B13" s="12"/>
      <c r="C13" s="3" t="s">
        <v>82</v>
      </c>
      <c r="D13" s="31">
        <v>9531</v>
      </c>
      <c r="E13" s="31">
        <f>Table10[[#This Row],[VALOR DEL INMUEBLE]]*0.02</f>
        <v>190.62</v>
      </c>
      <c r="F13" s="13"/>
    </row>
    <row r="14" spans="2:6" x14ac:dyDescent="0.2">
      <c r="B14" s="12"/>
      <c r="C14" s="3" t="s">
        <v>86</v>
      </c>
      <c r="D14" s="31">
        <v>5254</v>
      </c>
      <c r="E14" s="31">
        <f>Table10[[#This Row],[VALOR DEL INMUEBLE]]*0.02</f>
        <v>105.08</v>
      </c>
      <c r="F14" s="13"/>
    </row>
    <row r="15" spans="2:6" x14ac:dyDescent="0.2">
      <c r="B15" s="12"/>
      <c r="C15" s="3" t="s">
        <v>82</v>
      </c>
      <c r="D15" s="31">
        <v>12118</v>
      </c>
      <c r="E15" s="31">
        <f>Table10[[#This Row],[VALOR DEL INMUEBLE]]*0.02</f>
        <v>242.36</v>
      </c>
      <c r="F15" s="13"/>
    </row>
    <row r="16" spans="2:6" x14ac:dyDescent="0.2">
      <c r="B16" s="12"/>
      <c r="C16" s="3" t="s">
        <v>83</v>
      </c>
      <c r="D16" s="31">
        <v>14372</v>
      </c>
      <c r="E16" s="31">
        <f>Table10[[#This Row],[VALOR DEL INMUEBLE]]*0.02</f>
        <v>287.44</v>
      </c>
      <c r="F16" s="13"/>
    </row>
    <row r="17" spans="2:6" x14ac:dyDescent="0.2">
      <c r="B17" s="12"/>
      <c r="C17" s="3" t="s">
        <v>84</v>
      </c>
      <c r="D17" s="31">
        <v>11233</v>
      </c>
      <c r="E17" s="31">
        <f>Table10[[#This Row],[VALOR DEL INMUEBLE]]*0.02</f>
        <v>224.66</v>
      </c>
      <c r="F17" s="13"/>
    </row>
    <row r="18" spans="2:6" x14ac:dyDescent="0.2">
      <c r="B18" s="12"/>
      <c r="C18" s="3" t="s">
        <v>86</v>
      </c>
      <c r="D18" s="31">
        <v>10417</v>
      </c>
      <c r="E18" s="31">
        <f>Table10[[#This Row],[VALOR DEL INMUEBLE]]*0.02</f>
        <v>208.34</v>
      </c>
      <c r="F18" s="13"/>
    </row>
    <row r="19" spans="2:6" x14ac:dyDescent="0.2">
      <c r="B19" s="12"/>
      <c r="C19" s="3" t="s">
        <v>82</v>
      </c>
      <c r="D19" s="31">
        <v>23420</v>
      </c>
      <c r="E19" s="31">
        <f>Table10[[#This Row],[VALOR DEL INMUEBLE]]*0.02</f>
        <v>468.40000000000003</v>
      </c>
      <c r="F19" s="13"/>
    </row>
    <row r="20" spans="2:6" x14ac:dyDescent="0.2">
      <c r="B20" s="12"/>
      <c r="C20" s="3" t="s">
        <v>85</v>
      </c>
      <c r="D20" s="31">
        <v>15247</v>
      </c>
      <c r="E20" s="31">
        <f>Table10[[#This Row],[VALOR DEL INMUEBLE]]*0.02</f>
        <v>304.94</v>
      </c>
      <c r="F20" s="13"/>
    </row>
    <row r="21" spans="2:6" x14ac:dyDescent="0.2">
      <c r="B21" s="12"/>
      <c r="C21" s="3" t="s">
        <v>83</v>
      </c>
      <c r="D21" s="31">
        <v>13922</v>
      </c>
      <c r="E21" s="31">
        <f>Table10[[#This Row],[VALOR DEL INMUEBLE]]*0.02</f>
        <v>278.44</v>
      </c>
      <c r="F21" s="13"/>
    </row>
    <row r="22" spans="2:6" x14ac:dyDescent="0.2">
      <c r="B22" s="12"/>
      <c r="C22" s="3" t="s">
        <v>85</v>
      </c>
      <c r="D22" s="31">
        <v>18628</v>
      </c>
      <c r="E22" s="31">
        <f>Table10[[#This Row],[VALOR DEL INMUEBLE]]*0.02</f>
        <v>372.56</v>
      </c>
      <c r="F22" s="13"/>
    </row>
    <row r="23" spans="2:6" x14ac:dyDescent="0.2">
      <c r="B23" s="12"/>
      <c r="C23" s="3" t="s">
        <v>85</v>
      </c>
      <c r="D23" s="31">
        <v>10896</v>
      </c>
      <c r="E23" s="31">
        <f>Table10[[#This Row],[VALOR DEL INMUEBLE]]*0.02</f>
        <v>217.92000000000002</v>
      </c>
      <c r="F23" s="13"/>
    </row>
    <row r="24" spans="2:6" x14ac:dyDescent="0.2">
      <c r="B24" s="12"/>
      <c r="C24" s="3" t="s">
        <v>85</v>
      </c>
      <c r="D24" s="31">
        <v>21158</v>
      </c>
      <c r="E24" s="31">
        <f>Table10[[#This Row],[VALOR DEL INMUEBLE]]*0.02</f>
        <v>423.16</v>
      </c>
      <c r="F24" s="13"/>
    </row>
    <row r="25" spans="2:6" x14ac:dyDescent="0.2">
      <c r="B25" s="12"/>
      <c r="C25" s="3" t="s">
        <v>86</v>
      </c>
      <c r="D25" s="31">
        <v>6035</v>
      </c>
      <c r="E25" s="31">
        <f>Table10[[#This Row],[VALOR DEL INMUEBLE]]*0.02</f>
        <v>120.7</v>
      </c>
      <c r="F25" s="13"/>
    </row>
    <row r="26" spans="2:6" x14ac:dyDescent="0.2">
      <c r="B26" s="12"/>
      <c r="C26" s="3" t="s">
        <v>85</v>
      </c>
      <c r="D26" s="31">
        <v>9454</v>
      </c>
      <c r="E26" s="31">
        <f>Table10[[#This Row],[VALOR DEL INMUEBLE]]*0.02</f>
        <v>189.08</v>
      </c>
      <c r="F26" s="13"/>
    </row>
    <row r="27" spans="2:6" x14ac:dyDescent="0.2">
      <c r="B27" s="12"/>
      <c r="C27" s="3" t="s">
        <v>85</v>
      </c>
      <c r="D27" s="31">
        <v>17692</v>
      </c>
      <c r="E27" s="31">
        <f>Table10[[#This Row],[VALOR DEL INMUEBLE]]*0.02</f>
        <v>353.84000000000003</v>
      </c>
      <c r="F27" s="13"/>
    </row>
    <row r="28" spans="2:6" x14ac:dyDescent="0.2">
      <c r="B28" s="12"/>
      <c r="C28" s="3" t="s">
        <v>84</v>
      </c>
      <c r="D28" s="31">
        <v>8945</v>
      </c>
      <c r="E28" s="31">
        <f>Table10[[#This Row],[VALOR DEL INMUEBLE]]*0.02</f>
        <v>178.9</v>
      </c>
      <c r="F28" s="13"/>
    </row>
    <row r="29" spans="2:6" x14ac:dyDescent="0.2">
      <c r="B29" s="12"/>
      <c r="C29" s="3" t="s">
        <v>85</v>
      </c>
      <c r="D29" s="31">
        <v>17738</v>
      </c>
      <c r="E29" s="31">
        <f>Table10[[#This Row],[VALOR DEL INMUEBLE]]*0.02</f>
        <v>354.76</v>
      </c>
      <c r="F29" s="13"/>
    </row>
    <row r="30" spans="2:6" x14ac:dyDescent="0.2">
      <c r="B30" s="12"/>
      <c r="C30" s="35"/>
      <c r="D30" s="35"/>
      <c r="E30" s="35"/>
      <c r="F30" s="13"/>
    </row>
    <row r="31" spans="2:6" x14ac:dyDescent="0.2">
      <c r="B31" s="34"/>
      <c r="C31" s="50" t="s">
        <v>87</v>
      </c>
      <c r="D31" s="51"/>
      <c r="E31" s="56">
        <f>SUMIF(Table10[VALOR DEL INMUEBLE],"&gt;12698.60")</f>
        <v>206502</v>
      </c>
      <c r="F31" s="13"/>
    </row>
    <row r="32" spans="2:6" x14ac:dyDescent="0.2">
      <c r="B32" s="34"/>
      <c r="C32" s="52"/>
      <c r="D32" s="53"/>
      <c r="E32" s="57"/>
      <c r="F32" s="13"/>
    </row>
    <row r="33" spans="2:6" x14ac:dyDescent="0.2">
      <c r="B33" s="34"/>
      <c r="C33" s="52"/>
      <c r="D33" s="53"/>
      <c r="E33" s="57"/>
      <c r="F33" s="13"/>
    </row>
    <row r="34" spans="2:6" x14ac:dyDescent="0.2">
      <c r="B34" s="34"/>
      <c r="C34" s="52"/>
      <c r="D34" s="53"/>
      <c r="E34" s="57"/>
      <c r="F34" s="13"/>
    </row>
    <row r="35" spans="2:6" x14ac:dyDescent="0.2">
      <c r="B35" s="34"/>
      <c r="C35" s="54"/>
      <c r="D35" s="55"/>
      <c r="E35" s="58"/>
      <c r="F35" s="13"/>
    </row>
    <row r="36" spans="2:6" x14ac:dyDescent="0.2">
      <c r="B36" s="12"/>
      <c r="C36" s="59" t="s">
        <v>88</v>
      </c>
      <c r="D36" s="59"/>
      <c r="E36" s="3">
        <f>COUNTIF(Table10[TIPO],"=A")</f>
        <v>4</v>
      </c>
      <c r="F36" s="13"/>
    </row>
    <row r="37" spans="2:6" x14ac:dyDescent="0.2">
      <c r="B37" s="12"/>
      <c r="C37" s="44" t="s">
        <v>89</v>
      </c>
      <c r="D37" s="45"/>
      <c r="E37" s="36">
        <f>COUNTIF(Table10[TIPO],"=B")</f>
        <v>10</v>
      </c>
      <c r="F37" s="13"/>
    </row>
    <row r="38" spans="2:6" x14ac:dyDescent="0.2">
      <c r="B38" s="12"/>
      <c r="C38" s="46" t="s">
        <v>90</v>
      </c>
      <c r="D38" s="46"/>
      <c r="E38" s="3">
        <f>COUNTIF(Table10[TIPO],"=C")</f>
        <v>5</v>
      </c>
      <c r="F38" s="13"/>
    </row>
    <row r="39" spans="2:6" x14ac:dyDescent="0.2">
      <c r="B39" s="12"/>
      <c r="C39" s="44" t="s">
        <v>91</v>
      </c>
      <c r="D39" s="45"/>
      <c r="E39" s="36">
        <f>COUNTIF(Table10[TIPO],"=D")</f>
        <v>3</v>
      </c>
      <c r="F39" s="13"/>
    </row>
    <row r="40" spans="2:6" x14ac:dyDescent="0.2">
      <c r="B40" s="12"/>
      <c r="C40" s="46" t="s">
        <v>92</v>
      </c>
      <c r="D40" s="46"/>
      <c r="E40" s="3">
        <f>COUNTIF(Table10[TIPO],"=E")</f>
        <v>3</v>
      </c>
      <c r="F40" s="13"/>
    </row>
    <row r="41" spans="2:6" x14ac:dyDescent="0.2">
      <c r="B41" s="12"/>
      <c r="C41" s="44" t="s">
        <v>93</v>
      </c>
      <c r="D41" s="45"/>
      <c r="E41" s="36">
        <f>COUNTIF(Table10[TIPO],"*")</f>
        <v>25</v>
      </c>
      <c r="F41" s="13"/>
    </row>
    <row r="42" spans="2:6" ht="17" thickBot="1" x14ac:dyDescent="0.25">
      <c r="B42" s="14"/>
      <c r="C42" s="15"/>
      <c r="D42" s="15"/>
      <c r="E42" s="15"/>
      <c r="F42" s="16"/>
    </row>
  </sheetData>
  <mergeCells count="9">
    <mergeCell ref="C39:D39"/>
    <mergeCell ref="C40:D40"/>
    <mergeCell ref="C41:D41"/>
    <mergeCell ref="B2:F2"/>
    <mergeCell ref="C31:D35"/>
    <mergeCell ref="E31:E35"/>
    <mergeCell ref="C36:D36"/>
    <mergeCell ref="C37:D37"/>
    <mergeCell ref="C38:D3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EJER2</vt:lpstr>
      <vt:lpstr>EJERC3</vt:lpstr>
      <vt:lpstr>EJERC4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2020-10-30T17:36:05Z</dcterms:created>
  <dcterms:modified xsi:type="dcterms:W3CDTF">2020-10-31T04:21:43Z</dcterms:modified>
</cp:coreProperties>
</file>