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semvalenciavargas/Desktop/"/>
    </mc:Choice>
  </mc:AlternateContent>
  <xr:revisionPtr revIDLastSave="0" documentId="13_ncr:1_{7ADDAF2C-F3D1-CA4C-958B-7EC741766B6D}" xr6:coauthVersionLast="45" xr6:coauthVersionMax="45" xr10:uidLastSave="{00000000-0000-0000-0000-000000000000}"/>
  <bookViews>
    <workbookView xWindow="24380" yWindow="500" windowWidth="24400" windowHeight="21100" xr2:uid="{9F5BCD30-62E4-DE49-9166-30DCD8C4B155}"/>
  </bookViews>
  <sheets>
    <sheet name="POBLACION_PROVINCIA_CUSCO" sheetId="1" r:id="rId1"/>
    <sheet name="PRECIO_PETROLEO" sheetId="2" r:id="rId2"/>
    <sheet name="PROM_ALUMNOS" sheetId="3" r:id="rId3"/>
    <sheet name="CALIFICACIONES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8" i="4" l="1"/>
  <c r="F17" i="4"/>
  <c r="F22" i="4"/>
  <c r="F21" i="4"/>
  <c r="F20" i="4"/>
  <c r="F19" i="4"/>
  <c r="K4" i="4"/>
  <c r="K6" i="4"/>
  <c r="K8" i="4"/>
  <c r="K10" i="4"/>
  <c r="K12" i="4"/>
  <c r="K14" i="4"/>
  <c r="K2" i="4"/>
  <c r="J3" i="4"/>
  <c r="K3" i="4" s="1"/>
  <c r="J4" i="4"/>
  <c r="J5" i="4"/>
  <c r="K5" i="4" s="1"/>
  <c r="J6" i="4"/>
  <c r="J7" i="4"/>
  <c r="K7" i="4" s="1"/>
  <c r="J8" i="4"/>
  <c r="J9" i="4"/>
  <c r="K9" i="4" s="1"/>
  <c r="J10" i="4"/>
  <c r="J11" i="4"/>
  <c r="K11" i="4" s="1"/>
  <c r="J12" i="4"/>
  <c r="J13" i="4"/>
  <c r="K13" i="4" s="1"/>
  <c r="J14" i="4"/>
  <c r="J2" i="4"/>
  <c r="E3" i="4"/>
  <c r="E4" i="4"/>
  <c r="E5" i="4"/>
  <c r="E6" i="4"/>
  <c r="E7" i="4"/>
  <c r="E8" i="4"/>
  <c r="E9" i="4"/>
  <c r="E10" i="4"/>
  <c r="E11" i="4"/>
  <c r="E12" i="4"/>
  <c r="E13" i="4"/>
  <c r="E14" i="4"/>
  <c r="E2" i="4"/>
  <c r="H6" i="3" l="1"/>
  <c r="J6" i="3" s="1"/>
  <c r="H7" i="3"/>
  <c r="J7" i="3" s="1"/>
  <c r="H8" i="3"/>
  <c r="J8" i="3" s="1"/>
  <c r="H9" i="3"/>
  <c r="J9" i="3" s="1"/>
  <c r="H10" i="3"/>
  <c r="J10" i="3" s="1"/>
  <c r="H11" i="3"/>
  <c r="J11" i="3" s="1"/>
  <c r="H12" i="3"/>
  <c r="J12" i="3" s="1"/>
  <c r="H13" i="3"/>
  <c r="J13" i="3" s="1"/>
  <c r="H14" i="3"/>
  <c r="J14" i="3" s="1"/>
  <c r="H15" i="3"/>
  <c r="J15" i="3" s="1"/>
  <c r="H16" i="3"/>
  <c r="J16" i="3" s="1"/>
  <c r="H17" i="3"/>
  <c r="J17" i="3" s="1"/>
  <c r="H18" i="3"/>
  <c r="J18" i="3" s="1"/>
  <c r="H19" i="3"/>
  <c r="J19" i="3" s="1"/>
  <c r="H20" i="3"/>
  <c r="J20" i="3" s="1"/>
  <c r="H21" i="3"/>
  <c r="J21" i="3" s="1"/>
  <c r="H22" i="3"/>
  <c r="J22" i="3" s="1"/>
  <c r="H23" i="3"/>
  <c r="J23" i="3" s="1"/>
  <c r="H24" i="3"/>
  <c r="J24" i="3" s="1"/>
  <c r="H5" i="3"/>
  <c r="J5" i="3" s="1"/>
  <c r="D17" i="2"/>
  <c r="E17" i="2"/>
  <c r="F17" i="2"/>
  <c r="G17" i="2"/>
  <c r="H17" i="2"/>
  <c r="I17" i="2"/>
  <c r="J17" i="2"/>
  <c r="K17" i="2"/>
  <c r="D16" i="2"/>
  <c r="E16" i="2"/>
  <c r="F16" i="2"/>
  <c r="G16" i="2"/>
  <c r="H16" i="2"/>
  <c r="I16" i="2"/>
  <c r="J16" i="2"/>
  <c r="K16" i="2"/>
  <c r="D15" i="2"/>
  <c r="E15" i="2"/>
  <c r="F15" i="2"/>
  <c r="G15" i="2"/>
  <c r="H15" i="2"/>
  <c r="I15" i="2"/>
  <c r="J15" i="2"/>
  <c r="K15" i="2"/>
  <c r="C17" i="2"/>
  <c r="C16" i="2"/>
  <c r="C15" i="2"/>
</calcChain>
</file>

<file path=xl/sharedStrings.xml><?xml version="1.0" encoding="utf-8"?>
<sst xmlns="http://schemas.openxmlformats.org/spreadsheetml/2006/main" count="128" uniqueCount="127">
  <si>
    <t>Distrito</t>
  </si>
  <si>
    <t>Poblacion Total Proyectada al 30/06/2014</t>
  </si>
  <si>
    <t>Cusco</t>
  </si>
  <si>
    <t>Ccorca</t>
  </si>
  <si>
    <t>Poroy</t>
  </si>
  <si>
    <t>San Jeronimo</t>
  </si>
  <si>
    <t>San Sebastian</t>
  </si>
  <si>
    <t>Santiago</t>
  </si>
  <si>
    <t>Saylla</t>
  </si>
  <si>
    <t>Wanchaq</t>
  </si>
  <si>
    <t>Fuente: Instituto Nacional de Estadistica e Informatica.</t>
  </si>
  <si>
    <t>- Direccion Nacional de Censos y Encuestas</t>
  </si>
  <si>
    <t>- Direccion Tecnica de Demografia e Indicadores Sociales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</si>
  <si>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</si>
  <si>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</si>
  <si>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</si>
  <si>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</si>
  <si>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</si>
  <si>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</si>
  <si>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</si>
  <si>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</si>
  <si>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</si>
  <si>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</si>
  <si>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</si>
  <si>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</si>
  <si>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Costo Maximo por año</t>
  </si>
  <si>
    <t>Costo Minimo por año</t>
  </si>
  <si>
    <t>Costo Promedio por año</t>
  </si>
  <si>
    <t>AÑO                     MES</t>
  </si>
  <si>
    <t>DATOS PERSONALES</t>
  </si>
  <si>
    <t>CODIGO</t>
  </si>
  <si>
    <t>NOMBRE</t>
  </si>
  <si>
    <t>NOTA 1</t>
  </si>
  <si>
    <t>NOTA 2</t>
  </si>
  <si>
    <t>NOTA 3</t>
  </si>
  <si>
    <t>PROMEDIO</t>
  </si>
  <si>
    <t>EDAD</t>
  </si>
  <si>
    <t>COMENTARIO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</si>
  <si>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</si>
  <si>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</si>
  <si>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</si>
  <si>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</si>
  <si>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</si>
  <si>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</si>
  <si>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</si>
  <si>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</si>
  <si>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AL - 001</t>
  </si>
  <si>
    <t>AL - 002</t>
  </si>
  <si>
    <t>AL - 003</t>
  </si>
  <si>
    <t>AL - 004</t>
  </si>
  <si>
    <t>AL - 005</t>
  </si>
  <si>
    <t>AL - 006</t>
  </si>
  <si>
    <t>AL - 007</t>
  </si>
  <si>
    <t>AL - 008</t>
  </si>
  <si>
    <t>AL - 009</t>
  </si>
  <si>
    <t>AL - 010</t>
  </si>
  <si>
    <t>AL - 011</t>
  </si>
  <si>
    <t>AL - 012</t>
  </si>
  <si>
    <t>AL - 013</t>
  </si>
  <si>
    <t>AL - 014</t>
  </si>
  <si>
    <t>AL - 015</t>
  </si>
  <si>
    <t>AL - 016</t>
  </si>
  <si>
    <t>AL - 017</t>
  </si>
  <si>
    <t>AL - 018</t>
  </si>
  <si>
    <t>AL - 019</t>
  </si>
  <si>
    <t>AL - 020</t>
  </si>
  <si>
    <t>Karen Yorka</t>
  </si>
  <si>
    <t>Danica Ingrid</t>
  </si>
  <si>
    <t>Jackeline Estefani</t>
  </si>
  <si>
    <t>Maria Stefania</t>
  </si>
  <si>
    <t>Rocio</t>
  </si>
  <si>
    <t>Chistian Miguel</t>
  </si>
  <si>
    <t>Sharon Carola</t>
  </si>
  <si>
    <t>Jehan Carlos</t>
  </si>
  <si>
    <t>Joyce Carla</t>
  </si>
  <si>
    <t>Lucero</t>
  </si>
  <si>
    <t>Royer</t>
  </si>
  <si>
    <t>Yessenia</t>
  </si>
  <si>
    <t>Victor Hugo</t>
  </si>
  <si>
    <t>Nury Yaneth</t>
  </si>
  <si>
    <t>Edgard Adisson</t>
  </si>
  <si>
    <t>Camilo</t>
  </si>
  <si>
    <t>Laura</t>
  </si>
  <si>
    <t>Ryder</t>
  </si>
  <si>
    <t>Carmen Nohelia</t>
  </si>
  <si>
    <t>Ruth Daniela</t>
  </si>
  <si>
    <t>APELLIDO</t>
  </si>
  <si>
    <t>PROFESOR</t>
  </si>
  <si>
    <t>NOTA</t>
  </si>
  <si>
    <t>CALIFICACION</t>
  </si>
  <si>
    <t>Aguilar Zuñiga</t>
  </si>
  <si>
    <t>Alvarez Concha</t>
  </si>
  <si>
    <t xml:space="preserve">Callañaupa Borda </t>
  </si>
  <si>
    <t>Daza Padilla</t>
  </si>
  <si>
    <t>Gamboa Arredondo</t>
  </si>
  <si>
    <t>Garcia Rodriguez</t>
  </si>
  <si>
    <t>Herrera Huaman</t>
  </si>
  <si>
    <t>Huacac Pereira</t>
  </si>
  <si>
    <t>Huamani Oblitas</t>
  </si>
  <si>
    <t>Huallca Sullca</t>
  </si>
  <si>
    <t>Jara Llanllaya</t>
  </si>
  <si>
    <t>Locumber Zapata</t>
  </si>
  <si>
    <t>Madrid Ochoa</t>
  </si>
  <si>
    <t>karen yorka</t>
  </si>
  <si>
    <t>danica ingrid</t>
  </si>
  <si>
    <t>jackeline estefani</t>
  </si>
  <si>
    <t>maria stefani</t>
  </si>
  <si>
    <t>rocio</t>
  </si>
  <si>
    <t>christian miguel</t>
  </si>
  <si>
    <t>sharon carola</t>
  </si>
  <si>
    <t>jehan carlos</t>
  </si>
  <si>
    <t>joyce carla</t>
  </si>
  <si>
    <t>lucero</t>
  </si>
  <si>
    <t>roger</t>
  </si>
  <si>
    <t>yesenia</t>
  </si>
  <si>
    <t>victor hugo</t>
  </si>
  <si>
    <t>GRUPO 
1-2-3-4</t>
  </si>
  <si>
    <t>NOTA 
P1</t>
  </si>
  <si>
    <t>NOTA
 TEORIA</t>
  </si>
  <si>
    <t>NOTA 
TEORIA</t>
  </si>
  <si>
    <t>NOTA
 P2</t>
  </si>
  <si>
    <t>CONTAR:</t>
  </si>
  <si>
    <t>Reprobado</t>
  </si>
  <si>
    <t>Aprobado</t>
  </si>
  <si>
    <t>Notable</t>
  </si>
  <si>
    <t>Sobresaliente</t>
  </si>
  <si>
    <t>M.honor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</si>
</sst>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_ ;_-[$$-409]* \-#,##0\ ;_-[$$-409]* &quot;-&quot;_ ;_-@_ 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Arial"/>
      <family val="2"/>
    </font>
    <font>
      <sz val="8"/>
      <color theme="1"/>
      <name val="Arial"/>
      <family val="2"/>
    </font>
    <font>
      <b/>
      <sz val="12"/>
      <color theme="1"/>
      <name val="Arial"/>
      <family val="2"/>
    </font>
    <font>
      <u val="double"/>
      <sz val="22"/>
      <color rgb="FF2E571D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0F0D9"/>
        <bgColor indexed="64"/>
      </patternFill>
    </fill>
    <fill>
      <patternFill patternType="solid">
        <fgColor rgb="FFC1E2B1"/>
        <bgColor indexed="64"/>
      </patternFill>
    </fill>
    <fill>
      <patternFill patternType="solid">
        <fgColor rgb="FFA0D389"/>
        <bgColor indexed="64"/>
      </patternFill>
    </fill>
    <fill>
      <patternFill patternType="solid">
        <fgColor theme="9" tint="0.79998168889431442"/>
        <bgColor indexed="65"/>
      </patternFill>
    </fill>
  </fills>
  <borders count="18">
    <border>
      <left/>
      <right/>
      <top/>
      <bottom/>
      <diagonal/>
    </border>
    <border>
      <left style="thin">
        <color rgb="FF6FAD48"/>
      </left>
      <right style="thin">
        <color rgb="FF6FAD48"/>
      </right>
      <top style="thin">
        <color rgb="FF6FAD48"/>
      </top>
      <bottom style="thin">
        <color rgb="FF6FAD48"/>
      </bottom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 style="medium">
        <color rgb="FF457DCF"/>
      </left>
      <right/>
      <top style="medium">
        <color rgb="FF457DCF"/>
      </top>
      <bottom/>
      <diagonal/>
    </border>
    <border>
      <left/>
      <right/>
      <top style="medium">
        <color rgb="FF457DCF"/>
      </top>
      <bottom/>
      <diagonal/>
    </border>
    <border>
      <left/>
      <right style="medium">
        <color rgb="FF457DCF"/>
      </right>
      <top style="medium">
        <color rgb="FF457DCF"/>
      </top>
      <bottom/>
      <diagonal/>
    </border>
    <border>
      <left style="medium">
        <color rgb="FF457DCF"/>
      </left>
      <right/>
      <top/>
      <bottom/>
      <diagonal/>
    </border>
    <border>
      <left/>
      <right style="medium">
        <color rgb="FF457DCF"/>
      </right>
      <top/>
      <bottom/>
      <diagonal/>
    </border>
    <border>
      <left style="medium">
        <color rgb="FF457DCF"/>
      </left>
      <right/>
      <top/>
      <bottom style="medium">
        <color rgb="FF457DCF"/>
      </bottom>
      <diagonal/>
    </border>
    <border>
      <left/>
      <right/>
      <top/>
      <bottom style="medium">
        <color rgb="FF457DCF"/>
      </bottom>
      <diagonal/>
    </border>
    <border>
      <left/>
      <right style="medium">
        <color rgb="FF457DCF"/>
      </right>
      <top/>
      <bottom style="medium">
        <color rgb="FF457DCF"/>
      </bottom>
      <diagonal/>
    </border>
    <border>
      <left style="thin">
        <color rgb="FF5BA23C"/>
      </left>
      <right/>
      <top style="thin">
        <color rgb="FF5BA23C"/>
      </top>
      <bottom/>
      <diagonal/>
    </border>
    <border>
      <left/>
      <right/>
      <top style="thin">
        <color rgb="FF5BA23C"/>
      </top>
      <bottom/>
      <diagonal/>
    </border>
    <border>
      <left/>
      <right style="thin">
        <color rgb="FF5BA23C"/>
      </right>
      <top style="thin">
        <color rgb="FF5BA23C"/>
      </top>
      <bottom/>
      <diagonal/>
    </border>
    <border>
      <left style="thin">
        <color rgb="FF5BA23C"/>
      </left>
      <right/>
      <top/>
      <bottom/>
      <diagonal/>
    </border>
    <border>
      <left/>
      <right style="thin">
        <color rgb="FF5BA23C"/>
      </right>
      <top/>
      <bottom/>
      <diagonal/>
    </border>
    <border>
      <left/>
      <right/>
      <top/>
      <bottom style="thin">
        <color rgb="FF5BA23C"/>
      </bottom>
      <diagonal/>
    </border>
    <border>
      <left style="thin">
        <color rgb="FF5BA23C"/>
      </left>
      <right style="thin">
        <color rgb="FF5BA23C"/>
      </right>
      <top style="thin">
        <color rgb="FF5BA23C"/>
      </top>
      <bottom style="thin">
        <color rgb="FF5BA23C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8" borderId="0" applyNumberFormat="0" applyBorder="0" applyAlignment="0" applyProtection="0"/>
  </cellStyleXfs>
  <cellXfs count="44">
    <xf numFmtId="0" fontId="0" fillId="0" borderId="0" xfId="0"/>
    <xf numFmtId="0" fontId="3" fillId="6" borderId="1" xfId="0" applyFont="1" applyFill="1" applyBorder="1"/>
    <xf numFmtId="0" fontId="3" fillId="5" borderId="1" xfId="0" applyFont="1" applyFill="1" applyBorder="1"/>
    <xf numFmtId="0" fontId="5" fillId="5" borderId="1" xfId="0" applyFont="1" applyFill="1" applyBorder="1" applyAlignment="1">
      <alignment horizontal="center" vertical="center" wrapText="1"/>
    </xf>
    <xf numFmtId="3" fontId="3" fillId="6" borderId="1" xfId="0" applyNumberFormat="1" applyFont="1" applyFill="1" applyBorder="1"/>
    <xf numFmtId="3" fontId="3" fillId="5" borderId="1" xfId="0" applyNumberFormat="1" applyFont="1" applyFill="1" applyBorder="1"/>
    <xf numFmtId="0" fontId="0" fillId="7" borderId="0" xfId="0" applyFill="1" applyAlignment="1">
      <alignment horizontal="center" vertical="center"/>
    </xf>
    <xf numFmtId="0" fontId="1" fillId="4" borderId="0" xfId="3"/>
    <xf numFmtId="0" fontId="1" fillId="3" borderId="0" xfId="2"/>
    <xf numFmtId="0" fontId="0" fillId="4" borderId="2" xfId="3" applyFont="1" applyFill="1" applyBorder="1"/>
    <xf numFmtId="0" fontId="0" fillId="3" borderId="2" xfId="2" applyFont="1" applyFill="1" applyBorder="1"/>
    <xf numFmtId="0" fontId="0" fillId="7" borderId="0" xfId="0" applyFill="1" applyAlignment="1">
      <alignment horizontal="center" vertical="distributed"/>
    </xf>
    <xf numFmtId="164" fontId="1" fillId="3" borderId="0" xfId="2" applyNumberFormat="1"/>
    <xf numFmtId="164" fontId="1" fillId="4" borderId="0" xfId="3" applyNumberFormat="1"/>
    <xf numFmtId="164" fontId="0" fillId="0" borderId="0" xfId="0" applyNumberFormat="1"/>
    <xf numFmtId="164" fontId="0" fillId="4" borderId="2" xfId="3" applyNumberFormat="1" applyFont="1" applyFill="1" applyBorder="1"/>
    <xf numFmtId="164" fontId="0" fillId="3" borderId="2" xfId="2" applyNumberFormat="1" applyFont="1" applyFill="1" applyBorder="1"/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0" xfId="0" applyFill="1" applyBorder="1"/>
    <xf numFmtId="0" fontId="2" fillId="2" borderId="11" xfId="1" applyBorder="1"/>
    <xf numFmtId="0" fontId="2" fillId="2" borderId="12" xfId="1" applyBorder="1"/>
    <xf numFmtId="0" fontId="2" fillId="2" borderId="13" xfId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1" fontId="0" fillId="0" borderId="0" xfId="0" applyNumberFormat="1" applyBorder="1"/>
    <xf numFmtId="0" fontId="4" fillId="0" borderId="0" xfId="0" applyFont="1" applyAlignment="1">
      <alignment horizontal="left"/>
    </xf>
    <xf numFmtId="49" fontId="4" fillId="0" borderId="0" xfId="0" applyNumberFormat="1" applyFont="1" applyAlignment="1">
      <alignment horizontal="left" indent="2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1" fillId="4" borderId="17" xfId="3" applyBorder="1"/>
    <xf numFmtId="0" fontId="1" fillId="3" borderId="17" xfId="2" applyBorder="1"/>
    <xf numFmtId="0" fontId="8" fillId="3" borderId="17" xfId="2" applyFont="1" applyBorder="1"/>
    <xf numFmtId="0" fontId="8" fillId="3" borderId="17" xfId="2" applyFont="1" applyBorder="1" applyAlignment="1">
      <alignment horizontal="center" vertical="center"/>
    </xf>
    <xf numFmtId="0" fontId="8" fillId="3" borderId="17" xfId="2" applyFont="1" applyBorder="1" applyAlignment="1">
      <alignment horizontal="center" vertical="center" wrapText="1"/>
    </xf>
    <xf numFmtId="0" fontId="1" fillId="4" borderId="17" xfId="3" applyBorder="1" applyAlignment="1">
      <alignment horizontal="center"/>
    </xf>
    <xf numFmtId="0" fontId="1" fillId="3" borderId="17" xfId="2" applyBorder="1" applyAlignment="1">
      <alignment horizontal="center"/>
    </xf>
    <xf numFmtId="0" fontId="1" fillId="8" borderId="17" xfId="4" applyBorder="1"/>
  </cellXfs>
  <cellStyles count="5">
    <cellStyle name="20% - Accent6" xfId="4" builtinId="50"/>
    <cellStyle name="40% - Accent6" xfId="2" builtinId="51"/>
    <cellStyle name="60% - Accent6" xfId="3" builtinId="52"/>
    <cellStyle name="Accent6" xfId="1" builtinId="49"/>
    <cellStyle name="Normal" xfId="0" builtinId="0"/>
  </cellStyles>
  <dxfs count="23">
    <dxf>
      <border diagonalUp="0" diagonalDown="0">
        <left/>
        <right style="thin">
          <color rgb="FF5BA23C"/>
        </right>
        <top/>
        <bottom/>
        <vertical/>
        <horizontal/>
      </border>
    </dxf>
    <dxf>
      <border diagonalUp="0" diagonalDown="0">
        <left style="thin">
          <color rgb="FF5BA23C"/>
        </left>
        <right/>
        <top/>
        <bottom/>
        <vertical/>
        <horizontal/>
      </border>
    </dxf>
    <dxf>
      <fill>
        <patternFill patternType="none">
          <fgColor indexed="64"/>
          <bgColor indexed="65"/>
        </patternFill>
      </fill>
    </dxf>
    <dxf>
      <numFmt numFmtId="164" formatCode="_-[$$-409]* #,##0_ ;_-[$$-409]* \-#,##0\ ;_-[$$-409]* &quot;-&quot;_ ;_-@_ "/>
    </dxf>
    <dxf>
      <alignment horizontal="center" vertical="center" textRotation="0" wrapText="0" indent="0" justifyLastLine="0" shrinkToFit="0" readingOrder="0"/>
    </dxf>
    <dxf>
      <numFmt numFmtId="164" formatCode="_-[$$-409]* #,##0_ ;_-[$$-409]* \-#,##0\ ;_-[$$-409]* &quot;-&quot;_ ;_-@_ "/>
    </dxf>
    <dxf>
      <alignment horizontal="center" vertical="center" textRotation="0" wrapText="0" indent="0" justifyLastLine="0" shrinkToFit="0" readingOrder="0"/>
    </dxf>
    <dxf>
      <numFmt numFmtId="164" formatCode="_-[$$-409]* #,##0_ ;_-[$$-409]* \-#,##0\ ;_-[$$-409]* &quot;-&quot;_ ;_-@_ "/>
    </dxf>
    <dxf>
      <alignment horizontal="center" vertical="center" textRotation="0" wrapText="0" indent="0" justifyLastLine="0" shrinkToFit="0" readingOrder="0"/>
    </dxf>
    <dxf>
      <numFmt numFmtId="164" formatCode="_-[$$-409]* #,##0_ ;_-[$$-409]* \-#,##0\ ;_-[$$-409]* &quot;-&quot;_ ;_-@_ "/>
    </dxf>
    <dxf>
      <alignment horizontal="center" vertical="center" textRotation="0" wrapText="0" indent="0" justifyLastLine="0" shrinkToFit="0" readingOrder="0"/>
    </dxf>
    <dxf>
      <numFmt numFmtId="164" formatCode="_-[$$-409]* #,##0_ ;_-[$$-409]* \-#,##0\ ;_-[$$-409]* &quot;-&quot;_ ;_-@_ "/>
    </dxf>
    <dxf>
      <alignment horizontal="center" vertical="center" textRotation="0" wrapText="0" indent="0" justifyLastLine="0" shrinkToFit="0" readingOrder="0"/>
    </dxf>
    <dxf>
      <numFmt numFmtId="164" formatCode="_-[$$-409]* #,##0_ ;_-[$$-409]* \-#,##0\ ;_-[$$-409]* &quot;-&quot;_ ;_-@_ "/>
    </dxf>
    <dxf>
      <alignment horizontal="center" vertical="center" textRotation="0" wrapText="0" indent="0" justifyLastLine="0" shrinkToFit="0" readingOrder="0"/>
    </dxf>
    <dxf>
      <numFmt numFmtId="164" formatCode="_-[$$-409]* #,##0_ ;_-[$$-409]* \-#,##0\ ;_-[$$-409]* &quot;-&quot;_ ;_-@_ "/>
    </dxf>
    <dxf>
      <alignment horizontal="center" vertical="center" textRotation="0" wrapText="0" indent="0" justifyLastLine="0" shrinkToFit="0" readingOrder="0"/>
    </dxf>
    <dxf>
      <numFmt numFmtId="164" formatCode="_-[$$-409]* #,##0_ ;_-[$$-409]* \-#,##0\ ;_-[$$-409]* &quot;-&quot;_ ;_-@_ "/>
    </dxf>
    <dxf>
      <alignment horizontal="center" vertical="center" textRotation="0" wrapText="0" indent="0" justifyLastLine="0" shrinkToFit="0" readingOrder="0"/>
    </dxf>
    <dxf>
      <numFmt numFmtId="164" formatCode="_-[$$-409]* #,##0_ ;_-[$$-409]* \-#,##0\ ;_-[$$-409]* &quot;-&quot;_ ;_-@_ "/>
    </dxf>
    <dxf>
      <alignment horizontal="center" vertical="center" textRotation="0" wrapText="0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5BA23C"/>
      <color rgb="FF457DCF"/>
      <color rgb="FFA0D389"/>
      <color rgb="FFFF737E"/>
      <color rgb="FF9A3E04"/>
      <color rgb="FFEFAC00"/>
      <color rgb="FF8F8F8F"/>
      <color rgb="FF8D4013"/>
      <color rgb="FF4A91C4"/>
      <color rgb="FFE0F0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POBLACION_PROVINCIA_CUSCO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PE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Pt>
            <c:idx val="0"/>
            <c:invertIfNegative val="0"/>
            <c:bubble3D val="0"/>
            <c:spPr>
              <a:solidFill>
                <a:srgbClr val="4A91C4"/>
              </a:solidFill>
              <a:ln>
                <a:solidFill>
                  <a:schemeClr val="accent1">
                    <a:lumMod val="50000"/>
                  </a:schemeClr>
                </a:solidFill>
              </a:ln>
              <a:effectLst/>
              <a:scene3d>
                <a:camera prst="orthographicFront"/>
                <a:lightRig rig="threePt" dir="t"/>
              </a:scene3d>
              <a:sp3d prstMaterial="flat">
                <a:contourClr>
                  <a:schemeClr val="accent1">
                    <a:lumMod val="50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45DF-324B-835D-8473E3C300DD}"/>
              </c:ext>
            </c:extLst>
          </c:dPt>
          <c:dPt>
            <c:idx val="1"/>
            <c:invertIfNegative val="0"/>
            <c:bubble3D val="0"/>
            <c:spPr>
              <a:solidFill>
                <a:srgbClr val="8D4013">
                  <a:alpha val="88000"/>
                </a:srgbClr>
              </a:solidFill>
              <a:ln>
                <a:solidFill>
                  <a:schemeClr val="accent1">
                    <a:lumMod val="50000"/>
                  </a:schemeClr>
                </a:solidFill>
              </a:ln>
              <a:effectLst/>
              <a:scene3d>
                <a:camera prst="orthographicFront"/>
                <a:lightRig rig="threePt" dir="t"/>
              </a:scene3d>
              <a:sp3d prstMaterial="flat">
                <a:contourClr>
                  <a:schemeClr val="accent1">
                    <a:lumMod val="50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45DF-324B-835D-8473E3C300DD}"/>
              </c:ext>
            </c:extLst>
          </c:dPt>
          <c:dPt>
            <c:idx val="2"/>
            <c:invertIfNegative val="0"/>
            <c:bubble3D val="0"/>
            <c:spPr>
              <a:solidFill>
                <a:srgbClr val="8F8F8F"/>
              </a:solidFill>
              <a:ln>
                <a:solidFill>
                  <a:schemeClr val="accent1">
                    <a:lumMod val="50000"/>
                  </a:schemeClr>
                </a:solidFill>
              </a:ln>
              <a:effectLst/>
              <a:scene3d>
                <a:camera prst="orthographicFront"/>
                <a:lightRig rig="threePt" dir="t"/>
              </a:scene3d>
              <a:sp3d prstMaterial="flat">
                <a:contourClr>
                  <a:schemeClr val="accent1">
                    <a:lumMod val="50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4-45DF-324B-835D-8473E3C300DD}"/>
              </c:ext>
            </c:extLst>
          </c:dPt>
          <c:dPt>
            <c:idx val="3"/>
            <c:invertIfNegative val="0"/>
            <c:bubble3D val="0"/>
            <c:spPr>
              <a:solidFill>
                <a:srgbClr val="EFAC00"/>
              </a:solidFill>
              <a:ln>
                <a:solidFill>
                  <a:schemeClr val="accent1">
                    <a:lumMod val="50000"/>
                  </a:schemeClr>
                </a:solidFill>
              </a:ln>
              <a:effectLst/>
              <a:scene3d>
                <a:camera prst="orthographicFront"/>
                <a:lightRig rig="threePt" dir="t"/>
              </a:scene3d>
              <a:sp3d prstMaterial="flat">
                <a:contourClr>
                  <a:schemeClr val="accent1">
                    <a:lumMod val="50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45DF-324B-835D-8473E3C300DD}"/>
              </c:ext>
            </c:extLst>
          </c:dPt>
          <c:dPt>
            <c:idx val="5"/>
            <c:invertIfNegative val="0"/>
            <c:bubble3D val="0"/>
            <c:spPr>
              <a:solidFill>
                <a:srgbClr val="5BA23C"/>
              </a:solidFill>
              <a:ln>
                <a:solidFill>
                  <a:schemeClr val="accent1">
                    <a:lumMod val="50000"/>
                  </a:schemeClr>
                </a:solidFill>
              </a:ln>
              <a:effectLst/>
              <a:scene3d>
                <a:camera prst="orthographicFront"/>
                <a:lightRig rig="threePt" dir="t"/>
              </a:scene3d>
              <a:sp3d prstMaterial="flat">
                <a:contourClr>
                  <a:schemeClr val="accent1">
                    <a:lumMod val="50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6-45DF-324B-835D-8473E3C300DD}"/>
              </c:ext>
            </c:extLst>
          </c:dPt>
          <c:dPt>
            <c:idx val="7"/>
            <c:invertIfNegative val="0"/>
            <c:bubble3D val="0"/>
            <c:spPr>
              <a:solidFill>
                <a:srgbClr val="9A3E04"/>
              </a:solidFill>
              <a:ln>
                <a:solidFill>
                  <a:schemeClr val="accent1">
                    <a:lumMod val="50000"/>
                  </a:schemeClr>
                </a:solidFill>
              </a:ln>
              <a:effectLst/>
              <a:scene3d>
                <a:camera prst="orthographicFront"/>
                <a:lightRig rig="threePt" dir="t"/>
              </a:scene3d>
              <a:sp3d prstMaterial="flat">
                <a:contourClr>
                  <a:schemeClr val="accent1">
                    <a:lumMod val="50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45DF-324B-835D-8473E3C300DD}"/>
              </c:ext>
            </c:extLst>
          </c:dPt>
          <c:dLbls>
            <c:dLbl>
              <c:idx val="1"/>
              <c:layout>
                <c:manualLayout>
                  <c:x val="5.5555555555555297E-3"/>
                  <c:y val="-1.3888888888888888E-2"/>
                </c:manualLayout>
              </c:layout>
              <c:spPr>
                <a:solidFill>
                  <a:srgbClr val="8D4013"/>
                </a:solidFill>
                <a:ln>
                  <a:solidFill>
                    <a:schemeClr val="lt1">
                      <a:alpha val="50000"/>
                    </a:schemeClr>
                  </a:solidFill>
                  <a:round/>
                </a:ln>
                <a:effectLst>
                  <a:outerShdw blurRad="63500" dist="88900" dir="2700000" algn="tl" rotWithShape="0">
                    <a:prstClr val="black">
                      <a:alpha val="40000"/>
                    </a:prstClr>
                  </a:outerShdw>
                </a:effectLst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5DF-324B-835D-8473E3C300DD}"/>
                </c:ext>
              </c:extLst>
            </c:dLbl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POBLACION_PROVINCIA_CUSCO!$B$3:$B$10</c:f>
              <c:strCache>
                <c:ptCount val="8"/>
                <c:pt idx="0">
                  <c:v>Cusco</c:v>
                </c:pt>
                <c:pt idx="1">
                  <c:v>Ccorca</c:v>
                </c:pt>
                <c:pt idx="2">
                  <c:v>Poroy</c:v>
                </c:pt>
                <c:pt idx="3">
                  <c:v>San Jeronimo</c:v>
                </c:pt>
                <c:pt idx="4">
                  <c:v>San Sebastian</c:v>
                </c:pt>
                <c:pt idx="5">
                  <c:v>Santiago</c:v>
                </c:pt>
                <c:pt idx="6">
                  <c:v>Saylla</c:v>
                </c:pt>
                <c:pt idx="7">
                  <c:v>Wanchaq</c:v>
                </c:pt>
              </c:strCache>
            </c:strRef>
          </c:cat>
          <c:val>
            <c:numRef>
              <c:f>POBLACION_PROVINCIA_CUSCO!$C$3:$C$10</c:f>
              <c:numCache>
                <c:formatCode>#,##0</c:formatCode>
                <c:ptCount val="8"/>
                <c:pt idx="0">
                  <c:v>118322</c:v>
                </c:pt>
                <c:pt idx="1">
                  <c:v>2273</c:v>
                </c:pt>
                <c:pt idx="2">
                  <c:v>7348</c:v>
                </c:pt>
                <c:pt idx="3">
                  <c:v>45236</c:v>
                </c:pt>
                <c:pt idx="4">
                  <c:v>110298</c:v>
                </c:pt>
                <c:pt idx="5">
                  <c:v>90274</c:v>
                </c:pt>
                <c:pt idx="6">
                  <c:v>5034</c:v>
                </c:pt>
                <c:pt idx="7">
                  <c:v>63844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324B-835D-8473E3C300D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2005870800"/>
        <c:axId val="2005890224"/>
        <c:axId val="0"/>
      </c:bar3DChart>
      <c:catAx>
        <c:axId val="200587080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005890224"/>
        <c:crosses val="autoZero"/>
        <c:auto val="1"/>
        <c:lblAlgn val="ctr"/>
        <c:lblOffset val="100"/>
        <c:noMultiLvlLbl val="0"/>
      </c:catAx>
      <c:valAx>
        <c:axId val="2005890224"/>
        <c:scaling>
          <c:orientation val="minMax"/>
        </c:scaling>
        <c:delete val="1"/>
        <c:axPos val="l"/>
        <c:numFmt formatCode="#,##0" sourceLinked="1"/>
        <c:majorTickMark val="out"/>
        <c:minorTickMark val="none"/>
        <c:tickLblPos val="nextTo"/>
        <c:crossAx val="2005870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P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PRECIO DEL BARRIL DE PETROLEO AÑO 2010 - 2018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PE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1">
                  <a:shade val="95000"/>
                </a:schemeClr>
              </a:contourClr>
            </a:sp3d>
          </c:spPr>
          <c:invertIfNegative val="0"/>
          <c:cat>
            <c:strRef>
              <c:f>PRECIO_PETROLEO!$B$2:$B$13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PRECIO_PETROLEO!$C$2:$C$13</c:f>
              <c:numCache>
                <c:formatCode>_-[$$-409]* #,##0_ ;_-[$$-409]* \-#,##0\ ;_-[$$-409]* "-"_ ;_-@_ </c:formatCode>
                <c:ptCount val="12"/>
                <c:pt idx="0">
                  <c:v>73</c:v>
                </c:pt>
                <c:pt idx="1">
                  <c:v>80</c:v>
                </c:pt>
                <c:pt idx="2">
                  <c:v>84</c:v>
                </c:pt>
                <c:pt idx="3">
                  <c:v>86</c:v>
                </c:pt>
                <c:pt idx="4">
                  <c:v>74</c:v>
                </c:pt>
                <c:pt idx="5">
                  <c:v>76</c:v>
                </c:pt>
                <c:pt idx="6">
                  <c:v>79</c:v>
                </c:pt>
                <c:pt idx="7">
                  <c:v>72</c:v>
                </c:pt>
                <c:pt idx="8">
                  <c:v>80</c:v>
                </c:pt>
                <c:pt idx="9">
                  <c:v>81</c:v>
                </c:pt>
                <c:pt idx="10">
                  <c:v>84</c:v>
                </c:pt>
                <c:pt idx="1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BC-414A-B94A-AE514B8C2567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2">
                  <a:shade val="95000"/>
                </a:schemeClr>
              </a:contourClr>
            </a:sp3d>
          </c:spPr>
          <c:invertIfNegative val="0"/>
          <c:cat>
            <c:strRef>
              <c:f>PRECIO_PETROLEO!$B$2:$B$13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PRECIO_PETROLEO!$D$2:$D$13</c:f>
              <c:numCache>
                <c:formatCode>_-[$$-409]* #,##0_ ;_-[$$-409]* \-#,##0\ ;_-[$$-409]* "-"_ ;_-@_ </c:formatCode>
                <c:ptCount val="12"/>
                <c:pt idx="0">
                  <c:v>92</c:v>
                </c:pt>
                <c:pt idx="1">
                  <c:v>97</c:v>
                </c:pt>
                <c:pt idx="2">
                  <c:v>107</c:v>
                </c:pt>
                <c:pt idx="3">
                  <c:v>114</c:v>
                </c:pt>
                <c:pt idx="4">
                  <c:v>103</c:v>
                </c:pt>
                <c:pt idx="5">
                  <c:v>95</c:v>
                </c:pt>
                <c:pt idx="6">
                  <c:v>96</c:v>
                </c:pt>
                <c:pt idx="7">
                  <c:v>89</c:v>
                </c:pt>
                <c:pt idx="8">
                  <c:v>79</c:v>
                </c:pt>
                <c:pt idx="9">
                  <c:v>93</c:v>
                </c:pt>
                <c:pt idx="10">
                  <c:v>100</c:v>
                </c:pt>
                <c:pt idx="11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BC-414A-B94A-AE514B8C2567}"/>
            </c:ext>
          </c:extLst>
        </c:ser>
        <c:ser>
          <c:idx val="2"/>
          <c:order val="2"/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3">
                  <a:shade val="95000"/>
                </a:schemeClr>
              </a:contourClr>
            </a:sp3d>
          </c:spPr>
          <c:invertIfNegative val="0"/>
          <c:cat>
            <c:strRef>
              <c:f>PRECIO_PETROLEO!$B$2:$B$13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PRECIO_PETROLEO!$E$2:$E$13</c:f>
              <c:numCache>
                <c:formatCode>_-[$$-409]* #,##0_ ;_-[$$-409]* \-#,##0\ ;_-[$$-409]* "-"_ ;_-@_ </c:formatCode>
                <c:ptCount val="12"/>
                <c:pt idx="0">
                  <c:v>98</c:v>
                </c:pt>
                <c:pt idx="1">
                  <c:v>107</c:v>
                </c:pt>
                <c:pt idx="2">
                  <c:v>103</c:v>
                </c:pt>
                <c:pt idx="3">
                  <c:v>105</c:v>
                </c:pt>
                <c:pt idx="4">
                  <c:v>67</c:v>
                </c:pt>
                <c:pt idx="5">
                  <c:v>65</c:v>
                </c:pt>
                <c:pt idx="6">
                  <c:v>88</c:v>
                </c:pt>
                <c:pt idx="7">
                  <c:v>96</c:v>
                </c:pt>
                <c:pt idx="8">
                  <c:v>92</c:v>
                </c:pt>
                <c:pt idx="9">
                  <c:v>86</c:v>
                </c:pt>
                <c:pt idx="10">
                  <c:v>89</c:v>
                </c:pt>
                <c:pt idx="11">
                  <c:v>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BC-414A-B94A-AE514B8C2567}"/>
            </c:ext>
          </c:extLst>
        </c:ser>
        <c:ser>
          <c:idx val="3"/>
          <c:order val="3"/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4">
                  <a:shade val="95000"/>
                </a:schemeClr>
              </a:contourClr>
            </a:sp3d>
          </c:spPr>
          <c:invertIfNegative val="0"/>
          <c:cat>
            <c:strRef>
              <c:f>PRECIO_PETROLEO!$B$2:$B$13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PRECIO_PETROLEO!$F$2:$F$13</c:f>
              <c:numCache>
                <c:formatCode>_-[$$-409]* #,##0_ ;_-[$$-409]* \-#,##0\ ;_-[$$-409]* "-"_ ;_-@_ </c:formatCode>
                <c:ptCount val="12"/>
                <c:pt idx="0">
                  <c:v>97</c:v>
                </c:pt>
                <c:pt idx="1">
                  <c:v>92</c:v>
                </c:pt>
                <c:pt idx="2">
                  <c:v>97</c:v>
                </c:pt>
                <c:pt idx="3">
                  <c:v>93</c:v>
                </c:pt>
                <c:pt idx="4">
                  <c:v>92</c:v>
                </c:pt>
                <c:pt idx="5">
                  <c:v>97</c:v>
                </c:pt>
                <c:pt idx="6">
                  <c:v>105</c:v>
                </c:pt>
                <c:pt idx="7">
                  <c:v>108</c:v>
                </c:pt>
                <c:pt idx="8">
                  <c:v>102</c:v>
                </c:pt>
                <c:pt idx="9">
                  <c:v>96</c:v>
                </c:pt>
                <c:pt idx="10">
                  <c:v>93</c:v>
                </c:pt>
                <c:pt idx="11">
                  <c:v>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9BC-414A-B94A-AE514B8C2567}"/>
            </c:ext>
          </c:extLst>
        </c:ser>
        <c:ser>
          <c:idx val="4"/>
          <c:order val="4"/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5">
                  <a:shade val="95000"/>
                </a:schemeClr>
              </a:contourClr>
            </a:sp3d>
          </c:spPr>
          <c:invertIfNegative val="0"/>
          <c:cat>
            <c:strRef>
              <c:f>PRECIO_PETROLEO!$B$2:$B$13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PRECIO_PETROLEO!$G$2:$G$13</c:f>
              <c:numCache>
                <c:formatCode>_-[$$-409]* #,##0_ ;_-[$$-409]* \-#,##0\ ;_-[$$-409]* "-"_ ;_-@_ </c:formatCode>
                <c:ptCount val="12"/>
                <c:pt idx="0">
                  <c:v>97</c:v>
                </c:pt>
                <c:pt idx="1">
                  <c:v>103</c:v>
                </c:pt>
                <c:pt idx="2">
                  <c:v>102</c:v>
                </c:pt>
                <c:pt idx="3">
                  <c:v>100</c:v>
                </c:pt>
                <c:pt idx="4">
                  <c:v>103</c:v>
                </c:pt>
                <c:pt idx="5">
                  <c:v>105</c:v>
                </c:pt>
                <c:pt idx="6">
                  <c:v>98</c:v>
                </c:pt>
                <c:pt idx="7">
                  <c:v>96</c:v>
                </c:pt>
                <c:pt idx="8">
                  <c:v>91</c:v>
                </c:pt>
                <c:pt idx="9">
                  <c:v>81</c:v>
                </c:pt>
                <c:pt idx="10">
                  <c:v>66</c:v>
                </c:pt>
                <c:pt idx="11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9BC-414A-B94A-AE514B8C2567}"/>
            </c:ext>
          </c:extLst>
        </c:ser>
        <c:ser>
          <c:idx val="5"/>
          <c:order val="5"/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6">
                  <a:shade val="95000"/>
                </a:schemeClr>
              </a:contourClr>
            </a:sp3d>
          </c:spPr>
          <c:invertIfNegative val="0"/>
          <c:cat>
            <c:strRef>
              <c:f>PRECIO_PETROLEO!$B$2:$B$13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PRECIO_PETROLEO!$H$2:$H$13</c:f>
              <c:numCache>
                <c:formatCode>_-[$$-409]* #,##0_ ;_-[$$-409]* \-#,##0\ ;_-[$$-409]* "-"_ ;_-@_ </c:formatCode>
                <c:ptCount val="12"/>
                <c:pt idx="0">
                  <c:v>48</c:v>
                </c:pt>
                <c:pt idx="1">
                  <c:v>50</c:v>
                </c:pt>
                <c:pt idx="2">
                  <c:v>48</c:v>
                </c:pt>
                <c:pt idx="3">
                  <c:v>60</c:v>
                </c:pt>
                <c:pt idx="4">
                  <c:v>60</c:v>
                </c:pt>
                <c:pt idx="5">
                  <c:v>59</c:v>
                </c:pt>
                <c:pt idx="6">
                  <c:v>47</c:v>
                </c:pt>
                <c:pt idx="7">
                  <c:v>49</c:v>
                </c:pt>
                <c:pt idx="8">
                  <c:v>45</c:v>
                </c:pt>
                <c:pt idx="9">
                  <c:v>47</c:v>
                </c:pt>
                <c:pt idx="10">
                  <c:v>42</c:v>
                </c:pt>
                <c:pt idx="11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9BC-414A-B94A-AE514B8C2567}"/>
            </c:ext>
          </c:extLst>
        </c:ser>
        <c:ser>
          <c:idx val="6"/>
          <c:order val="6"/>
          <c:spPr>
            <a:gradFill rotWithShape="1">
              <a:gsLst>
                <a:gs pos="0">
                  <a:schemeClr val="accent1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lumMod val="6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60000"/>
                  <a:shade val="95000"/>
                </a:schemeClr>
              </a:contourClr>
            </a:sp3d>
          </c:spPr>
          <c:invertIfNegative val="0"/>
          <c:cat>
            <c:strRef>
              <c:f>PRECIO_PETROLEO!$B$2:$B$13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PRECIO_PETROLEO!$I$2:$I$13</c:f>
              <c:numCache>
                <c:formatCode>_-[$$-409]* #,##0_ ;_-[$$-409]* \-#,##0\ ;_-[$$-409]* "-"_ ;_-@_ </c:formatCode>
                <c:ptCount val="12"/>
                <c:pt idx="0">
                  <c:v>34</c:v>
                </c:pt>
                <c:pt idx="1">
                  <c:v>34</c:v>
                </c:pt>
                <c:pt idx="2">
                  <c:v>38</c:v>
                </c:pt>
                <c:pt idx="3">
                  <c:v>46</c:v>
                </c:pt>
                <c:pt idx="4">
                  <c:v>49</c:v>
                </c:pt>
                <c:pt idx="5">
                  <c:v>48</c:v>
                </c:pt>
                <c:pt idx="6">
                  <c:v>42</c:v>
                </c:pt>
                <c:pt idx="7">
                  <c:v>45</c:v>
                </c:pt>
                <c:pt idx="8">
                  <c:v>48</c:v>
                </c:pt>
                <c:pt idx="9">
                  <c:v>47</c:v>
                </c:pt>
                <c:pt idx="10">
                  <c:v>49</c:v>
                </c:pt>
                <c:pt idx="11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9BC-414A-B94A-AE514B8C2567}"/>
            </c:ext>
          </c:extLst>
        </c:ser>
        <c:ser>
          <c:idx val="7"/>
          <c:order val="7"/>
          <c:spPr>
            <a:gradFill rotWithShape="1">
              <a:gsLst>
                <a:gs pos="0">
                  <a:schemeClr val="accent2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lumMod val="6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60000"/>
                  <a:shade val="95000"/>
                </a:schemeClr>
              </a:contourClr>
            </a:sp3d>
          </c:spPr>
          <c:invertIfNegative val="0"/>
          <c:cat>
            <c:strRef>
              <c:f>PRECIO_PETROLEO!$B$2:$B$13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PRECIO_PETROLEO!$J$2:$J$13</c:f>
              <c:numCache>
                <c:formatCode>_-[$$-409]* #,##0_ ;_-[$$-409]* \-#,##0\ ;_-[$$-409]* "-"_ ;_-@_ </c:formatCode>
                <c:ptCount val="12"/>
                <c:pt idx="0">
                  <c:v>53</c:v>
                </c:pt>
                <c:pt idx="1">
                  <c:v>54</c:v>
                </c:pt>
                <c:pt idx="2">
                  <c:v>51</c:v>
                </c:pt>
                <c:pt idx="3">
                  <c:v>49</c:v>
                </c:pt>
                <c:pt idx="4">
                  <c:v>48</c:v>
                </c:pt>
                <c:pt idx="5">
                  <c:v>46</c:v>
                </c:pt>
                <c:pt idx="6">
                  <c:v>50</c:v>
                </c:pt>
                <c:pt idx="7">
                  <c:v>47</c:v>
                </c:pt>
                <c:pt idx="8">
                  <c:v>52</c:v>
                </c:pt>
                <c:pt idx="9">
                  <c:v>54</c:v>
                </c:pt>
                <c:pt idx="10">
                  <c:v>57</c:v>
                </c:pt>
                <c:pt idx="11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9BC-414A-B94A-AE514B8C2567}"/>
            </c:ext>
          </c:extLst>
        </c:ser>
        <c:ser>
          <c:idx val="8"/>
          <c:order val="8"/>
          <c:spPr>
            <a:gradFill rotWithShape="1">
              <a:gsLst>
                <a:gs pos="0">
                  <a:schemeClr val="accent3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lumMod val="6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3">
                  <a:lumMod val="60000"/>
                  <a:shade val="95000"/>
                </a:schemeClr>
              </a:contourClr>
            </a:sp3d>
          </c:spPr>
          <c:invertIfNegative val="0"/>
          <c:cat>
            <c:strRef>
              <c:f>PRECIO_PETROLEO!$B$2:$B$13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PRECIO_PETROLEO!$K$2:$K$13</c:f>
              <c:numCache>
                <c:formatCode>_-[$$-409]* #,##0_ ;_-[$$-409]* \-#,##0\ ;_-[$$-409]* "-"_ ;_-@_ </c:formatCode>
                <c:ptCount val="12"/>
                <c:pt idx="0">
                  <c:v>65</c:v>
                </c:pt>
                <c:pt idx="1">
                  <c:v>62</c:v>
                </c:pt>
                <c:pt idx="2">
                  <c:v>65</c:v>
                </c:pt>
                <c:pt idx="3">
                  <c:v>69</c:v>
                </c:pt>
                <c:pt idx="4">
                  <c:v>67</c:v>
                </c:pt>
                <c:pt idx="5">
                  <c:v>74</c:v>
                </c:pt>
                <c:pt idx="6">
                  <c:v>69</c:v>
                </c:pt>
                <c:pt idx="7">
                  <c:v>70</c:v>
                </c:pt>
                <c:pt idx="8">
                  <c:v>73</c:v>
                </c:pt>
                <c:pt idx="9">
                  <c:v>65</c:v>
                </c:pt>
                <c:pt idx="10">
                  <c:v>51</c:v>
                </c:pt>
                <c:pt idx="11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9BC-414A-B94A-AE514B8C25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55278096"/>
        <c:axId val="2063345024"/>
        <c:axId val="0"/>
      </c:bar3DChart>
      <c:catAx>
        <c:axId val="2055278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18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E"/>
          </a:p>
        </c:txPr>
        <c:crossAx val="2063345024"/>
        <c:crosses val="autoZero"/>
        <c:auto val="1"/>
        <c:lblAlgn val="ctr"/>
        <c:lblOffset val="100"/>
        <c:noMultiLvlLbl val="0"/>
      </c:catAx>
      <c:valAx>
        <c:axId val="206334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_ ;_-[$$-409]* \-#,##0\ ;_-[$$-409]* &quot;-&quot;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E"/>
          </a:p>
        </c:txPr>
        <c:crossAx val="2055278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PROMEDIO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P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P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PROM_ALUMNOS!$D$5:$D$24</c:f>
              <c:strCache>
                <c:ptCount val="20"/>
                <c:pt idx="0">
                  <c:v>Karen Yorka</c:v>
                </c:pt>
                <c:pt idx="1">
                  <c:v>Danica Ingrid</c:v>
                </c:pt>
                <c:pt idx="2">
                  <c:v>Jackeline Estefani</c:v>
                </c:pt>
                <c:pt idx="3">
                  <c:v>Maria Stefania</c:v>
                </c:pt>
                <c:pt idx="4">
                  <c:v>Rocio</c:v>
                </c:pt>
                <c:pt idx="5">
                  <c:v>Chistian Miguel</c:v>
                </c:pt>
                <c:pt idx="6">
                  <c:v>Sharon Carola</c:v>
                </c:pt>
                <c:pt idx="7">
                  <c:v>Jehan Carlos</c:v>
                </c:pt>
                <c:pt idx="8">
                  <c:v>Joyce Carla</c:v>
                </c:pt>
                <c:pt idx="9">
                  <c:v>Lucero</c:v>
                </c:pt>
                <c:pt idx="10">
                  <c:v>Royer</c:v>
                </c:pt>
                <c:pt idx="11">
                  <c:v>Yessenia</c:v>
                </c:pt>
                <c:pt idx="12">
                  <c:v>Victor Hugo</c:v>
                </c:pt>
                <c:pt idx="13">
                  <c:v>Nury Yaneth</c:v>
                </c:pt>
                <c:pt idx="14">
                  <c:v>Edgard Adisson</c:v>
                </c:pt>
                <c:pt idx="15">
                  <c:v>Camilo</c:v>
                </c:pt>
                <c:pt idx="16">
                  <c:v>Laura</c:v>
                </c:pt>
                <c:pt idx="17">
                  <c:v>Ryder</c:v>
                </c:pt>
                <c:pt idx="18">
                  <c:v>Carmen Nohelia</c:v>
                </c:pt>
                <c:pt idx="19">
                  <c:v>Ruth Daniela</c:v>
                </c:pt>
              </c:strCache>
            </c:strRef>
          </c:cat>
          <c:val>
            <c:numRef>
              <c:f>PROM_ALUMNOS!$H$5:$H$24</c:f>
              <c:numCache>
                <c:formatCode>0</c:formatCode>
                <c:ptCount val="20"/>
                <c:pt idx="0">
                  <c:v>17.666666666666668</c:v>
                </c:pt>
                <c:pt idx="1">
                  <c:v>15.333333333333334</c:v>
                </c:pt>
                <c:pt idx="2">
                  <c:v>19.333333333333332</c:v>
                </c:pt>
                <c:pt idx="3">
                  <c:v>16.666666666666668</c:v>
                </c:pt>
                <c:pt idx="4">
                  <c:v>20</c:v>
                </c:pt>
                <c:pt idx="5">
                  <c:v>16.333333333333332</c:v>
                </c:pt>
                <c:pt idx="6">
                  <c:v>15.666666666666666</c:v>
                </c:pt>
                <c:pt idx="7">
                  <c:v>17.666666666666668</c:v>
                </c:pt>
                <c:pt idx="8">
                  <c:v>17</c:v>
                </c:pt>
                <c:pt idx="9">
                  <c:v>15</c:v>
                </c:pt>
                <c:pt idx="10">
                  <c:v>17.666666666666668</c:v>
                </c:pt>
                <c:pt idx="11">
                  <c:v>14</c:v>
                </c:pt>
                <c:pt idx="12">
                  <c:v>13.333333333333334</c:v>
                </c:pt>
                <c:pt idx="13">
                  <c:v>17.666666666666668</c:v>
                </c:pt>
                <c:pt idx="14">
                  <c:v>15.666666666666666</c:v>
                </c:pt>
                <c:pt idx="15">
                  <c:v>14.333333333333334</c:v>
                </c:pt>
                <c:pt idx="16">
                  <c:v>12.666666666666666</c:v>
                </c:pt>
                <c:pt idx="17">
                  <c:v>18</c:v>
                </c:pt>
                <c:pt idx="18">
                  <c:v>15.333333333333334</c:v>
                </c:pt>
                <c:pt idx="19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08-324A-B6CE-4E8954432CD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059186432"/>
        <c:axId val="2038719920"/>
      </c:barChart>
      <c:catAx>
        <c:axId val="2059186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E"/>
          </a:p>
        </c:txPr>
        <c:crossAx val="2038719920"/>
        <c:crosses val="autoZero"/>
        <c:auto val="1"/>
        <c:lblAlgn val="ctr"/>
        <c:lblOffset val="100"/>
        <c:noMultiLvlLbl val="0"/>
      </c:catAx>
      <c:valAx>
        <c:axId val="203871992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crossAx val="2059186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P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Cantidad</a:t>
            </a:r>
            <a:r>
              <a:rPr lang="en-US" baseline="0"/>
              <a:t> de </a:t>
            </a:r>
            <a:r>
              <a:rPr lang="en-US"/>
              <a:t>NOTA</a:t>
            </a:r>
            <a:r>
              <a:rPr lang="en-US" baseline="0"/>
              <a:t>S por CALIFICACION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P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dLbl>
              <c:idx val="0"/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E5C-6A42-B865-55D0811DC20F}"/>
                </c:ext>
              </c:extLst>
            </c:dLbl>
            <c:dLbl>
              <c:idx val="2"/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E5C-6A42-B865-55D0811DC20F}"/>
                </c:ext>
              </c:extLst>
            </c:dLbl>
            <c:dLbl>
              <c:idx val="4"/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E5C-6A42-B865-55D0811DC20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E"/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CALIFICACIONES!$E$18:$E$22</c:f>
              <c:strCache>
                <c:ptCount val="5"/>
                <c:pt idx="0">
                  <c:v>Reprobado</c:v>
                </c:pt>
                <c:pt idx="1">
                  <c:v>Aprobado</c:v>
                </c:pt>
                <c:pt idx="2">
                  <c:v>Notable</c:v>
                </c:pt>
                <c:pt idx="3">
                  <c:v>Sobresaliente</c:v>
                </c:pt>
                <c:pt idx="4">
                  <c:v>M.honor</c:v>
                </c:pt>
              </c:strCache>
            </c:strRef>
          </c:cat>
          <c:val>
            <c:numRef>
              <c:f>CALIFICACIONES!$F$18:$F$22</c:f>
              <c:numCache>
                <c:formatCode>General</c:formatCode>
                <c:ptCount val="5"/>
                <c:pt idx="0">
                  <c:v>1</c:v>
                </c:pt>
                <c:pt idx="1">
                  <c:v>0</c:v>
                </c:pt>
                <c:pt idx="2">
                  <c:v>9</c:v>
                </c:pt>
                <c:pt idx="3">
                  <c:v>1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5C-6A42-B865-55D0811DC20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33742735"/>
        <c:axId val="33661263"/>
      </c:barChart>
      <c:catAx>
        <c:axId val="3374273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E"/>
          </a:p>
        </c:txPr>
        <c:crossAx val="33661263"/>
        <c:crosses val="autoZero"/>
        <c:auto val="1"/>
        <c:lblAlgn val="ctr"/>
        <c:lblOffset val="100"/>
        <c:noMultiLvlLbl val="0"/>
      </c:catAx>
      <c:valAx>
        <c:axId val="33661263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E"/>
          </a:p>
        </c:txPr>
        <c:crossAx val="337427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195385</xdr:colOff>
      <xdr:row>18</xdr:row>
      <xdr:rowOff>9769</xdr:rowOff>
    </xdr:from>
    <xdr:to>
      <xdr:col>16</xdr:col>
      <xdr:colOff>826477</xdr:colOff>
      <xdr:row>34</xdr:row>
      <xdr:rowOff>156307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1B7B2EA-E53F-5D4A-9985-9D393F2841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78462" y="4161692"/>
          <a:ext cx="5613400" cy="3429000"/>
        </a:xfrm>
        <a:prstGeom prst="rect">
          <a:avLst/>
        </a:prstGeom>
      </xdr:spPr>
    </xdr:pic>
    <xdr:clientData/>
  </xdr:twoCellAnchor>
  <xdr:twoCellAnchor>
    <xdr:from>
      <xdr:col>3</xdr:col>
      <xdr:colOff>459153</xdr:colOff>
      <xdr:row>0</xdr:row>
      <xdr:rowOff>196361</xdr:rowOff>
    </xdr:from>
    <xdr:to>
      <xdr:col>9</xdr:col>
      <xdr:colOff>48846</xdr:colOff>
      <xdr:row>12</xdr:row>
      <xdr:rowOff>18561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C0E74A9-7FB0-7749-B012-B2275907E3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63500</xdr:colOff>
      <xdr:row>17</xdr:row>
      <xdr:rowOff>139700</xdr:rowOff>
    </xdr:from>
    <xdr:to>
      <xdr:col>11</xdr:col>
      <xdr:colOff>660400</xdr:colOff>
      <xdr:row>46</xdr:row>
      <xdr:rowOff>50800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8EE65A3-090C-4B44-985F-E39F3F8716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28</xdr:row>
      <xdr:rowOff>88900</xdr:rowOff>
    </xdr:from>
    <xdr:to>
      <xdr:col>10</xdr:col>
      <xdr:colOff>88900</xdr:colOff>
      <xdr:row>52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809924-0021-5944-878C-6A92D5FF75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895350</xdr:colOff>
      <xdr:row>24</xdr:row>
      <xdr:rowOff>190500</xdr:rowOff>
    </xdr:from>
    <xdr:to>
      <xdr:col>8</xdr:col>
      <xdr:colOff>19050</xdr:colOff>
      <xdr:row>38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623C79-6B80-AF48-B31A-031B53C677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1289B01-EBA4-E145-AFA3-C544EEF35D3F}" name="Table1" displayName="Table1" ref="B2:K13" headerRowCount="0" totalsRowShown="0" headerRowDxfId="22" headerRowCellStyle="60% - Accent6" dataCellStyle="60% - Accent6">
  <tableColumns count="10">
    <tableColumn id="1" xr3:uid="{4B155B56-A065-9943-B511-5C8F1FF18BCF}" name="        ANO                  MES" headerRowDxfId="21" headerRowCellStyle="60% - Accent6" dataCellStyle="60% - Accent6"/>
    <tableColumn id="2" xr3:uid="{E89D3484-C193-D840-9161-9147E84959AD}" name="2010" headerRowDxfId="20" dataDxfId="19" headerRowCellStyle="60% - Accent6" dataCellStyle="60% - Accent6"/>
    <tableColumn id="3" xr3:uid="{3CFE8253-D95D-B046-8171-3E39AAB94E38}" name="2011" headerRowDxfId="18" dataDxfId="17" headerRowCellStyle="60% - Accent6" dataCellStyle="60% - Accent6"/>
    <tableColumn id="4" xr3:uid="{923FD169-5407-9745-9F94-D3FE34F03A10}" name="2012" headerRowDxfId="16" dataDxfId="15" headerRowCellStyle="60% - Accent6" dataCellStyle="60% - Accent6"/>
    <tableColumn id="5" xr3:uid="{0B2450BB-F2A0-D740-B53A-F88C34C195FF}" name="2013" headerRowDxfId="14" dataDxfId="13" headerRowCellStyle="60% - Accent6" dataCellStyle="60% - Accent6"/>
    <tableColumn id="6" xr3:uid="{9CB68455-962D-884C-A069-DAD35EA3814F}" name="2014" headerRowDxfId="12" dataDxfId="11" headerRowCellStyle="60% - Accent6" dataCellStyle="60% - Accent6"/>
    <tableColumn id="7" xr3:uid="{7E04980E-39FA-E04E-97C4-63938288A33C}" name="2015" headerRowDxfId="10" dataDxfId="9" headerRowCellStyle="60% - Accent6" dataCellStyle="60% - Accent6"/>
    <tableColumn id="8" xr3:uid="{1C068DA8-4A96-D041-90B7-9480BEA4318E}" name="2016" headerRowDxfId="8" dataDxfId="7" headerRowCellStyle="60% - Accent6" dataCellStyle="60% - Accent6"/>
    <tableColumn id="9" xr3:uid="{C6941687-880A-FD43-A429-EB692A9D28C6}" name="2017" headerRowDxfId="6" dataDxfId="5" headerRowCellStyle="60% - Accent6" dataCellStyle="60% - Accent6"/>
    <tableColumn id="10" xr3:uid="{F699FCD6-16B8-DF43-96AA-93703AD5B845}" name="2018" headerRowDxfId="4" dataDxfId="3" headerRowCellStyle="60% - Accent6" dataCellStyle="60% - Accent6"/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37D683A-9D4F-544B-9BBE-C7FAC375026A}" name="Table2" displayName="Table2" ref="C3:J24" totalsRowShown="0" headerRowDxfId="2">
  <autoFilter ref="C3:J24" xr:uid="{B45DE84E-98F1-3544-BB63-CA3D94867EF4}"/>
  <tableColumns count="8">
    <tableColumn id="1" xr3:uid="{2AB459E1-2AE0-6743-B114-78CF46737F0B}" name="Column1" dataDxfId="1"/>
    <tableColumn id="2" xr3:uid="{D867105D-FCB4-0D45-909C-0253344780B8}" name="Column2"/>
    <tableColumn id="3" xr3:uid="{6BBC4C17-43E9-A04E-9F43-C44D94DA1FA1}" name="Column3"/>
    <tableColumn id="4" xr3:uid="{C91EE9FD-E14F-0C44-9374-609387A5E391}" name="Column4"/>
    <tableColumn id="5" xr3:uid="{080D05D2-4952-4F46-8F1D-92673A884976}" name="Column5"/>
    <tableColumn id="6" xr3:uid="{6D4E6097-C9B0-8641-82D5-3D0ABEDD8BFB}" name="Column6"/>
    <tableColumn id="7" xr3:uid="{5D199420-E20E-1F4E-B8D2-FC84BFB1BF21}" name="Column7"/>
    <tableColumn id="8" xr3:uid="{1256EE9A-D8C1-CC4C-AFE8-D839D88D0280}" name="Column8" dataDxfId="0"/>
  </tableColumns>
  <tableStyleInfo name="TableStyleLight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905C0-2A4B-B843-9B95-0C2134D9D7A7}">
  <dimension ref="B2:E13"/>
  <sheetViews>
    <sheetView showGridLines="0" tabSelected="1" zoomScale="130" zoomScaleNormal="130" workbookViewId="0">
      <selection activeCell="C23" sqref="C23"/>
    </sheetView>
  </sheetViews>
  <sheetFormatPr baseColWidth="10" defaultRowHeight="16" x14ac:dyDescent="0.2"/>
  <cols>
    <col min="2" max="2" width="12.6640625" bestFit="1" customWidth="1"/>
    <col min="3" max="3" width="20.6640625" customWidth="1"/>
  </cols>
  <sheetData>
    <row r="2" spans="2:5" ht="52" customHeight="1" x14ac:dyDescent="0.2">
      <c r="B2" s="3" t="s">
        <v>0</v>
      </c>
      <c r="C2" s="3" t="s">
        <v>1</v>
      </c>
    </row>
    <row r="3" spans="2:5" x14ac:dyDescent="0.2">
      <c r="B3" s="1" t="s">
        <v>2</v>
      </c>
      <c r="C3" s="4">
        <v>118322</v>
      </c>
    </row>
    <row r="4" spans="2:5" x14ac:dyDescent="0.2">
      <c r="B4" s="2" t="s">
        <v>3</v>
      </c>
      <c r="C4" s="5">
        <v>2273</v>
      </c>
    </row>
    <row r="5" spans="2:5" x14ac:dyDescent="0.2">
      <c r="B5" s="1" t="s">
        <v>4</v>
      </c>
      <c r="C5" s="4">
        <v>7348</v>
      </c>
    </row>
    <row r="6" spans="2:5" x14ac:dyDescent="0.2">
      <c r="B6" s="2" t="s">
        <v>5</v>
      </c>
      <c r="C6" s="5">
        <v>45236</v>
      </c>
    </row>
    <row r="7" spans="2:5" x14ac:dyDescent="0.2">
      <c r="B7" s="1" t="s">
        <v>6</v>
      </c>
      <c r="C7" s="4">
        <v>110298</v>
      </c>
    </row>
    <row r="8" spans="2:5" x14ac:dyDescent="0.2">
      <c r="B8" s="2" t="s">
        <v>7</v>
      </c>
      <c r="C8" s="5">
        <v>90274</v>
      </c>
    </row>
    <row r="9" spans="2:5" x14ac:dyDescent="0.2">
      <c r="B9" s="1" t="s">
        <v>8</v>
      </c>
      <c r="C9" s="4">
        <v>5034</v>
      </c>
    </row>
    <row r="10" spans="2:5" x14ac:dyDescent="0.2">
      <c r="B10" s="2" t="s">
        <v>9</v>
      </c>
      <c r="C10" s="5">
        <v>63844</v>
      </c>
    </row>
    <row r="11" spans="2:5" x14ac:dyDescent="0.2">
      <c r="B11" s="31" t="s">
        <v>10</v>
      </c>
      <c r="C11" s="31"/>
      <c r="D11" s="31"/>
      <c r="E11" s="31"/>
    </row>
    <row r="12" spans="2:5" x14ac:dyDescent="0.2">
      <c r="B12" s="32" t="s">
        <v>11</v>
      </c>
      <c r="C12" s="32"/>
      <c r="D12" s="32"/>
      <c r="E12" s="32"/>
    </row>
    <row r="13" spans="2:5" x14ac:dyDescent="0.2">
      <c r="B13" s="32" t="s">
        <v>12</v>
      </c>
      <c r="C13" s="32"/>
      <c r="D13" s="32"/>
      <c r="E13" s="32"/>
    </row>
  </sheetData>
  <mergeCells count="3">
    <mergeCell ref="B11:E11"/>
    <mergeCell ref="B12:E12"/>
    <mergeCell ref="B13:E1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37E46-DD49-7F48-A62D-DE0548683D66}">
  <dimension ref="B1:K17"/>
  <sheetViews>
    <sheetView showGridLines="0" workbookViewId="0">
      <selection activeCell="M23" sqref="M23"/>
    </sheetView>
  </sheetViews>
  <sheetFormatPr baseColWidth="10" defaultRowHeight="16" x14ac:dyDescent="0.2"/>
  <cols>
    <col min="2" max="2" width="15.5" customWidth="1"/>
    <col min="3" max="3" width="24.33203125" customWidth="1"/>
    <col min="4" max="11" width="12" customWidth="1"/>
    <col min="12" max="12" width="17.1640625" customWidth="1"/>
  </cols>
  <sheetData>
    <row r="1" spans="2:11" ht="34" customHeight="1" x14ac:dyDescent="0.2">
      <c r="B1" s="11" t="s">
        <v>28</v>
      </c>
      <c r="C1" s="6">
        <v>2010</v>
      </c>
      <c r="D1" s="6">
        <v>2011</v>
      </c>
      <c r="E1" s="6">
        <v>2012</v>
      </c>
      <c r="F1" s="6">
        <v>2013</v>
      </c>
      <c r="G1" s="6">
        <v>2014</v>
      </c>
      <c r="H1" s="6">
        <v>2015</v>
      </c>
      <c r="I1" s="6">
        <v>2016</v>
      </c>
      <c r="J1" s="6">
        <v>2017</v>
      </c>
      <c r="K1" s="6">
        <v>2018</v>
      </c>
    </row>
    <row r="2" spans="2:11" ht="25" customHeight="1" x14ac:dyDescent="0.2">
      <c r="B2" s="8" t="s">
        <v>13</v>
      </c>
      <c r="C2" s="12">
        <v>73</v>
      </c>
      <c r="D2" s="12">
        <v>92</v>
      </c>
      <c r="E2" s="12">
        <v>98</v>
      </c>
      <c r="F2" s="12">
        <v>97</v>
      </c>
      <c r="G2" s="12">
        <v>97</v>
      </c>
      <c r="H2" s="12">
        <v>48</v>
      </c>
      <c r="I2" s="12">
        <v>34</v>
      </c>
      <c r="J2" s="12">
        <v>53</v>
      </c>
      <c r="K2" s="12">
        <v>65</v>
      </c>
    </row>
    <row r="3" spans="2:11" ht="25" customHeight="1" x14ac:dyDescent="0.2">
      <c r="B3" s="7" t="s">
        <v>14</v>
      </c>
      <c r="C3" s="13">
        <v>80</v>
      </c>
      <c r="D3" s="13">
        <v>97</v>
      </c>
      <c r="E3" s="13">
        <v>107</v>
      </c>
      <c r="F3" s="13">
        <v>92</v>
      </c>
      <c r="G3" s="13">
        <v>103</v>
      </c>
      <c r="H3" s="13">
        <v>50</v>
      </c>
      <c r="I3" s="13">
        <v>34</v>
      </c>
      <c r="J3" s="13">
        <v>54</v>
      </c>
      <c r="K3" s="13">
        <v>62</v>
      </c>
    </row>
    <row r="4" spans="2:11" ht="25" customHeight="1" x14ac:dyDescent="0.2">
      <c r="B4" s="8" t="s">
        <v>15</v>
      </c>
      <c r="C4" s="12">
        <v>84</v>
      </c>
      <c r="D4" s="12">
        <v>107</v>
      </c>
      <c r="E4" s="12">
        <v>103</v>
      </c>
      <c r="F4" s="12">
        <v>97</v>
      </c>
      <c r="G4" s="12">
        <v>102</v>
      </c>
      <c r="H4" s="12">
        <v>48</v>
      </c>
      <c r="I4" s="12">
        <v>38</v>
      </c>
      <c r="J4" s="12">
        <v>51</v>
      </c>
      <c r="K4" s="12">
        <v>65</v>
      </c>
    </row>
    <row r="5" spans="2:11" ht="25" customHeight="1" x14ac:dyDescent="0.2">
      <c r="B5" s="7" t="s">
        <v>16</v>
      </c>
      <c r="C5" s="13">
        <v>86</v>
      </c>
      <c r="D5" s="13">
        <v>114</v>
      </c>
      <c r="E5" s="13">
        <v>105</v>
      </c>
      <c r="F5" s="13">
        <v>93</v>
      </c>
      <c r="G5" s="13">
        <v>100</v>
      </c>
      <c r="H5" s="13">
        <v>60</v>
      </c>
      <c r="I5" s="13">
        <v>46</v>
      </c>
      <c r="J5" s="13">
        <v>49</v>
      </c>
      <c r="K5" s="13">
        <v>69</v>
      </c>
    </row>
    <row r="6" spans="2:11" ht="25" customHeight="1" x14ac:dyDescent="0.2">
      <c r="B6" s="8" t="s">
        <v>17</v>
      </c>
      <c r="C6" s="12">
        <v>74</v>
      </c>
      <c r="D6" s="12">
        <v>103</v>
      </c>
      <c r="E6" s="12">
        <v>67</v>
      </c>
      <c r="F6" s="12">
        <v>92</v>
      </c>
      <c r="G6" s="12">
        <v>103</v>
      </c>
      <c r="H6" s="12">
        <v>60</v>
      </c>
      <c r="I6" s="12">
        <v>49</v>
      </c>
      <c r="J6" s="12">
        <v>48</v>
      </c>
      <c r="K6" s="12">
        <v>67</v>
      </c>
    </row>
    <row r="7" spans="2:11" ht="25" customHeight="1" x14ac:dyDescent="0.2">
      <c r="B7" s="7" t="s">
        <v>18</v>
      </c>
      <c r="C7" s="13">
        <v>76</v>
      </c>
      <c r="D7" s="13">
        <v>95</v>
      </c>
      <c r="E7" s="13">
        <v>65</v>
      </c>
      <c r="F7" s="13">
        <v>97</v>
      </c>
      <c r="G7" s="13">
        <v>105</v>
      </c>
      <c r="H7" s="13">
        <v>59</v>
      </c>
      <c r="I7" s="13">
        <v>48</v>
      </c>
      <c r="J7" s="13">
        <v>46</v>
      </c>
      <c r="K7" s="13">
        <v>74</v>
      </c>
    </row>
    <row r="8" spans="2:11" ht="25" customHeight="1" x14ac:dyDescent="0.2">
      <c r="B8" s="8" t="s">
        <v>19</v>
      </c>
      <c r="C8" s="12">
        <v>79</v>
      </c>
      <c r="D8" s="12">
        <v>96</v>
      </c>
      <c r="E8" s="12">
        <v>88</v>
      </c>
      <c r="F8" s="12">
        <v>105</v>
      </c>
      <c r="G8" s="12">
        <v>98</v>
      </c>
      <c r="H8" s="12">
        <v>47</v>
      </c>
      <c r="I8" s="12">
        <v>42</v>
      </c>
      <c r="J8" s="12">
        <v>50</v>
      </c>
      <c r="K8" s="12">
        <v>69</v>
      </c>
    </row>
    <row r="9" spans="2:11" ht="25" customHeight="1" x14ac:dyDescent="0.2">
      <c r="B9" s="7" t="s">
        <v>20</v>
      </c>
      <c r="C9" s="13">
        <v>72</v>
      </c>
      <c r="D9" s="13">
        <v>89</v>
      </c>
      <c r="E9" s="13">
        <v>96</v>
      </c>
      <c r="F9" s="13">
        <v>108</v>
      </c>
      <c r="G9" s="13">
        <v>96</v>
      </c>
      <c r="H9" s="13">
        <v>49</v>
      </c>
      <c r="I9" s="13">
        <v>45</v>
      </c>
      <c r="J9" s="13">
        <v>47</v>
      </c>
      <c r="K9" s="13">
        <v>70</v>
      </c>
    </row>
    <row r="10" spans="2:11" ht="25" customHeight="1" x14ac:dyDescent="0.2">
      <c r="B10" s="8" t="s">
        <v>21</v>
      </c>
      <c r="C10" s="12">
        <v>80</v>
      </c>
      <c r="D10" s="12">
        <v>79</v>
      </c>
      <c r="E10" s="12">
        <v>92</v>
      </c>
      <c r="F10" s="12">
        <v>102</v>
      </c>
      <c r="G10" s="12">
        <v>91</v>
      </c>
      <c r="H10" s="12">
        <v>45</v>
      </c>
      <c r="I10" s="12">
        <v>48</v>
      </c>
      <c r="J10" s="12">
        <v>52</v>
      </c>
      <c r="K10" s="12">
        <v>73</v>
      </c>
    </row>
    <row r="11" spans="2:11" ht="25" customHeight="1" x14ac:dyDescent="0.2">
      <c r="B11" s="7" t="s">
        <v>22</v>
      </c>
      <c r="C11" s="13">
        <v>81</v>
      </c>
      <c r="D11" s="13">
        <v>93</v>
      </c>
      <c r="E11" s="13">
        <v>86</v>
      </c>
      <c r="F11" s="13">
        <v>96</v>
      </c>
      <c r="G11" s="13">
        <v>81</v>
      </c>
      <c r="H11" s="13">
        <v>47</v>
      </c>
      <c r="I11" s="13">
        <v>47</v>
      </c>
      <c r="J11" s="13">
        <v>54</v>
      </c>
      <c r="K11" s="13">
        <v>65</v>
      </c>
    </row>
    <row r="12" spans="2:11" ht="25" customHeight="1" x14ac:dyDescent="0.2">
      <c r="B12" s="8" t="s">
        <v>23</v>
      </c>
      <c r="C12" s="12">
        <v>84</v>
      </c>
      <c r="D12" s="12">
        <v>100</v>
      </c>
      <c r="E12" s="12">
        <v>89</v>
      </c>
      <c r="F12" s="12">
        <v>93</v>
      </c>
      <c r="G12" s="12">
        <v>66</v>
      </c>
      <c r="H12" s="12">
        <v>42</v>
      </c>
      <c r="I12" s="12">
        <v>49</v>
      </c>
      <c r="J12" s="12">
        <v>57</v>
      </c>
      <c r="K12" s="12">
        <v>51</v>
      </c>
    </row>
    <row r="13" spans="2:11" ht="25" customHeight="1" x14ac:dyDescent="0.2">
      <c r="B13" s="7" t="s">
        <v>24</v>
      </c>
      <c r="C13" s="13">
        <v>91</v>
      </c>
      <c r="D13" s="13">
        <v>99</v>
      </c>
      <c r="E13" s="13">
        <v>92</v>
      </c>
      <c r="F13" s="13">
        <v>98</v>
      </c>
      <c r="G13" s="13">
        <v>53</v>
      </c>
      <c r="H13" s="13">
        <v>37</v>
      </c>
      <c r="I13" s="13">
        <v>54</v>
      </c>
      <c r="J13" s="13">
        <v>60</v>
      </c>
      <c r="K13" s="13">
        <v>45</v>
      </c>
    </row>
    <row r="14" spans="2:11" x14ac:dyDescent="0.2">
      <c r="C14" s="14"/>
      <c r="D14" s="14"/>
      <c r="E14" s="14"/>
      <c r="F14" s="14"/>
      <c r="G14" s="14"/>
      <c r="H14" s="14"/>
      <c r="I14" s="14"/>
      <c r="J14" s="14"/>
      <c r="K14" s="14"/>
    </row>
    <row r="15" spans="2:11" x14ac:dyDescent="0.2">
      <c r="B15" s="9" t="s">
        <v>25</v>
      </c>
      <c r="C15" s="15">
        <f>MAX(Table1[[#All],[2010]])</f>
        <v>91</v>
      </c>
      <c r="D15" s="15">
        <f>MAX(Table1[[#All],[2011]])</f>
        <v>114</v>
      </c>
      <c r="E15" s="15">
        <f>MAX(Table1[[#All],[2012]])</f>
        <v>107</v>
      </c>
      <c r="F15" s="15">
        <f>MAX(Table1[[#All],[2013]])</f>
        <v>108</v>
      </c>
      <c r="G15" s="15">
        <f>MAX(Table1[[#All],[2014]])</f>
        <v>105</v>
      </c>
      <c r="H15" s="15">
        <f>MAX(Table1[[#All],[2015]])</f>
        <v>60</v>
      </c>
      <c r="I15" s="15">
        <f>MAX(Table1[[#All],[2016]])</f>
        <v>54</v>
      </c>
      <c r="J15" s="15">
        <f>MAX(Table1[[#All],[2017]])</f>
        <v>60</v>
      </c>
      <c r="K15" s="15">
        <f>MAX(Table1[[#All],[2018]])</f>
        <v>74</v>
      </c>
    </row>
    <row r="16" spans="2:11" x14ac:dyDescent="0.2">
      <c r="B16" s="10" t="s">
        <v>26</v>
      </c>
      <c r="C16" s="16">
        <f>MIN(Table1[[#All],[2010]])</f>
        <v>72</v>
      </c>
      <c r="D16" s="16">
        <f>MIN(Table1[[#All],[2011]])</f>
        <v>79</v>
      </c>
      <c r="E16" s="16">
        <f>MIN(Table1[[#All],[2012]])</f>
        <v>65</v>
      </c>
      <c r="F16" s="16">
        <f>MIN(Table1[[#All],[2013]])</f>
        <v>92</v>
      </c>
      <c r="G16" s="16">
        <f>MIN(Table1[[#All],[2014]])</f>
        <v>53</v>
      </c>
      <c r="H16" s="16">
        <f>MIN(Table1[[#All],[2015]])</f>
        <v>37</v>
      </c>
      <c r="I16" s="16">
        <f>MIN(Table1[[#All],[2016]])</f>
        <v>34</v>
      </c>
      <c r="J16" s="16">
        <f>MIN(Table1[[#All],[2017]])</f>
        <v>46</v>
      </c>
      <c r="K16" s="16">
        <f>MIN(Table1[[#All],[2018]])</f>
        <v>45</v>
      </c>
    </row>
    <row r="17" spans="2:11" x14ac:dyDescent="0.2">
      <c r="B17" s="9" t="s">
        <v>27</v>
      </c>
      <c r="C17" s="15">
        <f>AVERAGE(Table1[[#All],[2010]])</f>
        <v>80</v>
      </c>
      <c r="D17" s="15">
        <f>AVERAGE(Table1[[#All],[2011]])</f>
        <v>97</v>
      </c>
      <c r="E17" s="15">
        <f>AVERAGE(Table1[[#All],[2012]])</f>
        <v>90.666666666666671</v>
      </c>
      <c r="F17" s="15">
        <f>AVERAGE(Table1[[#All],[2013]])</f>
        <v>97.5</v>
      </c>
      <c r="G17" s="15">
        <f>AVERAGE(Table1[[#All],[2014]])</f>
        <v>91.25</v>
      </c>
      <c r="H17" s="15">
        <f>AVERAGE(Table1[[#All],[2015]])</f>
        <v>49.333333333333336</v>
      </c>
      <c r="I17" s="15">
        <f>AVERAGE(Table1[[#All],[2016]])</f>
        <v>44.5</v>
      </c>
      <c r="J17" s="15">
        <f>AVERAGE(Table1[[#All],[2017]])</f>
        <v>51.75</v>
      </c>
      <c r="K17" s="15">
        <f>AVERAGE(Table1[[#All],[2018]])</f>
        <v>64.583333333333329</v>
      </c>
    </row>
  </sheetData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high="1" low="1" xr2:uid="{1874AF14-64D0-AA49-956D-2A237E61C413}">
          <x14:colorSeries theme="8" tint="-0.499984740745262"/>
          <x14:colorNegative theme="9"/>
          <x14:colorAxis rgb="FF000000"/>
          <x14:colorMarkers theme="8" tint="-0.499984740745262"/>
          <x14:colorFirst theme="8" tint="0.39997558519241921"/>
          <x14:colorLast theme="8" tint="0.39997558519241921"/>
          <x14:colorHigh theme="7"/>
          <x14:colorLow rgb="FFFF737E"/>
          <x14:sparklines>
            <x14:sparkline>
              <xm:f>PRECIO_PETROLEO!C2:K2</xm:f>
              <xm:sqref>L2</xm:sqref>
            </x14:sparkline>
            <x14:sparkline>
              <xm:f>PRECIO_PETROLEO!C3:K3</xm:f>
              <xm:sqref>L3</xm:sqref>
            </x14:sparkline>
            <x14:sparkline>
              <xm:f>PRECIO_PETROLEO!C4:K4</xm:f>
              <xm:sqref>L4</xm:sqref>
            </x14:sparkline>
            <x14:sparkline>
              <xm:f>PRECIO_PETROLEO!C5:K5</xm:f>
              <xm:sqref>L5</xm:sqref>
            </x14:sparkline>
            <x14:sparkline>
              <xm:f>PRECIO_PETROLEO!C6:K6</xm:f>
              <xm:sqref>L6</xm:sqref>
            </x14:sparkline>
            <x14:sparkline>
              <xm:f>PRECIO_PETROLEO!C7:K7</xm:f>
              <xm:sqref>L7</xm:sqref>
            </x14:sparkline>
            <x14:sparkline>
              <xm:f>PRECIO_PETROLEO!C8:K8</xm:f>
              <xm:sqref>L8</xm:sqref>
            </x14:sparkline>
            <x14:sparkline>
              <xm:f>PRECIO_PETROLEO!C9:K9</xm:f>
              <xm:sqref>L9</xm:sqref>
            </x14:sparkline>
            <x14:sparkline>
              <xm:f>PRECIO_PETROLEO!C10:K10</xm:f>
              <xm:sqref>L10</xm:sqref>
            </x14:sparkline>
            <x14:sparkline>
              <xm:f>PRECIO_PETROLEO!C11:K11</xm:f>
              <xm:sqref>L11</xm:sqref>
            </x14:sparkline>
            <x14:sparkline>
              <xm:f>PRECIO_PETROLEO!C12:K12</xm:f>
              <xm:sqref>L12</xm:sqref>
            </x14:sparkline>
            <x14:sparkline>
              <xm:f>PRECIO_PETROLEO!C13:K13</xm:f>
              <xm:sqref>L13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BF3F8-78DC-B247-9131-A1AB125AA65B}">
  <dimension ref="B1:K25"/>
  <sheetViews>
    <sheetView showGridLines="0" workbookViewId="0">
      <selection activeCell="M33" sqref="M33"/>
    </sheetView>
  </sheetViews>
  <sheetFormatPr baseColWidth="10" defaultRowHeight="16" x14ac:dyDescent="0.2"/>
  <cols>
    <col min="2" max="2" width="1.6640625" customWidth="1"/>
    <col min="3" max="3" width="10.6640625" customWidth="1"/>
    <col min="4" max="4" width="19.5" customWidth="1"/>
    <col min="5" max="9" width="10.6640625" customWidth="1"/>
    <col min="10" max="10" width="23.33203125" customWidth="1"/>
    <col min="11" max="11" width="2" customWidth="1"/>
  </cols>
  <sheetData>
    <row r="1" spans="2:11" ht="17" thickBot="1" x14ac:dyDescent="0.25"/>
    <row r="2" spans="2:11" ht="43" customHeight="1" x14ac:dyDescent="0.2">
      <c r="B2" s="33" t="s">
        <v>29</v>
      </c>
      <c r="C2" s="34"/>
      <c r="D2" s="34"/>
      <c r="E2" s="34"/>
      <c r="F2" s="34"/>
      <c r="G2" s="34"/>
      <c r="H2" s="34"/>
      <c r="I2" s="34"/>
      <c r="J2" s="34"/>
      <c r="K2" s="35"/>
    </row>
    <row r="3" spans="2:11" hidden="1" x14ac:dyDescent="0.2">
      <c r="B3" s="17"/>
      <c r="C3" s="18" t="s">
        <v>38</v>
      </c>
      <c r="D3" s="18" t="s">
        <v>39</v>
      </c>
      <c r="E3" s="18" t="s">
        <v>40</v>
      </c>
      <c r="F3" s="23" t="s">
        <v>41</v>
      </c>
      <c r="G3" s="23" t="s">
        <v>42</v>
      </c>
      <c r="H3" s="23" t="s">
        <v>43</v>
      </c>
      <c r="I3" s="23" t="s">
        <v>44</v>
      </c>
      <c r="J3" s="23" t="s">
        <v>45</v>
      </c>
      <c r="K3" s="19"/>
    </row>
    <row r="4" spans="2:11" x14ac:dyDescent="0.2">
      <c r="B4" s="17"/>
      <c r="C4" s="24" t="s">
        <v>30</v>
      </c>
      <c r="D4" s="25" t="s">
        <v>31</v>
      </c>
      <c r="E4" s="25" t="s">
        <v>32</v>
      </c>
      <c r="F4" s="25" t="s">
        <v>33</v>
      </c>
      <c r="G4" s="25" t="s">
        <v>34</v>
      </c>
      <c r="H4" s="25" t="s">
        <v>35</v>
      </c>
      <c r="I4" s="25" t="s">
        <v>36</v>
      </c>
      <c r="J4" s="26" t="s">
        <v>37</v>
      </c>
      <c r="K4" s="19"/>
    </row>
    <row r="5" spans="2:11" x14ac:dyDescent="0.2">
      <c r="B5" s="17"/>
      <c r="C5" s="27" t="s">
        <v>46</v>
      </c>
      <c r="D5" s="18" t="s">
        <v>66</v>
      </c>
      <c r="E5" s="18">
        <v>16</v>
      </c>
      <c r="F5" s="18">
        <v>18</v>
      </c>
      <c r="G5" s="18">
        <v>19</v>
      </c>
      <c r="H5" s="30">
        <f>AVERAGE(Table2[[#This Row],[Column3]:[Column5]])</f>
        <v>17.666666666666668</v>
      </c>
      <c r="I5" s="18">
        <v>40</v>
      </c>
      <c r="J5" s="28" t="str">
        <f>IF(Table2[[#This Row],[Column6]]&gt;17,IF(Table2[[#This Row],[Column7]]&lt;55, "Descuento","Pago Normal"),"Pago Normal")</f>
        <v>Descuento</v>
      </c>
      <c r="K5" s="19"/>
    </row>
    <row r="6" spans="2:11" x14ac:dyDescent="0.2">
      <c r="B6" s="17"/>
      <c r="C6" s="27" t="s">
        <v>47</v>
      </c>
      <c r="D6" s="18" t="s">
        <v>67</v>
      </c>
      <c r="E6" s="18">
        <v>19</v>
      </c>
      <c r="F6" s="18">
        <v>15</v>
      </c>
      <c r="G6" s="18">
        <v>12</v>
      </c>
      <c r="H6" s="30">
        <f>AVERAGE(Table2[[#This Row],[Column3]:[Column5]])</f>
        <v>15.333333333333334</v>
      </c>
      <c r="I6" s="18">
        <v>59</v>
      </c>
      <c r="J6" s="28" t="str">
        <f>IF(Table2[[#This Row],[Column6]]&gt;17,IF(Table2[[#This Row],[Column7]]&lt;55, "Descuento","Pago Normal"),"Pago Normal")</f>
        <v>Pago Normal</v>
      </c>
      <c r="K6" s="19"/>
    </row>
    <row r="7" spans="2:11" x14ac:dyDescent="0.2">
      <c r="B7" s="17"/>
      <c r="C7" s="27" t="s">
        <v>48</v>
      </c>
      <c r="D7" s="18" t="s">
        <v>68</v>
      </c>
      <c r="E7" s="18">
        <v>20</v>
      </c>
      <c r="F7" s="18">
        <v>19</v>
      </c>
      <c r="G7" s="18">
        <v>19</v>
      </c>
      <c r="H7" s="30">
        <f>AVERAGE(Table2[[#This Row],[Column3]:[Column5]])</f>
        <v>19.333333333333332</v>
      </c>
      <c r="I7" s="18">
        <v>40</v>
      </c>
      <c r="J7" s="28" t="str">
        <f>IF(Table2[[#This Row],[Column6]]&gt;17,IF(Table2[[#This Row],[Column7]]&lt;55, "Descuento","Pago Normal"),"Pago Normal")</f>
        <v>Descuento</v>
      </c>
      <c r="K7" s="19"/>
    </row>
    <row r="8" spans="2:11" x14ac:dyDescent="0.2">
      <c r="B8" s="17"/>
      <c r="C8" s="27" t="s">
        <v>49</v>
      </c>
      <c r="D8" s="18" t="s">
        <v>69</v>
      </c>
      <c r="E8" s="18">
        <v>18</v>
      </c>
      <c r="F8" s="18">
        <v>13</v>
      </c>
      <c r="G8" s="18">
        <v>19</v>
      </c>
      <c r="H8" s="30">
        <f>AVERAGE(Table2[[#This Row],[Column3]:[Column5]])</f>
        <v>16.666666666666668</v>
      </c>
      <c r="I8" s="18">
        <v>27</v>
      </c>
      <c r="J8" s="28" t="str">
        <f>IF(Table2[[#This Row],[Column6]]&gt;17,IF(Table2[[#This Row],[Column7]]&lt;55, "Descuento","Pago Normal"),"Pago Normal")</f>
        <v>Pago Normal</v>
      </c>
      <c r="K8" s="19"/>
    </row>
    <row r="9" spans="2:11" x14ac:dyDescent="0.2">
      <c r="B9" s="17"/>
      <c r="C9" s="27" t="s">
        <v>50</v>
      </c>
      <c r="D9" s="18" t="s">
        <v>70</v>
      </c>
      <c r="E9" s="18">
        <v>20</v>
      </c>
      <c r="F9" s="18">
        <v>20</v>
      </c>
      <c r="G9" s="18">
        <v>20</v>
      </c>
      <c r="H9" s="30">
        <f>AVERAGE(Table2[[#This Row],[Column3]:[Column5]])</f>
        <v>20</v>
      </c>
      <c r="I9" s="18">
        <v>18</v>
      </c>
      <c r="J9" s="28" t="str">
        <f>IF(Table2[[#This Row],[Column6]]&gt;17,IF(Table2[[#This Row],[Column7]]&lt;55, "Descuento","Pago Normal"),"Pago Normal")</f>
        <v>Descuento</v>
      </c>
      <c r="K9" s="19"/>
    </row>
    <row r="10" spans="2:11" x14ac:dyDescent="0.2">
      <c r="B10" s="17"/>
      <c r="C10" s="27" t="s">
        <v>51</v>
      </c>
      <c r="D10" s="18" t="s">
        <v>71</v>
      </c>
      <c r="E10" s="18">
        <v>16</v>
      </c>
      <c r="F10" s="18">
        <v>14</v>
      </c>
      <c r="G10" s="18">
        <v>19</v>
      </c>
      <c r="H10" s="30">
        <f>AVERAGE(Table2[[#This Row],[Column3]:[Column5]])</f>
        <v>16.333333333333332</v>
      </c>
      <c r="I10" s="18">
        <v>39</v>
      </c>
      <c r="J10" s="28" t="str">
        <f>IF(Table2[[#This Row],[Column6]]&gt;17,IF(Table2[[#This Row],[Column7]]&lt;55, "Descuento","Pago Normal"),"Pago Normal")</f>
        <v>Pago Normal</v>
      </c>
      <c r="K10" s="19"/>
    </row>
    <row r="11" spans="2:11" x14ac:dyDescent="0.2">
      <c r="B11" s="17"/>
      <c r="C11" s="27" t="s">
        <v>52</v>
      </c>
      <c r="D11" s="18" t="s">
        <v>72</v>
      </c>
      <c r="E11" s="18">
        <v>12</v>
      </c>
      <c r="F11" s="18">
        <v>17</v>
      </c>
      <c r="G11" s="18">
        <v>18</v>
      </c>
      <c r="H11" s="30">
        <f>AVERAGE(Table2[[#This Row],[Column3]:[Column5]])</f>
        <v>15.666666666666666</v>
      </c>
      <c r="I11" s="18">
        <v>18</v>
      </c>
      <c r="J11" s="28" t="str">
        <f>IF(Table2[[#This Row],[Column6]]&gt;17,IF(Table2[[#This Row],[Column7]]&lt;55, "Descuento","Pago Normal"),"Pago Normal")</f>
        <v>Pago Normal</v>
      </c>
      <c r="K11" s="19"/>
    </row>
    <row r="12" spans="2:11" x14ac:dyDescent="0.2">
      <c r="B12" s="17"/>
      <c r="C12" s="27" t="s">
        <v>53</v>
      </c>
      <c r="D12" s="18" t="s">
        <v>73</v>
      </c>
      <c r="E12" s="18">
        <v>20</v>
      </c>
      <c r="F12" s="18">
        <v>17</v>
      </c>
      <c r="G12" s="18">
        <v>16</v>
      </c>
      <c r="H12" s="30">
        <f>AVERAGE(Table2[[#This Row],[Column3]:[Column5]])</f>
        <v>17.666666666666668</v>
      </c>
      <c r="I12" s="18">
        <v>35</v>
      </c>
      <c r="J12" s="28" t="str">
        <f>IF(Table2[[#This Row],[Column6]]&gt;17,IF(Table2[[#This Row],[Column7]]&lt;55, "Descuento","Pago Normal"),"Pago Normal")</f>
        <v>Descuento</v>
      </c>
      <c r="K12" s="19"/>
    </row>
    <row r="13" spans="2:11" x14ac:dyDescent="0.2">
      <c r="B13" s="17"/>
      <c r="C13" s="27" t="s">
        <v>54</v>
      </c>
      <c r="D13" s="18" t="s">
        <v>74</v>
      </c>
      <c r="E13" s="18">
        <v>15</v>
      </c>
      <c r="F13" s="18">
        <v>16</v>
      </c>
      <c r="G13" s="18">
        <v>20</v>
      </c>
      <c r="H13" s="30">
        <f>AVERAGE(Table2[[#This Row],[Column3]:[Column5]])</f>
        <v>17</v>
      </c>
      <c r="I13" s="18">
        <v>20</v>
      </c>
      <c r="J13" s="28" t="str">
        <f>IF(Table2[[#This Row],[Column6]]&gt;17,IF(Table2[[#This Row],[Column7]]&lt;55, "Descuento","Pago Normal"),"Pago Normal")</f>
        <v>Pago Normal</v>
      </c>
      <c r="K13" s="19"/>
    </row>
    <row r="14" spans="2:11" x14ac:dyDescent="0.2">
      <c r="B14" s="17"/>
      <c r="C14" s="27" t="s">
        <v>55</v>
      </c>
      <c r="D14" s="18" t="s">
        <v>75</v>
      </c>
      <c r="E14" s="18">
        <v>15</v>
      </c>
      <c r="F14" s="18">
        <v>11</v>
      </c>
      <c r="G14" s="18">
        <v>19</v>
      </c>
      <c r="H14" s="30">
        <f>AVERAGE(Table2[[#This Row],[Column3]:[Column5]])</f>
        <v>15</v>
      </c>
      <c r="I14" s="18">
        <v>31</v>
      </c>
      <c r="J14" s="28" t="str">
        <f>IF(Table2[[#This Row],[Column6]]&gt;17,IF(Table2[[#This Row],[Column7]]&lt;55, "Descuento","Pago Normal"),"Pago Normal")</f>
        <v>Pago Normal</v>
      </c>
      <c r="K14" s="19"/>
    </row>
    <row r="15" spans="2:11" x14ac:dyDescent="0.2">
      <c r="B15" s="17"/>
      <c r="C15" s="27" t="s">
        <v>56</v>
      </c>
      <c r="D15" s="18" t="s">
        <v>76</v>
      </c>
      <c r="E15" s="18">
        <v>19</v>
      </c>
      <c r="F15" s="18">
        <v>15</v>
      </c>
      <c r="G15" s="18">
        <v>19</v>
      </c>
      <c r="H15" s="30">
        <f>AVERAGE(Table2[[#This Row],[Column3]:[Column5]])</f>
        <v>17.666666666666668</v>
      </c>
      <c r="I15" s="18">
        <v>18</v>
      </c>
      <c r="J15" s="28" t="str">
        <f>IF(Table2[[#This Row],[Column6]]&gt;17,IF(Table2[[#This Row],[Column7]]&lt;55, "Descuento","Pago Normal"),"Pago Normal")</f>
        <v>Descuento</v>
      </c>
      <c r="K15" s="19"/>
    </row>
    <row r="16" spans="2:11" x14ac:dyDescent="0.2">
      <c r="B16" s="17"/>
      <c r="C16" s="27" t="s">
        <v>57</v>
      </c>
      <c r="D16" s="18" t="s">
        <v>77</v>
      </c>
      <c r="E16" s="18">
        <v>10</v>
      </c>
      <c r="F16" s="18">
        <v>15</v>
      </c>
      <c r="G16" s="18">
        <v>17</v>
      </c>
      <c r="H16" s="30">
        <f>AVERAGE(Table2[[#This Row],[Column3]:[Column5]])</f>
        <v>14</v>
      </c>
      <c r="I16" s="18">
        <v>43</v>
      </c>
      <c r="J16" s="28" t="str">
        <f>IF(Table2[[#This Row],[Column6]]&gt;17,IF(Table2[[#This Row],[Column7]]&lt;55, "Descuento","Pago Normal"),"Pago Normal")</f>
        <v>Pago Normal</v>
      </c>
      <c r="K16" s="19"/>
    </row>
    <row r="17" spans="2:11" x14ac:dyDescent="0.2">
      <c r="B17" s="17"/>
      <c r="C17" s="27" t="s">
        <v>58</v>
      </c>
      <c r="D17" s="18" t="s">
        <v>78</v>
      </c>
      <c r="E17" s="18">
        <v>13</v>
      </c>
      <c r="F17" s="18">
        <v>11</v>
      </c>
      <c r="G17" s="18">
        <v>16</v>
      </c>
      <c r="H17" s="30">
        <f>AVERAGE(Table2[[#This Row],[Column3]:[Column5]])</f>
        <v>13.333333333333334</v>
      </c>
      <c r="I17" s="18">
        <v>59</v>
      </c>
      <c r="J17" s="28" t="str">
        <f>IF(Table2[[#This Row],[Column6]]&gt;17,IF(Table2[[#This Row],[Column7]]&lt;55, "Descuento","Pago Normal"),"Pago Normal")</f>
        <v>Pago Normal</v>
      </c>
      <c r="K17" s="19"/>
    </row>
    <row r="18" spans="2:11" x14ac:dyDescent="0.2">
      <c r="B18" s="17"/>
      <c r="C18" s="27" t="s">
        <v>59</v>
      </c>
      <c r="D18" s="18" t="s">
        <v>79</v>
      </c>
      <c r="E18" s="18">
        <v>16</v>
      </c>
      <c r="F18" s="18">
        <v>18</v>
      </c>
      <c r="G18" s="18">
        <v>19</v>
      </c>
      <c r="H18" s="30">
        <f>AVERAGE(Table2[[#This Row],[Column3]:[Column5]])</f>
        <v>17.666666666666668</v>
      </c>
      <c r="I18" s="18">
        <v>49</v>
      </c>
      <c r="J18" s="28" t="str">
        <f>IF(Table2[[#This Row],[Column6]]&gt;17,IF(Table2[[#This Row],[Column7]]&lt;55, "Descuento","Pago Normal"),"Pago Normal")</f>
        <v>Descuento</v>
      </c>
      <c r="K18" s="19"/>
    </row>
    <row r="19" spans="2:11" x14ac:dyDescent="0.2">
      <c r="B19" s="17"/>
      <c r="C19" s="27" t="s">
        <v>60</v>
      </c>
      <c r="D19" s="18" t="s">
        <v>80</v>
      </c>
      <c r="E19" s="18">
        <v>15</v>
      </c>
      <c r="F19" s="18">
        <v>18</v>
      </c>
      <c r="G19" s="18">
        <v>14</v>
      </c>
      <c r="H19" s="30">
        <f>AVERAGE(Table2[[#This Row],[Column3]:[Column5]])</f>
        <v>15.666666666666666</v>
      </c>
      <c r="I19" s="18">
        <v>23</v>
      </c>
      <c r="J19" s="28" t="str">
        <f>IF(Table2[[#This Row],[Column6]]&gt;17,IF(Table2[[#This Row],[Column7]]&lt;55, "Descuento","Pago Normal"),"Pago Normal")</f>
        <v>Pago Normal</v>
      </c>
      <c r="K19" s="19"/>
    </row>
    <row r="20" spans="2:11" x14ac:dyDescent="0.2">
      <c r="B20" s="17"/>
      <c r="C20" s="27" t="s">
        <v>61</v>
      </c>
      <c r="D20" s="18" t="s">
        <v>81</v>
      </c>
      <c r="E20" s="18">
        <v>18</v>
      </c>
      <c r="F20" s="18">
        <v>11</v>
      </c>
      <c r="G20" s="18">
        <v>14</v>
      </c>
      <c r="H20" s="30">
        <f>AVERAGE(Table2[[#This Row],[Column3]:[Column5]])</f>
        <v>14.333333333333334</v>
      </c>
      <c r="I20" s="18">
        <v>41</v>
      </c>
      <c r="J20" s="28" t="str">
        <f>IF(Table2[[#This Row],[Column6]]&gt;17,IF(Table2[[#This Row],[Column7]]&lt;55, "Descuento","Pago Normal"),"Pago Normal")</f>
        <v>Pago Normal</v>
      </c>
      <c r="K20" s="19"/>
    </row>
    <row r="21" spans="2:11" x14ac:dyDescent="0.2">
      <c r="B21" s="17"/>
      <c r="C21" s="27" t="s">
        <v>62</v>
      </c>
      <c r="D21" s="18" t="s">
        <v>82</v>
      </c>
      <c r="E21" s="18">
        <v>10</v>
      </c>
      <c r="F21" s="18">
        <v>12</v>
      </c>
      <c r="G21" s="18">
        <v>16</v>
      </c>
      <c r="H21" s="30">
        <f>AVERAGE(Table2[[#This Row],[Column3]:[Column5]])</f>
        <v>12.666666666666666</v>
      </c>
      <c r="I21" s="18">
        <v>25</v>
      </c>
      <c r="J21" s="28" t="str">
        <f>IF(Table2[[#This Row],[Column6]]&gt;17,IF(Table2[[#This Row],[Column7]]&lt;55, "Descuento","Pago Normal"),"Pago Normal")</f>
        <v>Pago Normal</v>
      </c>
      <c r="K21" s="19"/>
    </row>
    <row r="22" spans="2:11" x14ac:dyDescent="0.2">
      <c r="B22" s="17"/>
      <c r="C22" s="27" t="s">
        <v>63</v>
      </c>
      <c r="D22" s="18" t="s">
        <v>83</v>
      </c>
      <c r="E22" s="18">
        <v>20</v>
      </c>
      <c r="F22" s="18">
        <v>20</v>
      </c>
      <c r="G22" s="18">
        <v>14</v>
      </c>
      <c r="H22" s="30">
        <f>AVERAGE(Table2[[#This Row],[Column3]:[Column5]])</f>
        <v>18</v>
      </c>
      <c r="I22" s="18">
        <v>53</v>
      </c>
      <c r="J22" s="28" t="str">
        <f>IF(Table2[[#This Row],[Column6]]&gt;17,IF(Table2[[#This Row],[Column7]]&lt;55, "Descuento","Pago Normal"),"Pago Normal")</f>
        <v>Descuento</v>
      </c>
      <c r="K22" s="19"/>
    </row>
    <row r="23" spans="2:11" x14ac:dyDescent="0.2">
      <c r="B23" s="17"/>
      <c r="C23" s="27" t="s">
        <v>64</v>
      </c>
      <c r="D23" s="18" t="s">
        <v>84</v>
      </c>
      <c r="E23" s="18">
        <v>12</v>
      </c>
      <c r="F23" s="18">
        <v>19</v>
      </c>
      <c r="G23" s="18">
        <v>15</v>
      </c>
      <c r="H23" s="30">
        <f>AVERAGE(Table2[[#This Row],[Column3]:[Column5]])</f>
        <v>15.333333333333334</v>
      </c>
      <c r="I23" s="18">
        <v>29</v>
      </c>
      <c r="J23" s="28" t="str">
        <f>IF(Table2[[#This Row],[Column6]]&gt;17,IF(Table2[[#This Row],[Column7]]&lt;55, "Descuento","Pago Normal"),"Pago Normal")</f>
        <v>Pago Normal</v>
      </c>
      <c r="K23" s="19"/>
    </row>
    <row r="24" spans="2:11" x14ac:dyDescent="0.2">
      <c r="B24" s="17"/>
      <c r="C24" s="27" t="s">
        <v>65</v>
      </c>
      <c r="D24" s="29" t="s">
        <v>85</v>
      </c>
      <c r="E24" s="29">
        <v>17</v>
      </c>
      <c r="F24" s="29">
        <v>19</v>
      </c>
      <c r="G24" s="29">
        <v>18</v>
      </c>
      <c r="H24" s="30">
        <f>AVERAGE(Table2[[#This Row],[Column3]:[Column5]])</f>
        <v>18</v>
      </c>
      <c r="I24" s="29">
        <v>53</v>
      </c>
      <c r="J24" s="28" t="str">
        <f>IF(Table2[[#This Row],[Column6]]&gt;17,IF(Table2[[#This Row],[Column7]]&lt;55, "Descuento","Pago Normal"),"Pago Normal")</f>
        <v>Descuento</v>
      </c>
      <c r="K24" s="19"/>
    </row>
    <row r="25" spans="2:11" ht="9" customHeight="1" thickBot="1" x14ac:dyDescent="0.25">
      <c r="B25" s="20"/>
      <c r="C25" s="21"/>
      <c r="D25" s="21"/>
      <c r="E25" s="21"/>
      <c r="F25" s="21"/>
      <c r="G25" s="21"/>
      <c r="H25" s="21"/>
      <c r="I25" s="21"/>
      <c r="J25" s="21"/>
      <c r="K25" s="22"/>
    </row>
  </sheetData>
  <mergeCells count="1">
    <mergeCell ref="B2:K2"/>
  </mergeCells>
  <phoneticPr fontId="7" type="noConversion"/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62C88-D769-1047-B0F1-8AFC450477FA}">
  <dimension ref="B1:K22"/>
  <sheetViews>
    <sheetView showGridLines="0" workbookViewId="0">
      <selection activeCell="B38" sqref="B38"/>
    </sheetView>
  </sheetViews>
  <sheetFormatPr baseColWidth="10" defaultRowHeight="16" x14ac:dyDescent="0.2"/>
  <cols>
    <col min="2" max="2" width="17.33203125" bestFit="1" customWidth="1"/>
    <col min="3" max="3" width="15.5" bestFit="1" customWidth="1"/>
    <col min="6" max="6" width="12.6640625" bestFit="1" customWidth="1"/>
    <col min="11" max="11" width="12.5" bestFit="1" customWidth="1"/>
  </cols>
  <sheetData>
    <row r="1" spans="2:11" ht="34" x14ac:dyDescent="0.2">
      <c r="B1" s="39" t="s">
        <v>86</v>
      </c>
      <c r="C1" s="39" t="s">
        <v>31</v>
      </c>
      <c r="D1" s="40" t="s">
        <v>116</v>
      </c>
      <c r="E1" s="39" t="s">
        <v>87</v>
      </c>
      <c r="F1" s="40" t="s">
        <v>118</v>
      </c>
      <c r="G1" s="40" t="s">
        <v>119</v>
      </c>
      <c r="H1" s="40" t="s">
        <v>117</v>
      </c>
      <c r="I1" s="40" t="s">
        <v>120</v>
      </c>
      <c r="J1" s="39" t="s">
        <v>88</v>
      </c>
      <c r="K1" s="39" t="s">
        <v>89</v>
      </c>
    </row>
    <row r="2" spans="2:11" x14ac:dyDescent="0.2">
      <c r="B2" s="36" t="s">
        <v>90</v>
      </c>
      <c r="C2" s="36" t="s">
        <v>103</v>
      </c>
      <c r="D2" s="41">
        <v>3</v>
      </c>
      <c r="E2" s="36" t="str">
        <f>IF(D2=1,"Prof.jose",IF(D2=2,"Prof.Antonia",IF(D2=3,"Prof.Juan","Prof. Emilio")))</f>
        <v>Prof.Juan</v>
      </c>
      <c r="F2" s="36">
        <v>6</v>
      </c>
      <c r="G2" s="36">
        <v>10</v>
      </c>
      <c r="H2" s="36">
        <v>5</v>
      </c>
      <c r="I2" s="36">
        <v>10</v>
      </c>
      <c r="J2" s="36">
        <f>TRUNC(AVERAGE(F2:I2),0)</f>
        <v>7</v>
      </c>
      <c r="K2" s="36" t="str">
        <f>IF(J2&lt;5,"reprobado",IF(J2&lt;7,"Aprobado",IF(J2&lt;9,"Notable",IF(J2&lt;10,"SobreSaliente","M.Honor"))))</f>
        <v>Notable</v>
      </c>
    </row>
    <row r="3" spans="2:11" x14ac:dyDescent="0.2">
      <c r="B3" s="37" t="s">
        <v>91</v>
      </c>
      <c r="C3" s="37" t="s">
        <v>104</v>
      </c>
      <c r="D3" s="42">
        <v>2</v>
      </c>
      <c r="E3" s="36" t="str">
        <f t="shared" ref="E3:E14" si="0">IF(D3=1,"Prof.jose",IF(D3=2,"Prof.Antonia",IF(D3=3,"Prof.Juan","Prof. Emilio")))</f>
        <v>Prof.Antonia</v>
      </c>
      <c r="F3" s="37">
        <v>8</v>
      </c>
      <c r="G3" s="37">
        <v>10</v>
      </c>
      <c r="H3" s="37">
        <v>8</v>
      </c>
      <c r="I3" s="37">
        <v>9</v>
      </c>
      <c r="J3" s="37">
        <f t="shared" ref="J3:J14" si="1">TRUNC(AVERAGE(F3:I3),0)</f>
        <v>8</v>
      </c>
      <c r="K3" s="37" t="str">
        <f t="shared" ref="K3:K14" si="2">IF(J3&lt;5,"reprobado",IF(J3&lt;7,"Aprobado",IF(J3&lt;9,"Notable",IF(J3&lt;10,"SobreSaliente","M.Honor"))))</f>
        <v>Notable</v>
      </c>
    </row>
    <row r="4" spans="2:11" x14ac:dyDescent="0.2">
      <c r="B4" s="36" t="s">
        <v>92</v>
      </c>
      <c r="C4" s="36" t="s">
        <v>105</v>
      </c>
      <c r="D4" s="41">
        <v>3</v>
      </c>
      <c r="E4" s="36" t="str">
        <f t="shared" si="0"/>
        <v>Prof.Juan</v>
      </c>
      <c r="F4" s="36">
        <v>10</v>
      </c>
      <c r="G4" s="36">
        <v>10</v>
      </c>
      <c r="H4" s="36">
        <v>10</v>
      </c>
      <c r="I4" s="36">
        <v>10</v>
      </c>
      <c r="J4" s="36">
        <f t="shared" si="1"/>
        <v>10</v>
      </c>
      <c r="K4" s="36" t="str">
        <f t="shared" si="2"/>
        <v>M.Honor</v>
      </c>
    </row>
    <row r="5" spans="2:11" x14ac:dyDescent="0.2">
      <c r="B5" s="37" t="s">
        <v>93</v>
      </c>
      <c r="C5" s="37" t="s">
        <v>106</v>
      </c>
      <c r="D5" s="42">
        <v>3</v>
      </c>
      <c r="E5" s="36" t="str">
        <f t="shared" si="0"/>
        <v>Prof.Juan</v>
      </c>
      <c r="F5" s="37">
        <v>9</v>
      </c>
      <c r="G5" s="37">
        <v>10</v>
      </c>
      <c r="H5" s="37">
        <v>5</v>
      </c>
      <c r="I5" s="37">
        <v>9</v>
      </c>
      <c r="J5" s="37">
        <f t="shared" si="1"/>
        <v>8</v>
      </c>
      <c r="K5" s="37" t="str">
        <f t="shared" si="2"/>
        <v>Notable</v>
      </c>
    </row>
    <row r="6" spans="2:11" x14ac:dyDescent="0.2">
      <c r="B6" s="36" t="s">
        <v>94</v>
      </c>
      <c r="C6" s="36" t="s">
        <v>107</v>
      </c>
      <c r="D6" s="41">
        <v>2</v>
      </c>
      <c r="E6" s="36" t="str">
        <f t="shared" si="0"/>
        <v>Prof.Antonia</v>
      </c>
      <c r="F6" s="36">
        <v>9</v>
      </c>
      <c r="G6" s="36">
        <v>9</v>
      </c>
      <c r="H6" s="36">
        <v>5</v>
      </c>
      <c r="I6" s="36">
        <v>10</v>
      </c>
      <c r="J6" s="36">
        <f t="shared" si="1"/>
        <v>8</v>
      </c>
      <c r="K6" s="36" t="str">
        <f t="shared" si="2"/>
        <v>Notable</v>
      </c>
    </row>
    <row r="7" spans="2:11" x14ac:dyDescent="0.2">
      <c r="B7" s="37" t="s">
        <v>95</v>
      </c>
      <c r="C7" s="37" t="s">
        <v>108</v>
      </c>
      <c r="D7" s="42">
        <v>1</v>
      </c>
      <c r="E7" s="36" t="str">
        <f t="shared" si="0"/>
        <v>Prof.jose</v>
      </c>
      <c r="F7" s="37">
        <v>10</v>
      </c>
      <c r="G7" s="37">
        <v>9</v>
      </c>
      <c r="H7" s="37">
        <v>6</v>
      </c>
      <c r="I7" s="37">
        <v>10</v>
      </c>
      <c r="J7" s="37">
        <f t="shared" si="1"/>
        <v>8</v>
      </c>
      <c r="K7" s="37" t="str">
        <f t="shared" si="2"/>
        <v>Notable</v>
      </c>
    </row>
    <row r="8" spans="2:11" x14ac:dyDescent="0.2">
      <c r="B8" s="36" t="s">
        <v>96</v>
      </c>
      <c r="C8" s="36" t="s">
        <v>109</v>
      </c>
      <c r="D8" s="41">
        <v>3</v>
      </c>
      <c r="E8" s="36" t="str">
        <f t="shared" si="0"/>
        <v>Prof.Juan</v>
      </c>
      <c r="F8" s="36">
        <v>6</v>
      </c>
      <c r="G8" s="36">
        <v>9</v>
      </c>
      <c r="H8" s="36">
        <v>10</v>
      </c>
      <c r="I8" s="36">
        <v>10</v>
      </c>
      <c r="J8" s="36">
        <f t="shared" si="1"/>
        <v>8</v>
      </c>
      <c r="K8" s="36" t="str">
        <f t="shared" si="2"/>
        <v>Notable</v>
      </c>
    </row>
    <row r="9" spans="2:11" x14ac:dyDescent="0.2">
      <c r="B9" s="37" t="s">
        <v>97</v>
      </c>
      <c r="C9" s="37" t="s">
        <v>110</v>
      </c>
      <c r="D9" s="42">
        <v>2</v>
      </c>
      <c r="E9" s="36" t="str">
        <f t="shared" si="0"/>
        <v>Prof.Antonia</v>
      </c>
      <c r="F9" s="37">
        <v>8</v>
      </c>
      <c r="G9" s="37">
        <v>10</v>
      </c>
      <c r="H9" s="37">
        <v>8</v>
      </c>
      <c r="I9" s="37">
        <v>9</v>
      </c>
      <c r="J9" s="37">
        <f t="shared" si="1"/>
        <v>8</v>
      </c>
      <c r="K9" s="37" t="str">
        <f t="shared" si="2"/>
        <v>Notable</v>
      </c>
    </row>
    <row r="10" spans="2:11" x14ac:dyDescent="0.2">
      <c r="B10" s="36" t="s">
        <v>98</v>
      </c>
      <c r="C10" s="36" t="s">
        <v>111</v>
      </c>
      <c r="D10" s="41">
        <v>2</v>
      </c>
      <c r="E10" s="36" t="str">
        <f t="shared" si="0"/>
        <v>Prof.Antonia</v>
      </c>
      <c r="F10" s="36">
        <v>9</v>
      </c>
      <c r="G10" s="36">
        <v>10</v>
      </c>
      <c r="H10" s="36">
        <v>9</v>
      </c>
      <c r="I10" s="36">
        <v>9</v>
      </c>
      <c r="J10" s="36">
        <f t="shared" si="1"/>
        <v>9</v>
      </c>
      <c r="K10" s="36" t="str">
        <f t="shared" si="2"/>
        <v>SobreSaliente</v>
      </c>
    </row>
    <row r="11" spans="2:11" x14ac:dyDescent="0.2">
      <c r="B11" s="37" t="s">
        <v>99</v>
      </c>
      <c r="C11" s="37" t="s">
        <v>112</v>
      </c>
      <c r="D11" s="42">
        <v>4</v>
      </c>
      <c r="E11" s="36" t="str">
        <f t="shared" si="0"/>
        <v>Prof. Emilio</v>
      </c>
      <c r="F11" s="37">
        <v>10</v>
      </c>
      <c r="G11" s="37">
        <v>10</v>
      </c>
      <c r="H11" s="37">
        <v>10</v>
      </c>
      <c r="I11" s="37">
        <v>10</v>
      </c>
      <c r="J11" s="37">
        <f t="shared" si="1"/>
        <v>10</v>
      </c>
      <c r="K11" s="37" t="str">
        <f t="shared" si="2"/>
        <v>M.Honor</v>
      </c>
    </row>
    <row r="12" spans="2:11" x14ac:dyDescent="0.2">
      <c r="B12" s="36" t="s">
        <v>100</v>
      </c>
      <c r="C12" s="36" t="s">
        <v>113</v>
      </c>
      <c r="D12" s="41">
        <v>3</v>
      </c>
      <c r="E12" s="36" t="str">
        <f t="shared" si="0"/>
        <v>Prof.Juan</v>
      </c>
      <c r="F12" s="36">
        <v>9</v>
      </c>
      <c r="G12" s="36">
        <v>9</v>
      </c>
      <c r="H12" s="36">
        <v>7</v>
      </c>
      <c r="I12" s="36">
        <v>10</v>
      </c>
      <c r="J12" s="36">
        <f t="shared" si="1"/>
        <v>8</v>
      </c>
      <c r="K12" s="36" t="str">
        <f t="shared" si="2"/>
        <v>Notable</v>
      </c>
    </row>
    <row r="13" spans="2:11" x14ac:dyDescent="0.2">
      <c r="B13" s="37" t="s">
        <v>101</v>
      </c>
      <c r="C13" s="37" t="s">
        <v>114</v>
      </c>
      <c r="D13" s="42">
        <v>4</v>
      </c>
      <c r="E13" s="36" t="str">
        <f t="shared" si="0"/>
        <v>Prof. Emilio</v>
      </c>
      <c r="F13" s="37">
        <v>6</v>
      </c>
      <c r="G13" s="37">
        <v>10</v>
      </c>
      <c r="H13" s="37">
        <v>6</v>
      </c>
      <c r="I13" s="37">
        <v>9</v>
      </c>
      <c r="J13" s="37">
        <f t="shared" si="1"/>
        <v>7</v>
      </c>
      <c r="K13" s="37" t="str">
        <f t="shared" si="2"/>
        <v>Notable</v>
      </c>
    </row>
    <row r="14" spans="2:11" x14ac:dyDescent="0.2">
      <c r="B14" s="36" t="s">
        <v>102</v>
      </c>
      <c r="C14" s="36" t="s">
        <v>115</v>
      </c>
      <c r="D14" s="41">
        <v>1</v>
      </c>
      <c r="E14" s="36" t="str">
        <f t="shared" si="0"/>
        <v>Prof.jose</v>
      </c>
      <c r="F14" s="36">
        <v>2</v>
      </c>
      <c r="G14" s="36">
        <v>5</v>
      </c>
      <c r="H14" s="36">
        <v>5</v>
      </c>
      <c r="I14" s="36">
        <v>5</v>
      </c>
      <c r="J14" s="36">
        <f t="shared" si="1"/>
        <v>4</v>
      </c>
      <c r="K14" s="36" t="str">
        <f t="shared" si="2"/>
        <v>reprobado</v>
      </c>
    </row>
    <row r="17" spans="5:6" x14ac:dyDescent="0.2">
      <c r="E17" s="37" t="s">
        <v>121</v>
      </c>
      <c r="F17" s="38">
        <f>COUNTIF(K2:K14,"*")</f>
        <v>13</v>
      </c>
    </row>
    <row r="18" spans="5:6" x14ac:dyDescent="0.2">
      <c r="E18" s="43" t="s">
        <v>122</v>
      </c>
      <c r="F18" s="43">
        <f>COUNTIF(K2:K14,"reprobado")</f>
        <v>1</v>
      </c>
    </row>
    <row r="19" spans="5:6" x14ac:dyDescent="0.2">
      <c r="E19" s="37" t="s">
        <v>123</v>
      </c>
      <c r="F19" s="37">
        <f>COUNTIF(K2:K14,"Aprobado")</f>
        <v>0</v>
      </c>
    </row>
    <row r="20" spans="5:6" x14ac:dyDescent="0.2">
      <c r="E20" s="43" t="s">
        <v>124</v>
      </c>
      <c r="F20" s="43">
        <f>COUNTIF(K2:K14,"Notable")</f>
        <v>9</v>
      </c>
    </row>
    <row r="21" spans="5:6" x14ac:dyDescent="0.2">
      <c r="E21" s="37" t="s">
        <v>125</v>
      </c>
      <c r="F21" s="37">
        <f>COUNTIF(K2:K14,"Sobresaliente")</f>
        <v>1</v>
      </c>
    </row>
    <row r="22" spans="5:6" x14ac:dyDescent="0.2">
      <c r="E22" s="43" t="s">
        <v>126</v>
      </c>
      <c r="F22" s="43">
        <f>COUNTIF(K2:K14,"M.Honor")</f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POBLACION_PROVINCIA_CUSCO</vt:lpstr>
      <vt:lpstr>PRECIO_PETROLEO</vt:lpstr>
      <vt:lpstr>PROM_ALUMNOS</vt:lpstr>
      <vt:lpstr>CALIFICACIONES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2020-10-30T21:38:17Z</dcterms:created>
  <dcterms:modified xsi:type="dcterms:W3CDTF">2020-10-31T04:21:46Z</dcterms:modified>
</cp:coreProperties>
</file>