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emvalenciavargas/Desktop/Microverse/Excels/"/>
    </mc:Choice>
  </mc:AlternateContent>
  <xr:revisionPtr revIDLastSave="0" documentId="13_ncr:1_{1A15875A-ABB5-8046-B501-DFF9AFF5A97F}" xr6:coauthVersionLast="45" xr6:coauthVersionMax="45" xr10:uidLastSave="{00000000-0000-0000-0000-000000000000}"/>
  <bookViews>
    <workbookView xWindow="23160" yWindow="720" windowWidth="27640" windowHeight="16940" xr2:uid="{CD1993EA-BD77-CB42-8F6C-711CDA4000FC}"/>
  </bookViews>
  <sheets>
    <sheet name="FUNCIONES BASICAS" sheetId="1" r:id="rId1"/>
    <sheet name="FORMULA" sheetId="2" r:id="rId2"/>
    <sheet name="MEDICAMENTOS" sheetId="3" r:id="rId3"/>
    <sheet name="TIPOS DE CAMB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4" l="1"/>
  <c r="N10" i="4"/>
  <c r="N11" i="4"/>
  <c r="N12" i="4"/>
  <c r="N13" i="4"/>
  <c r="N14" i="4"/>
  <c r="N8" i="4"/>
  <c r="J9" i="4"/>
  <c r="J10" i="4"/>
  <c r="J11" i="4"/>
  <c r="J12" i="4"/>
  <c r="J13" i="4"/>
  <c r="J14" i="4"/>
  <c r="J8" i="4"/>
  <c r="F9" i="4"/>
  <c r="F10" i="4"/>
  <c r="F11" i="4"/>
  <c r="F12" i="4"/>
  <c r="F13" i="4"/>
  <c r="F14" i="4"/>
  <c r="F8" i="4"/>
  <c r="C21" i="3" l="1"/>
  <c r="D21" i="3"/>
  <c r="E21" i="3"/>
  <c r="F21" i="3"/>
  <c r="B21" i="3"/>
  <c r="C20" i="3"/>
  <c r="D20" i="3"/>
  <c r="E20" i="3"/>
  <c r="F20" i="3"/>
  <c r="B20" i="3"/>
  <c r="C19" i="3"/>
  <c r="D19" i="3"/>
  <c r="E19" i="3"/>
  <c r="F19" i="3"/>
  <c r="B19" i="3"/>
  <c r="F18" i="3"/>
  <c r="E18" i="3"/>
  <c r="D18" i="3"/>
  <c r="C18" i="3"/>
  <c r="B18" i="3"/>
  <c r="F17" i="3"/>
  <c r="E17" i="3"/>
  <c r="D17" i="3"/>
  <c r="C17" i="3"/>
  <c r="B17" i="3"/>
  <c r="G2" i="2"/>
  <c r="R16" i="1"/>
  <c r="Q16" i="1"/>
  <c r="P16" i="1"/>
  <c r="R13" i="1"/>
  <c r="Q13" i="1"/>
  <c r="P13" i="1"/>
  <c r="R10" i="1"/>
  <c r="Q10" i="1"/>
  <c r="P10" i="1"/>
  <c r="R7" i="1"/>
  <c r="Q7" i="1"/>
  <c r="P7" i="1"/>
</calcChain>
</file>

<file path=xl/sharedStrings.xml><?xml version="1.0" encoding="utf-8"?>
<sst xmlns="http://schemas.openxmlformats.org/spreadsheetml/2006/main" count="135" uniqueCount="77">
  <si>
    <t>DUA</t>
  </si>
  <si>
    <t>Canal</t>
  </si>
  <si>
    <t>Fec. Num.</t>
  </si>
  <si>
    <t>Importador</t>
  </si>
  <si>
    <t>Agente</t>
  </si>
  <si>
    <t>Serie</t>
  </si>
  <si>
    <t>FOB US$</t>
  </si>
  <si>
    <t>CIF US$</t>
  </si>
  <si>
    <t>Peso Neto</t>
  </si>
  <si>
    <t>Peso Bruto</t>
  </si>
  <si>
    <t>Almacen</t>
  </si>
  <si>
    <t>Reg. Prec.</t>
  </si>
  <si>
    <t>Fec. Can.</t>
  </si>
  <si>
    <t>118-18-482975</t>
  </si>
  <si>
    <t>118-18-485783</t>
  </si>
  <si>
    <t>118-18-485424</t>
  </si>
  <si>
    <t>118-18-486431</t>
  </si>
  <si>
    <t>118-18-486432</t>
  </si>
  <si>
    <t>118-18-486429</t>
  </si>
  <si>
    <t>118-18-487405</t>
  </si>
  <si>
    <t>118-18-486565</t>
  </si>
  <si>
    <t>118-18-486566</t>
  </si>
  <si>
    <t>118-18-486567</t>
  </si>
  <si>
    <t>118-18-486568</t>
  </si>
  <si>
    <t>118-18-486569</t>
  </si>
  <si>
    <t>118-18-489376</t>
  </si>
  <si>
    <t>118-18-489377</t>
  </si>
  <si>
    <t>118-18-489378</t>
  </si>
  <si>
    <t>118-18-488500</t>
  </si>
  <si>
    <t>118-18-488503</t>
  </si>
  <si>
    <t>118-18-488504</t>
  </si>
  <si>
    <t>118-18-488510</t>
  </si>
  <si>
    <t>118-18-488505</t>
  </si>
  <si>
    <t>VERDE</t>
  </si>
  <si>
    <t>4 - 20100132592</t>
  </si>
  <si>
    <t>CALCULAR</t>
  </si>
  <si>
    <t>MAXIMO</t>
  </si>
  <si>
    <t>MINIMO</t>
  </si>
  <si>
    <t>PROMEDIO</t>
  </si>
  <si>
    <t>A</t>
  </si>
  <si>
    <t>B</t>
  </si>
  <si>
    <t>C</t>
  </si>
  <si>
    <t>D</t>
  </si>
  <si>
    <t>E</t>
  </si>
  <si>
    <t>VENTAS POR MEDICAMENTOS POR DELEGACIONES</t>
  </si>
  <si>
    <t>CUSCO</t>
  </si>
  <si>
    <t>AREQUIPA</t>
  </si>
  <si>
    <t>TACNA</t>
  </si>
  <si>
    <t>AMAZONAS</t>
  </si>
  <si>
    <t>LORETO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</si>
  <si>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</si>
  <si>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</si>
  <si>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</si>
  <si>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</si>
  <si>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</si>
  <si>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</si>
  <si>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</si>
  <si>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</si>
  <si>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</si>
  <si>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</si>
  <si>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</si>
  <si>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</si>
  <si>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                Departamentos
Meses
</t>
  </si>
  <si>
    <t>Suma Total:</t>
  </si>
  <si>
    <t>Promedio:</t>
  </si>
  <si>
    <t>Valor mas Alto:</t>
  </si>
  <si>
    <t>Valor mas Bajo:</t>
  </si>
  <si>
    <t>Numero de Muestras:</t>
  </si>
  <si>
    <t>MONEDA</t>
  </si>
  <si>
    <t>VALOR</t>
  </si>
  <si>
    <t>VALOR DE UN DOLAR ESTADOUNIDENSE</t>
  </si>
  <si>
    <t>EUROS</t>
  </si>
  <si>
    <t>YENES</t>
  </si>
  <si>
    <t>LIBRAS</t>
  </si>
  <si>
    <t>FECHA DE TIPO DE CAMBIO 11/01/2019</t>
  </si>
  <si>
    <t>DOLARES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</si>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</sst>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PEN&quot;* #,##0.00_-;\-&quot;PEN&quot;* #,##0.00_-;_-&quot;PEN&quot;* &quot;-&quot;??_-;_-@_-"/>
    <numFmt numFmtId="164" formatCode="dd/mm/yyyy;@"/>
    <numFmt numFmtId="165" formatCode="_-[$$-409]* #,##0.00_ ;_-[$$-409]* \-#,##0.00\ ;_-[$$-409]* &quot;-&quot;??_ ;_-@_ "/>
    <numFmt numFmtId="166" formatCode="_-[$$-409]* #,##0_ ;_-[$$-409]* \-#,##0\ ;_-[$$-409]* &quot;-&quot;_ ;_-@_ "/>
    <numFmt numFmtId="167" formatCode="_-[$€-2]\ * #,##0.00_-;\-[$€-2]\ * #,##0.00_-;_-[$€-2]\ * &quot;-&quot;??_-;_-@_-"/>
    <numFmt numFmtId="168" formatCode="_ [$¥-804]* #,##0.00_ ;_ [$¥-804]* \-#,##0.00_ ;_ [$¥-804]* &quot;-&quot;??_ ;_ @_ "/>
    <numFmt numFmtId="169" formatCode="_-[$£-809]* #,##0.00_-;\-[$£-809]* #,##0.00_-;_-[$£-809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u val="double"/>
      <sz val="14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AFF91"/>
        <bgColor indexed="64"/>
      </patternFill>
    </fill>
    <fill>
      <patternFill patternType="solid">
        <fgColor rgb="FFFEFF90"/>
        <bgColor indexed="64"/>
      </patternFill>
    </fill>
    <fill>
      <patternFill patternType="solid">
        <fgColor rgb="FFDBECF8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F2C9"/>
        <bgColor indexed="64"/>
      </patternFill>
    </fill>
    <fill>
      <patternFill patternType="solid">
        <fgColor rgb="FF4A9DD9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FD857"/>
        <bgColor indexed="64"/>
      </patternFill>
    </fill>
    <fill>
      <patternFill patternType="solid">
        <fgColor rgb="FF5FB03B"/>
        <bgColor indexed="64"/>
      </patternFill>
    </fill>
    <fill>
      <patternFill patternType="solid">
        <fgColor rgb="FFA0D38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rgb="FF5BA23C"/>
      </right>
      <top/>
      <bottom style="thin">
        <color rgb="FF5BA23C"/>
      </bottom>
      <diagonal/>
    </border>
    <border>
      <left style="thin">
        <color rgb="FF5BA23C"/>
      </left>
      <right style="thin">
        <color rgb="FF5BA23C"/>
      </right>
      <top/>
      <bottom style="thin">
        <color rgb="FF5BA23C"/>
      </bottom>
      <diagonal/>
    </border>
    <border>
      <left style="thin">
        <color rgb="FF5BA23C"/>
      </left>
      <right/>
      <top/>
      <bottom style="thin">
        <color rgb="FF5BA23C"/>
      </bottom>
      <diagonal/>
    </border>
    <border>
      <left/>
      <right style="thin">
        <color rgb="FF5BA23C"/>
      </right>
      <top style="thin">
        <color rgb="FF5BA23C"/>
      </top>
      <bottom/>
      <diagonal/>
    </border>
    <border>
      <left style="thin">
        <color rgb="FF5BA23C"/>
      </left>
      <right style="thin">
        <color rgb="FF5BA23C"/>
      </right>
      <top style="thin">
        <color rgb="FF5BA23C"/>
      </top>
      <bottom/>
      <diagonal/>
    </border>
    <border>
      <left style="thin">
        <color rgb="FF5BA23C"/>
      </left>
      <right/>
      <top style="thin">
        <color rgb="FF5BA23C"/>
      </top>
      <bottom/>
      <diagonal/>
    </border>
    <border>
      <left style="medium">
        <color rgb="FFFFBD00"/>
      </left>
      <right style="medium">
        <color rgb="FFFFBD00"/>
      </right>
      <top style="medium">
        <color rgb="FFFFBD00"/>
      </top>
      <bottom style="medium">
        <color rgb="FFFFBD00"/>
      </bottom>
      <diagonal/>
    </border>
    <border diagonalDown="1">
      <left style="medium">
        <color rgb="FFFFBD00"/>
      </left>
      <right style="medium">
        <color rgb="FFFFBD00"/>
      </right>
      <top style="medium">
        <color rgb="FFFFBD00"/>
      </top>
      <bottom style="medium">
        <color rgb="FFFFBD00"/>
      </bottom>
      <diagonal style="medium">
        <color rgb="FFFFBD00"/>
      </diagonal>
    </border>
    <border>
      <left style="medium">
        <color rgb="FF4991C6"/>
      </left>
      <right style="medium">
        <color rgb="FF4991C6"/>
      </right>
      <top style="medium">
        <color rgb="FF4991C6"/>
      </top>
      <bottom style="medium">
        <color rgb="FF4991C6"/>
      </bottom>
      <diagonal/>
    </border>
    <border>
      <left style="medium">
        <color rgb="FF4991C6"/>
      </left>
      <right style="medium">
        <color rgb="FF4991C6"/>
      </right>
      <top/>
      <bottom/>
      <diagonal/>
    </border>
    <border>
      <left style="medium">
        <color rgb="FF4991C6"/>
      </left>
      <right style="medium">
        <color rgb="FF4991C6"/>
      </right>
      <top style="medium">
        <color rgb="FF4991C6"/>
      </top>
      <bottom/>
      <diagonal/>
    </border>
    <border>
      <left style="medium">
        <color rgb="FF4991C6"/>
      </left>
      <right style="medium">
        <color rgb="FF4991C6"/>
      </right>
      <top/>
      <bottom style="medium">
        <color rgb="FF4991C6"/>
      </bottom>
      <diagonal/>
    </border>
    <border>
      <left style="medium">
        <color rgb="FFFFE591"/>
      </left>
      <right style="medium">
        <color rgb="FFFFE591"/>
      </right>
      <top style="medium">
        <color rgb="FFFFE591"/>
      </top>
      <bottom style="medium">
        <color rgb="FFFFE591"/>
      </bottom>
      <diagonal/>
    </border>
    <border>
      <left style="medium">
        <color rgb="FF9ED286"/>
      </left>
      <right style="medium">
        <color rgb="FF9ED286"/>
      </right>
      <top style="medium">
        <color rgb="FF9ED286"/>
      </top>
      <bottom style="medium">
        <color rgb="FF9ED286"/>
      </bottom>
      <diagonal/>
    </border>
    <border>
      <left/>
      <right style="medium">
        <color rgb="FF4991C6"/>
      </right>
      <top style="medium">
        <color rgb="FF4991C6"/>
      </top>
      <bottom style="medium">
        <color rgb="FF4991C6"/>
      </bottom>
      <diagonal/>
    </border>
    <border>
      <left/>
      <right style="medium">
        <color rgb="FF4991C6"/>
      </right>
      <top/>
      <bottom/>
      <diagonal/>
    </border>
    <border>
      <left/>
      <right style="medium">
        <color rgb="FF4991C6"/>
      </right>
      <top/>
      <bottom style="medium">
        <color rgb="FF4991C6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1" applyNumberFormat="0" applyFill="0" applyAlignment="0" applyProtection="0"/>
  </cellStyleXfs>
  <cellXfs count="4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0" fontId="4" fillId="0" borderId="1" xfId="3" applyAlignment="1">
      <alignment horizontal="center"/>
    </xf>
    <xf numFmtId="165" fontId="4" fillId="2" borderId="1" xfId="3" applyNumberFormat="1" applyFill="1" applyAlignment="1">
      <alignment horizontal="center"/>
    </xf>
    <xf numFmtId="165" fontId="4" fillId="4" borderId="1" xfId="3" applyNumberFormat="1" applyFill="1" applyAlignment="1">
      <alignment horizontal="center"/>
    </xf>
    <xf numFmtId="165" fontId="4" fillId="3" borderId="1" xfId="3" applyNumberFormat="1" applyFill="1" applyAlignment="1">
      <alignment horizontal="center"/>
    </xf>
    <xf numFmtId="165" fontId="4" fillId="0" borderId="1" xfId="3" applyNumberFormat="1" applyAlignment="1">
      <alignment horizontal="center"/>
    </xf>
    <xf numFmtId="166" fontId="4" fillId="2" borderId="1" xfId="3" applyNumberFormat="1" applyFill="1" applyAlignment="1">
      <alignment horizontal="center"/>
    </xf>
    <xf numFmtId="166" fontId="4" fillId="4" borderId="1" xfId="3" applyNumberFormat="1" applyFill="1" applyAlignment="1">
      <alignment horizontal="center"/>
    </xf>
    <xf numFmtId="166" fontId="4" fillId="3" borderId="1" xfId="3" applyNumberForma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8" xfId="0" applyBorder="1"/>
    <xf numFmtId="0" fontId="0" fillId="6" borderId="8" xfId="0" applyFill="1" applyBorder="1"/>
    <xf numFmtId="0" fontId="0" fillId="6" borderId="8" xfId="0" applyFont="1" applyFill="1" applyBorder="1" applyAlignment="1">
      <alignment horizontal="center"/>
    </xf>
    <xf numFmtId="0" fontId="0" fillId="6" borderId="9" xfId="0" applyFill="1" applyBorder="1" applyAlignment="1">
      <alignment wrapText="1"/>
    </xf>
    <xf numFmtId="167" fontId="0" fillId="0" borderId="10" xfId="0" applyNumberFormat="1" applyBorder="1"/>
    <xf numFmtId="165" fontId="0" fillId="0" borderId="10" xfId="0" applyNumberFormat="1" applyBorder="1"/>
    <xf numFmtId="168" fontId="0" fillId="0" borderId="10" xfId="0" applyNumberFormat="1" applyBorder="1"/>
    <xf numFmtId="169" fontId="0" fillId="0" borderId="10" xfId="0" applyNumberFormat="1" applyBorder="1"/>
    <xf numFmtId="0" fontId="0" fillId="4" borderId="10" xfId="0" applyFill="1" applyBorder="1"/>
    <xf numFmtId="165" fontId="0" fillId="0" borderId="14" xfId="0" applyNumberFormat="1" applyBorder="1"/>
    <xf numFmtId="0" fontId="0" fillId="0" borderId="14" xfId="0" applyBorder="1"/>
    <xf numFmtId="0" fontId="0" fillId="9" borderId="14" xfId="0" applyFill="1" applyBorder="1"/>
    <xf numFmtId="165" fontId="0" fillId="0" borderId="15" xfId="0" applyNumberFormat="1" applyBorder="1"/>
    <xf numFmtId="0" fontId="0" fillId="0" borderId="15" xfId="0" applyBorder="1"/>
    <xf numFmtId="0" fontId="0" fillId="11" borderId="15" xfId="0" applyFill="1" applyBorder="1"/>
    <xf numFmtId="0" fontId="0" fillId="0" borderId="16" xfId="0" applyBorder="1"/>
    <xf numFmtId="0" fontId="0" fillId="0" borderId="17" xfId="0" applyFill="1" applyBorder="1"/>
    <xf numFmtId="0" fontId="2" fillId="7" borderId="18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 wrapText="1"/>
    </xf>
    <xf numFmtId="0" fontId="6" fillId="0" borderId="1" xfId="3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12" xfId="0" applyFill="1" applyBorder="1" applyAlignment="1">
      <alignment horizontal="center" textRotation="255"/>
    </xf>
    <xf numFmtId="0" fontId="0" fillId="4" borderId="11" xfId="0" applyFill="1" applyBorder="1" applyAlignment="1">
      <alignment horizontal="center" textRotation="255"/>
    </xf>
    <xf numFmtId="0" fontId="0" fillId="4" borderId="13" xfId="0" applyFill="1" applyBorder="1" applyAlignment="1">
      <alignment horizontal="center" textRotation="255"/>
    </xf>
    <xf numFmtId="0" fontId="0" fillId="8" borderId="14" xfId="0" applyFill="1" applyBorder="1" applyAlignment="1">
      <alignment horizontal="center" textRotation="255"/>
    </xf>
    <xf numFmtId="0" fontId="0" fillId="10" borderId="15" xfId="0" applyFill="1" applyBorder="1" applyAlignment="1">
      <alignment horizontal="center" textRotation="255"/>
    </xf>
    <xf numFmtId="167" fontId="0" fillId="0" borderId="0" xfId="0" applyNumberFormat="1"/>
  </cellXfs>
  <cellStyles count="4">
    <cellStyle name="Currency" xfId="1" builtinId="4"/>
    <cellStyle name="Heading 3" xfId="3" builtinId="18"/>
    <cellStyle name="Normal" xfId="0" builtinId="0"/>
    <cellStyle name="Style 1" xfId="2" xr:uid="{529E9C5D-C743-1D4E-A025-4FA4B96E9CD9}"/>
  </cellStyles>
  <dxfs count="16">
    <dxf>
      <numFmt numFmtId="165" formatCode="_-[$$-409]* #,##0.00_ ;_-[$$-409]* \-#,##0.00\ ;_-[$$-409]* &quot;-&quot;??_ ;_-@_ "/>
      <border diagonalUp="0" diagonalDown="0">
        <left style="medium">
          <color rgb="FF4991C6"/>
        </left>
        <right style="medium">
          <color rgb="FF4991C6"/>
        </right>
        <top style="medium">
          <color rgb="FF4991C6"/>
        </top>
        <bottom style="medium">
          <color rgb="FF4991C6"/>
        </bottom>
        <vertical/>
        <horizontal/>
      </border>
    </dxf>
    <dxf>
      <border diagonalUp="0" diagonalDown="0">
        <left/>
        <right style="medium">
          <color rgb="FF4991C6"/>
        </right>
        <top style="medium">
          <color rgb="FF4991C6"/>
        </top>
        <bottom style="medium">
          <color rgb="FF4991C6"/>
        </bottom>
        <vertical/>
        <horizontal/>
      </border>
    </dxf>
    <dxf>
      <border outline="0">
        <left style="medium">
          <color rgb="FF4991C6"/>
        </left>
        <top style="medium">
          <color rgb="FF4991C6"/>
        </top>
      </border>
    </dxf>
    <dxf>
      <border outline="0">
        <bottom style="medium">
          <color rgb="FF4991C6"/>
        </bottom>
      </border>
    </dxf>
    <dxf>
      <fill>
        <patternFill patternType="solid">
          <fgColor indexed="64"/>
          <bgColor rgb="FFFFF2C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BA23C"/>
        </left>
        <right/>
        <top style="thin">
          <color rgb="FF5BA23C"/>
        </top>
        <bottom/>
        <vertical/>
        <horizontal/>
      </border>
    </dxf>
    <dxf>
      <fill>
        <patternFill patternType="solid">
          <fgColor indexed="64"/>
          <bgColor rgb="FFFFF2C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BA23C"/>
        </left>
        <right style="thin">
          <color rgb="FF5BA23C"/>
        </right>
        <top style="thin">
          <color rgb="FF5BA23C"/>
        </top>
        <bottom/>
        <vertical/>
        <horizontal/>
      </border>
    </dxf>
    <dxf>
      <fill>
        <patternFill patternType="solid">
          <fgColor indexed="64"/>
          <bgColor rgb="FFFFF2C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BA23C"/>
        </left>
        <right style="thin">
          <color rgb="FF5BA23C"/>
        </right>
        <top style="thin">
          <color rgb="FF5BA23C"/>
        </top>
        <bottom/>
        <vertical/>
        <horizontal/>
      </border>
    </dxf>
    <dxf>
      <fill>
        <patternFill patternType="solid">
          <fgColor indexed="64"/>
          <bgColor rgb="FFFFF2C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BA23C"/>
        </left>
        <right style="thin">
          <color rgb="FF5BA23C"/>
        </right>
        <top style="thin">
          <color rgb="FF5BA23C"/>
        </top>
        <bottom/>
        <vertical/>
        <horizontal/>
      </border>
    </dxf>
    <dxf>
      <fill>
        <patternFill patternType="solid">
          <fgColor indexed="64"/>
          <bgColor rgb="FFFFF2C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5BA23C"/>
        </right>
        <top style="thin">
          <color rgb="FF5BA23C"/>
        </top>
        <bottom/>
        <vertical/>
        <horizontal/>
      </border>
    </dxf>
    <dxf>
      <border outline="0">
        <top style="thin">
          <color rgb="FF5BA23C"/>
        </top>
      </border>
    </dxf>
    <dxf>
      <border outline="0">
        <left style="thin">
          <color rgb="FF5BA23C"/>
        </left>
        <right style="thin">
          <color rgb="FF5BA23C"/>
        </right>
        <top style="thin">
          <color rgb="FF5BA23C"/>
        </top>
        <bottom style="thin">
          <color rgb="FF5BA23C"/>
        </bottom>
      </border>
    </dxf>
    <dxf>
      <fill>
        <patternFill patternType="solid">
          <fgColor indexed="64"/>
          <bgColor rgb="FFFFF2C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5BA23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FFBD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5BA23C"/>
        </left>
        <right style="thin">
          <color rgb="FF5BA23C"/>
        </right>
        <top/>
        <bottom/>
      </border>
    </dxf>
    <dxf>
      <numFmt numFmtId="165" formatCode="_-[$$-409]* #,##0.00_ ;_-[$$-409]* \-#,##0.00\ ;_-[$$-409]* &quot;-&quot;??_ ;_-@_ "/>
    </dxf>
    <dxf>
      <numFmt numFmtId="164" formatCode="dd/mm/yyyy;@"/>
    </dxf>
  </dxfs>
  <tableStyles count="0" defaultTableStyle="TableStyleMedium2" defaultPivotStyle="PivotStyleLight16"/>
  <colors>
    <mruColors>
      <color rgb="FFA0D389"/>
      <color rgb="FF5FB03B"/>
      <color rgb="FF9ED286"/>
      <color rgb="FFFFD857"/>
      <color rgb="FFFFF3CA"/>
      <color rgb="FFFFE591"/>
      <color rgb="FFDBECF8"/>
      <color rgb="FF4A9DD9"/>
      <color rgb="FF4991C6"/>
      <color rgb="FFFFF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9F4D0-E3E0-5B4A-ADDC-850F499C5174}" name="Table3" displayName="Table3" ref="B2:N22" totalsRowShown="0">
  <autoFilter ref="B2:N22" xr:uid="{F03A73D8-63D7-0247-9E79-1FEE66EA1196}"/>
  <tableColumns count="13">
    <tableColumn id="1" xr3:uid="{EADBD179-7112-5D4C-AB08-955D4EAC3C71}" name="DUA"/>
    <tableColumn id="2" xr3:uid="{BF2F41F0-080E-A743-BE54-E6225454E1C3}" name="Canal"/>
    <tableColumn id="3" xr3:uid="{AF350556-FA8D-C148-A931-7E0CD6F24828}" name="Fec. Num." dataDxfId="15"/>
    <tableColumn id="4" xr3:uid="{3145D0AA-FC4F-EE4F-B614-3DB9818598BA}" name="Importador"/>
    <tableColumn id="5" xr3:uid="{E225D158-7EBE-D04A-8797-323704036BB4}" name="Agente"/>
    <tableColumn id="6" xr3:uid="{3B2BE1C6-1219-E24B-8BED-AFB989B8911A}" name="Serie"/>
    <tableColumn id="7" xr3:uid="{0FB67919-7AE9-2644-AFC7-E799469D0414}" name="FOB US$"/>
    <tableColumn id="8" xr3:uid="{327054DE-2349-FA4D-8D0F-3966782CD646}" name="CIF US$" dataDxfId="14"/>
    <tableColumn id="9" xr3:uid="{22C224A4-66A8-F84B-BD55-77A3B4208D28}" name="Peso Neto"/>
    <tableColumn id="10" xr3:uid="{C730DC11-DBFE-CA4E-B02F-69C47EE7B3E5}" name="Peso Bruto"/>
    <tableColumn id="11" xr3:uid="{E395B9E4-207E-144A-B8B9-EBE4330B0B91}" name="Almacen"/>
    <tableColumn id="12" xr3:uid="{5E46B777-2F44-C344-9321-85906A58190C}" name="Reg. Prec."/>
    <tableColumn id="13" xr3:uid="{685DB52D-7BC8-FC42-9539-14236C30DBCF}" name="Fec. Can.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6B1715-B002-274B-8E84-33ADC82B5FE9}" name="letras" displayName="letras" ref="A1:E2" totalsRowShown="0" headerRowDxfId="13" dataDxfId="11" headerRowBorderDxfId="12" tableBorderDxfId="10" totalsRowBorderDxfId="9">
  <autoFilter ref="A1:E2" xr:uid="{559A5F0C-BED0-3341-93E8-8D600EE93887}"/>
  <tableColumns count="5">
    <tableColumn id="1" xr3:uid="{62D6D414-67E8-D64C-96F2-70D984B54548}" name="A" dataDxfId="8"/>
    <tableColumn id="2" xr3:uid="{AC0EE4E9-7E74-D749-87F7-E3432E68A1D9}" name="B" dataDxfId="7"/>
    <tableColumn id="3" xr3:uid="{7317E0B6-5E28-594A-A90E-3DA5BE407022}" name="C" dataDxfId="6"/>
    <tableColumn id="4" xr3:uid="{E9BD3D20-3178-934C-A65F-403D69C6D361}" name="D" dataDxfId="5"/>
    <tableColumn id="5" xr3:uid="{3848355D-C562-294F-93A7-2709C13C4AAC}" name="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DCF606-5D08-8F45-8B8A-B9DC7D7500B3}" name="Table2" displayName="Table2" ref="A1:C5" totalsRowShown="0" headerRowBorderDxfId="3" tableBorderDxfId="2">
  <autoFilter ref="A1:C5" xr:uid="{9E0F358A-9247-1147-87E2-2AD0684D5D9B}"/>
  <tableColumns count="3">
    <tableColumn id="1" xr3:uid="{961053AC-D682-254A-9637-6E1A856132A1}" name="MONEDA" dataDxfId="1"/>
    <tableColumn id="2" xr3:uid="{B859E647-FC32-5047-A391-AD3E274740FC}" name="VALOR"/>
    <tableColumn id="3" xr3:uid="{16C957C7-84F6-4845-B2F6-C395E5B25EFF}" name="VALOR DE UN DOLAR ESTADOUNIDEN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8841-2DFD-C04C-A236-7F139C6F7873}">
  <dimension ref="B2:R22"/>
  <sheetViews>
    <sheetView showGridLines="0" tabSelected="1" workbookViewId="0">
      <selection activeCell="O24" sqref="O24"/>
    </sheetView>
  </sheetViews>
  <sheetFormatPr baseColWidth="10" defaultRowHeight="16" x14ac:dyDescent="0.2"/>
  <cols>
    <col min="2" max="2" width="13.5" bestFit="1" customWidth="1"/>
    <col min="5" max="5" width="17" customWidth="1"/>
    <col min="8" max="8" width="13.83203125" bestFit="1" customWidth="1"/>
    <col min="9" max="9" width="12.33203125" bestFit="1" customWidth="1"/>
    <col min="11" max="14" width="11.6640625" customWidth="1"/>
    <col min="16" max="16" width="12" bestFit="1" customWidth="1"/>
  </cols>
  <sheetData>
    <row r="2" spans="2:1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8" x14ac:dyDescent="0.2">
      <c r="B3" t="s">
        <v>13</v>
      </c>
      <c r="C3" t="s">
        <v>33</v>
      </c>
      <c r="D3" s="1">
        <v>43438</v>
      </c>
      <c r="E3" t="s">
        <v>34</v>
      </c>
      <c r="F3">
        <v>2224</v>
      </c>
      <c r="G3">
        <v>1</v>
      </c>
      <c r="H3" s="2">
        <v>13509.74</v>
      </c>
      <c r="I3" s="3">
        <v>14065.11</v>
      </c>
      <c r="J3" s="4">
        <v>1260</v>
      </c>
      <c r="K3">
        <v>1260</v>
      </c>
      <c r="L3">
        <v>1815</v>
      </c>
      <c r="M3">
        <v>8</v>
      </c>
      <c r="N3" s="1">
        <v>43438</v>
      </c>
    </row>
    <row r="4" spans="2:18" ht="17" thickBot="1" x14ac:dyDescent="0.25">
      <c r="B4" t="s">
        <v>14</v>
      </c>
      <c r="C4" t="s">
        <v>33</v>
      </c>
      <c r="D4" s="1">
        <v>43439</v>
      </c>
      <c r="E4" t="s">
        <v>34</v>
      </c>
      <c r="F4">
        <v>4920</v>
      </c>
      <c r="G4">
        <v>296</v>
      </c>
      <c r="H4" s="3">
        <v>21264.02</v>
      </c>
      <c r="I4" s="3">
        <v>24481.59</v>
      </c>
      <c r="J4">
        <v>689</v>
      </c>
      <c r="K4">
        <v>1180</v>
      </c>
      <c r="L4">
        <v>4320</v>
      </c>
      <c r="M4">
        <v>6</v>
      </c>
      <c r="N4" s="1">
        <v>43439</v>
      </c>
      <c r="P4" s="39" t="s">
        <v>35</v>
      </c>
      <c r="Q4" s="39"/>
      <c r="R4" s="39"/>
    </row>
    <row r="5" spans="2:18" ht="17" thickBot="1" x14ac:dyDescent="0.25">
      <c r="B5" t="s">
        <v>15</v>
      </c>
      <c r="C5" t="s">
        <v>33</v>
      </c>
      <c r="D5" s="1">
        <v>43439</v>
      </c>
      <c r="E5" t="s">
        <v>34</v>
      </c>
      <c r="F5">
        <v>4920</v>
      </c>
      <c r="G5">
        <v>194</v>
      </c>
      <c r="H5" s="3">
        <v>12331.3</v>
      </c>
      <c r="I5" s="3">
        <v>15542.46</v>
      </c>
      <c r="J5">
        <v>504</v>
      </c>
      <c r="K5">
        <v>940</v>
      </c>
      <c r="L5">
        <v>4320</v>
      </c>
      <c r="M5">
        <v>6</v>
      </c>
      <c r="N5" s="1">
        <v>43439</v>
      </c>
      <c r="P5" s="5"/>
      <c r="Q5" s="5" t="s">
        <v>6</v>
      </c>
      <c r="R5" s="5"/>
    </row>
    <row r="6" spans="2:18" ht="17" thickBot="1" x14ac:dyDescent="0.25">
      <c r="B6" t="s">
        <v>16</v>
      </c>
      <c r="C6" t="s">
        <v>33</v>
      </c>
      <c r="D6" s="1">
        <v>43440</v>
      </c>
      <c r="E6" t="s">
        <v>34</v>
      </c>
      <c r="F6">
        <v>2224</v>
      </c>
      <c r="G6">
        <v>1</v>
      </c>
      <c r="H6" s="3">
        <v>12786.95</v>
      </c>
      <c r="I6" s="3">
        <v>13342.57</v>
      </c>
      <c r="J6">
        <v>1240</v>
      </c>
      <c r="K6">
        <v>1240</v>
      </c>
      <c r="L6">
        <v>1815</v>
      </c>
      <c r="M6">
        <v>8</v>
      </c>
      <c r="N6" s="1">
        <v>43440</v>
      </c>
      <c r="P6" s="5" t="s">
        <v>36</v>
      </c>
      <c r="Q6" s="5" t="s">
        <v>37</v>
      </c>
      <c r="R6" s="5" t="s">
        <v>38</v>
      </c>
    </row>
    <row r="7" spans="2:18" ht="17" thickBot="1" x14ac:dyDescent="0.25">
      <c r="B7" t="s">
        <v>17</v>
      </c>
      <c r="C7" t="s">
        <v>33</v>
      </c>
      <c r="D7" s="1">
        <v>43440</v>
      </c>
      <c r="E7" t="s">
        <v>34</v>
      </c>
      <c r="F7">
        <v>2224</v>
      </c>
      <c r="G7">
        <v>1</v>
      </c>
      <c r="H7" s="3">
        <v>10061.61</v>
      </c>
      <c r="I7" s="3">
        <v>11371</v>
      </c>
      <c r="J7">
        <v>1095</v>
      </c>
      <c r="K7">
        <v>1095</v>
      </c>
      <c r="L7">
        <v>1800</v>
      </c>
      <c r="M7">
        <v>8</v>
      </c>
      <c r="N7" s="1">
        <v>43440</v>
      </c>
      <c r="P7" s="6">
        <f>MAX(Table3[FOB US$])</f>
        <v>523805.98</v>
      </c>
      <c r="Q7" s="7">
        <f>MIN(Table3[FOB US$])</f>
        <v>8922.5400000000009</v>
      </c>
      <c r="R7" s="8">
        <f>AVERAGE(Table3[FOB US$])</f>
        <v>42591.596000000005</v>
      </c>
    </row>
    <row r="8" spans="2:18" ht="17" thickBot="1" x14ac:dyDescent="0.25">
      <c r="B8" t="s">
        <v>18</v>
      </c>
      <c r="C8" t="s">
        <v>33</v>
      </c>
      <c r="D8" s="1">
        <v>43440</v>
      </c>
      <c r="E8" t="s">
        <v>34</v>
      </c>
      <c r="F8">
        <v>2224</v>
      </c>
      <c r="G8">
        <v>1</v>
      </c>
      <c r="H8" s="3">
        <v>30070</v>
      </c>
      <c r="I8" s="3">
        <v>31430.400000000001</v>
      </c>
      <c r="J8">
        <v>2060</v>
      </c>
      <c r="K8">
        <v>2060</v>
      </c>
      <c r="L8">
        <v>1815</v>
      </c>
      <c r="M8">
        <v>8</v>
      </c>
      <c r="N8" s="1">
        <v>43440</v>
      </c>
      <c r="P8" s="9"/>
      <c r="Q8" s="9" t="s">
        <v>7</v>
      </c>
      <c r="R8" s="9"/>
    </row>
    <row r="9" spans="2:18" ht="17" thickBot="1" x14ac:dyDescent="0.25">
      <c r="B9" t="s">
        <v>19</v>
      </c>
      <c r="C9" t="s">
        <v>33</v>
      </c>
      <c r="D9" s="1">
        <v>43440</v>
      </c>
      <c r="E9" t="s">
        <v>34</v>
      </c>
      <c r="F9">
        <v>4920</v>
      </c>
      <c r="G9">
        <v>4815</v>
      </c>
      <c r="H9" s="3">
        <v>523805.98</v>
      </c>
      <c r="I9" s="3">
        <v>533438.86</v>
      </c>
      <c r="J9">
        <v>26566</v>
      </c>
      <c r="K9">
        <v>29290</v>
      </c>
      <c r="L9">
        <v>4320</v>
      </c>
      <c r="M9">
        <v>6</v>
      </c>
      <c r="N9" s="1">
        <v>43440</v>
      </c>
      <c r="P9" s="9" t="s">
        <v>36</v>
      </c>
      <c r="Q9" s="9" t="s">
        <v>37</v>
      </c>
      <c r="R9" s="9" t="s">
        <v>38</v>
      </c>
    </row>
    <row r="10" spans="2:18" ht="17" thickBot="1" x14ac:dyDescent="0.25">
      <c r="B10" t="s">
        <v>20</v>
      </c>
      <c r="C10" t="s">
        <v>33</v>
      </c>
      <c r="D10" s="1">
        <v>43440</v>
      </c>
      <c r="E10" t="s">
        <v>34</v>
      </c>
      <c r="F10">
        <v>4920</v>
      </c>
      <c r="G10">
        <v>1</v>
      </c>
      <c r="H10" s="3">
        <v>15966</v>
      </c>
      <c r="I10" s="3">
        <v>16962.169999999998</v>
      </c>
      <c r="J10">
        <v>1460</v>
      </c>
      <c r="K10">
        <v>1460</v>
      </c>
      <c r="L10">
        <v>1815</v>
      </c>
      <c r="M10">
        <v>8</v>
      </c>
      <c r="N10" s="1">
        <v>43440</v>
      </c>
      <c r="P10" s="6">
        <f>MAX(Table3[CIF US$])</f>
        <v>533438.86</v>
      </c>
      <c r="Q10" s="7">
        <f>MIN(Table3[CIF US$])</f>
        <v>10316</v>
      </c>
      <c r="R10" s="8">
        <f>AVERAGE(Table3[CIF US$])</f>
        <v>44535.621000000006</v>
      </c>
    </row>
    <row r="11" spans="2:18" ht="17" thickBot="1" x14ac:dyDescent="0.25">
      <c r="B11" t="s">
        <v>21</v>
      </c>
      <c r="C11" t="s">
        <v>33</v>
      </c>
      <c r="D11" s="1">
        <v>43440</v>
      </c>
      <c r="E11" t="s">
        <v>34</v>
      </c>
      <c r="F11">
        <v>4920</v>
      </c>
      <c r="G11">
        <v>1</v>
      </c>
      <c r="H11" s="3">
        <v>8922.5400000000009</v>
      </c>
      <c r="I11" s="3">
        <v>10316</v>
      </c>
      <c r="J11">
        <v>1075</v>
      </c>
      <c r="K11">
        <v>1075</v>
      </c>
      <c r="L11">
        <v>1800</v>
      </c>
      <c r="M11">
        <v>8</v>
      </c>
      <c r="N11" s="1">
        <v>43440</v>
      </c>
      <c r="P11" s="9"/>
      <c r="Q11" s="9" t="s">
        <v>8</v>
      </c>
      <c r="R11" s="9"/>
    </row>
    <row r="12" spans="2:18" ht="17" thickBot="1" x14ac:dyDescent="0.25">
      <c r="B12" t="s">
        <v>22</v>
      </c>
      <c r="C12" t="s">
        <v>33</v>
      </c>
      <c r="D12" s="1">
        <v>43440</v>
      </c>
      <c r="E12" t="s">
        <v>34</v>
      </c>
      <c r="F12">
        <v>4920</v>
      </c>
      <c r="G12">
        <v>1</v>
      </c>
      <c r="H12" s="3">
        <v>10061.61</v>
      </c>
      <c r="I12" s="3">
        <v>11371</v>
      </c>
      <c r="J12">
        <v>1095</v>
      </c>
      <c r="K12">
        <v>1095</v>
      </c>
      <c r="L12">
        <v>1800</v>
      </c>
      <c r="M12">
        <v>8</v>
      </c>
      <c r="N12" s="1">
        <v>43440</v>
      </c>
      <c r="P12" s="9" t="s">
        <v>36</v>
      </c>
      <c r="Q12" s="9" t="s">
        <v>37</v>
      </c>
      <c r="R12" s="9" t="s">
        <v>38</v>
      </c>
    </row>
    <row r="13" spans="2:18" ht="15" customHeight="1" thickBot="1" x14ac:dyDescent="0.25">
      <c r="B13" t="s">
        <v>23</v>
      </c>
      <c r="C13" t="s">
        <v>33</v>
      </c>
      <c r="D13" s="1">
        <v>43440</v>
      </c>
      <c r="E13" t="s">
        <v>34</v>
      </c>
      <c r="F13">
        <v>4920</v>
      </c>
      <c r="G13">
        <v>1</v>
      </c>
      <c r="H13" s="3">
        <v>16951</v>
      </c>
      <c r="I13" s="3">
        <v>17947.88</v>
      </c>
      <c r="J13">
        <v>1460</v>
      </c>
      <c r="K13">
        <v>1460</v>
      </c>
      <c r="L13">
        <v>1815</v>
      </c>
      <c r="M13">
        <v>8</v>
      </c>
      <c r="N13" s="1">
        <v>43440</v>
      </c>
      <c r="P13" s="10">
        <f>MAX(Table3[Peso Neto])</f>
        <v>26566</v>
      </c>
      <c r="Q13" s="11">
        <f>MIN(Table3[Peso Neto])</f>
        <v>504</v>
      </c>
      <c r="R13" s="12">
        <f>AVERAGE(Table3[Peso Neto])</f>
        <v>2867.7</v>
      </c>
    </row>
    <row r="14" spans="2:18" ht="17" thickBot="1" x14ac:dyDescent="0.25">
      <c r="B14" t="s">
        <v>24</v>
      </c>
      <c r="C14" t="s">
        <v>33</v>
      </c>
      <c r="D14" s="1">
        <v>43440</v>
      </c>
      <c r="E14" t="s">
        <v>34</v>
      </c>
      <c r="F14">
        <v>4920</v>
      </c>
      <c r="G14">
        <v>1</v>
      </c>
      <c r="H14" s="3">
        <v>10061.61</v>
      </c>
      <c r="I14" s="3">
        <v>11371</v>
      </c>
      <c r="J14">
        <v>1060</v>
      </c>
      <c r="K14">
        <v>1060</v>
      </c>
      <c r="L14">
        <v>1815</v>
      </c>
      <c r="M14">
        <v>8</v>
      </c>
      <c r="N14" s="1">
        <v>43440</v>
      </c>
      <c r="P14" s="9"/>
      <c r="Q14" s="9" t="s">
        <v>9</v>
      </c>
      <c r="R14" s="9"/>
    </row>
    <row r="15" spans="2:18" ht="17" thickBot="1" x14ac:dyDescent="0.25">
      <c r="B15" t="s">
        <v>25</v>
      </c>
      <c r="C15" t="s">
        <v>33</v>
      </c>
      <c r="D15" s="1">
        <v>43441</v>
      </c>
      <c r="E15" t="s">
        <v>34</v>
      </c>
      <c r="F15">
        <v>1720</v>
      </c>
      <c r="G15">
        <v>1</v>
      </c>
      <c r="H15" s="3">
        <v>29438.46</v>
      </c>
      <c r="I15" s="3">
        <v>31252.639999999999</v>
      </c>
      <c r="J15">
        <v>3120</v>
      </c>
      <c r="K15">
        <v>3120</v>
      </c>
      <c r="L15">
        <v>1815</v>
      </c>
      <c r="M15">
        <v>8</v>
      </c>
      <c r="N15" s="1">
        <v>43441</v>
      </c>
      <c r="P15" s="9" t="s">
        <v>36</v>
      </c>
      <c r="Q15" s="9" t="s">
        <v>37</v>
      </c>
      <c r="R15" s="9" t="s">
        <v>38</v>
      </c>
    </row>
    <row r="16" spans="2:18" ht="17" thickBot="1" x14ac:dyDescent="0.25">
      <c r="B16" t="s">
        <v>26</v>
      </c>
      <c r="C16" t="s">
        <v>33</v>
      </c>
      <c r="D16" s="1">
        <v>43441</v>
      </c>
      <c r="E16" t="s">
        <v>34</v>
      </c>
      <c r="F16">
        <v>1720</v>
      </c>
      <c r="G16">
        <v>1</v>
      </c>
      <c r="H16" s="3">
        <v>32962.53</v>
      </c>
      <c r="I16" s="3">
        <v>36143.93</v>
      </c>
      <c r="J16">
        <v>3910</v>
      </c>
      <c r="K16">
        <v>3910</v>
      </c>
      <c r="L16">
        <v>1815</v>
      </c>
      <c r="M16">
        <v>8</v>
      </c>
      <c r="N16" s="1">
        <v>43441</v>
      </c>
      <c r="P16" s="10">
        <f>MAX(Table3[Peso Bruto])</f>
        <v>29290</v>
      </c>
      <c r="Q16" s="11">
        <f>MIN(Table3[Peso Bruto])</f>
        <v>940</v>
      </c>
      <c r="R16" s="12">
        <f>AVERAGE(Table3[Peso Bruto])</f>
        <v>3050.25</v>
      </c>
    </row>
    <row r="17" spans="2:14" x14ac:dyDescent="0.2">
      <c r="B17" t="s">
        <v>27</v>
      </c>
      <c r="C17" t="s">
        <v>33</v>
      </c>
      <c r="D17" s="1">
        <v>43441</v>
      </c>
      <c r="E17" t="s">
        <v>34</v>
      </c>
      <c r="F17">
        <v>1720</v>
      </c>
      <c r="G17">
        <v>1</v>
      </c>
      <c r="H17" s="3">
        <v>32962.53</v>
      </c>
      <c r="I17" s="3">
        <v>36143.93</v>
      </c>
      <c r="J17">
        <v>3910</v>
      </c>
      <c r="K17">
        <v>3910</v>
      </c>
      <c r="L17">
        <v>1815</v>
      </c>
      <c r="M17">
        <v>8</v>
      </c>
      <c r="N17" s="1">
        <v>43441</v>
      </c>
    </row>
    <row r="18" spans="2:14" x14ac:dyDescent="0.2">
      <c r="B18" t="s">
        <v>28</v>
      </c>
      <c r="C18" t="s">
        <v>33</v>
      </c>
      <c r="D18" s="1">
        <v>43441</v>
      </c>
      <c r="E18" t="s">
        <v>34</v>
      </c>
      <c r="F18">
        <v>2224</v>
      </c>
      <c r="G18">
        <v>1</v>
      </c>
      <c r="H18" s="3">
        <v>21778.880000000001</v>
      </c>
      <c r="I18" s="3">
        <v>22442</v>
      </c>
      <c r="J18">
        <v>2000</v>
      </c>
      <c r="K18">
        <v>2000</v>
      </c>
      <c r="L18">
        <v>1815</v>
      </c>
      <c r="M18">
        <v>8</v>
      </c>
      <c r="N18" s="1">
        <v>43441</v>
      </c>
    </row>
    <row r="19" spans="2:14" x14ac:dyDescent="0.2">
      <c r="B19" t="s">
        <v>29</v>
      </c>
      <c r="C19" t="s">
        <v>33</v>
      </c>
      <c r="D19" s="1">
        <v>43441</v>
      </c>
      <c r="E19" t="s">
        <v>34</v>
      </c>
      <c r="F19">
        <v>2224</v>
      </c>
      <c r="G19">
        <v>1</v>
      </c>
      <c r="H19" s="3">
        <v>17024</v>
      </c>
      <c r="I19" s="3">
        <v>18020.88</v>
      </c>
      <c r="J19">
        <v>1490</v>
      </c>
      <c r="K19">
        <v>1490</v>
      </c>
      <c r="L19">
        <v>1815</v>
      </c>
      <c r="M19">
        <v>8</v>
      </c>
      <c r="N19" s="1">
        <v>43441</v>
      </c>
    </row>
    <row r="20" spans="2:14" x14ac:dyDescent="0.2">
      <c r="B20" t="s">
        <v>30</v>
      </c>
      <c r="C20" t="s">
        <v>33</v>
      </c>
      <c r="D20" s="1">
        <v>43441</v>
      </c>
      <c r="E20" t="s">
        <v>34</v>
      </c>
      <c r="F20">
        <v>2224</v>
      </c>
      <c r="G20">
        <v>1</v>
      </c>
      <c r="H20" s="3">
        <v>8922.5400000000009</v>
      </c>
      <c r="I20" s="3">
        <v>10316</v>
      </c>
      <c r="J20">
        <v>1075</v>
      </c>
      <c r="K20">
        <v>1075</v>
      </c>
      <c r="L20">
        <v>1800</v>
      </c>
      <c r="M20">
        <v>8</v>
      </c>
      <c r="N20" s="1">
        <v>43441</v>
      </c>
    </row>
    <row r="21" spans="2:14" x14ac:dyDescent="0.2">
      <c r="B21" t="s">
        <v>32</v>
      </c>
      <c r="C21" t="s">
        <v>33</v>
      </c>
      <c r="D21" s="1">
        <v>43441</v>
      </c>
      <c r="E21" t="s">
        <v>34</v>
      </c>
      <c r="F21">
        <v>2224</v>
      </c>
      <c r="G21">
        <v>1</v>
      </c>
      <c r="H21" s="3">
        <v>14028.08</v>
      </c>
      <c r="I21" s="3">
        <v>14437</v>
      </c>
      <c r="J21">
        <v>1210</v>
      </c>
      <c r="K21">
        <v>1210</v>
      </c>
      <c r="L21">
        <v>1815</v>
      </c>
      <c r="M21">
        <v>8</v>
      </c>
      <c r="N21" s="1">
        <v>43441</v>
      </c>
    </row>
    <row r="22" spans="2:14" x14ac:dyDescent="0.2">
      <c r="B22" t="s">
        <v>31</v>
      </c>
      <c r="C22" t="s">
        <v>33</v>
      </c>
      <c r="D22" s="1">
        <v>43441</v>
      </c>
      <c r="E22" t="s">
        <v>34</v>
      </c>
      <c r="F22">
        <v>2224</v>
      </c>
      <c r="G22">
        <v>1</v>
      </c>
      <c r="H22" s="3">
        <v>8922.5400000000009</v>
      </c>
      <c r="I22" s="3">
        <v>10316</v>
      </c>
      <c r="J22">
        <v>1075</v>
      </c>
      <c r="K22">
        <v>1075</v>
      </c>
      <c r="L22">
        <v>1800</v>
      </c>
      <c r="M22">
        <v>8</v>
      </c>
      <c r="N22" s="1">
        <v>43441</v>
      </c>
    </row>
  </sheetData>
  <mergeCells count="1">
    <mergeCell ref="P4:R4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413-F4B7-D449-9259-32D342FEF76A}">
  <dimension ref="A1:G2"/>
  <sheetViews>
    <sheetView workbookViewId="0">
      <selection activeCell="G2" sqref="G2"/>
    </sheetView>
  </sheetViews>
  <sheetFormatPr baseColWidth="10" defaultRowHeight="16" x14ac:dyDescent="0.2"/>
  <cols>
    <col min="1" max="4" width="8" customWidth="1"/>
    <col min="5" max="5" width="7.1640625" customWidth="1"/>
  </cols>
  <sheetData>
    <row r="1" spans="1:7" x14ac:dyDescent="0.2">
      <c r="A1" s="13" t="s">
        <v>39</v>
      </c>
      <c r="B1" s="14" t="s">
        <v>40</v>
      </c>
      <c r="C1" s="14" t="s">
        <v>41</v>
      </c>
      <c r="D1" s="14" t="s">
        <v>42</v>
      </c>
      <c r="E1" s="15" t="s">
        <v>43</v>
      </c>
    </row>
    <row r="2" spans="1:7" x14ac:dyDescent="0.2">
      <c r="A2" s="16">
        <v>4</v>
      </c>
      <c r="B2" s="17">
        <v>6</v>
      </c>
      <c r="C2" s="17">
        <v>1</v>
      </c>
      <c r="D2" s="17">
        <v>5</v>
      </c>
      <c r="E2" s="18">
        <v>3</v>
      </c>
      <c r="G2">
        <f>(((5*letras[[#This Row],[B]])-(2*letras[[#This Row],[D]]))/letras[[#This Row],[C]])+((letras[[#This Row],[A]]+letras[[#This Row],[B]]+letras[[#This Row],[C]])*((letras[[#This Row],[B]]+letras[[#This Row],[C]])/letras[[#This Row],[C]]))/((4+(letras[[#This Row],[B]]+letras[[#This Row],[C]])/(letras[[#This Row],[C]]*letras[[#This Row],[C]])))-letras[[#This Row],[E]]</f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C490-F953-4B42-9A57-D8E5514755F0}">
  <dimension ref="A1:F21"/>
  <sheetViews>
    <sheetView showGridLines="0" workbookViewId="0">
      <selection activeCell="E28" sqref="E28"/>
    </sheetView>
  </sheetViews>
  <sheetFormatPr baseColWidth="10" defaultRowHeight="16" x14ac:dyDescent="0.2"/>
  <cols>
    <col min="1" max="1" width="21.6640625" customWidth="1"/>
  </cols>
  <sheetData>
    <row r="1" spans="1:6" ht="19" x14ac:dyDescent="0.25">
      <c r="A1" s="40" t="s">
        <v>44</v>
      </c>
      <c r="B1" s="40"/>
      <c r="C1" s="40"/>
      <c r="D1" s="40"/>
      <c r="E1" s="40"/>
      <c r="F1" s="40"/>
    </row>
    <row r="2" spans="1:6" ht="17" thickBot="1" x14ac:dyDescent="0.25"/>
    <row r="3" spans="1:6" ht="52" customHeight="1" thickBot="1" x14ac:dyDescent="0.25">
      <c r="A3" s="22" t="s">
        <v>62</v>
      </c>
      <c r="B3" s="21" t="s">
        <v>45</v>
      </c>
      <c r="C3" s="21" t="s">
        <v>46</v>
      </c>
      <c r="D3" s="21" t="s">
        <v>47</v>
      </c>
      <c r="E3" s="21" t="s">
        <v>48</v>
      </c>
      <c r="F3" s="21" t="s">
        <v>49</v>
      </c>
    </row>
    <row r="4" spans="1:6" ht="17" thickBot="1" x14ac:dyDescent="0.25">
      <c r="A4" s="19" t="s">
        <v>50</v>
      </c>
      <c r="B4" s="19">
        <v>345.26</v>
      </c>
      <c r="C4" s="19">
        <v>346.26</v>
      </c>
      <c r="D4" s="19">
        <v>347.26</v>
      </c>
      <c r="E4" s="19">
        <v>348.26</v>
      </c>
      <c r="F4" s="19">
        <v>349.26</v>
      </c>
    </row>
    <row r="5" spans="1:6" ht="17" thickBot="1" x14ac:dyDescent="0.25">
      <c r="A5" s="19" t="s">
        <v>51</v>
      </c>
      <c r="B5" s="19">
        <v>1325.2</v>
      </c>
      <c r="C5" s="19">
        <v>2450.5</v>
      </c>
      <c r="D5" s="19">
        <v>348.26</v>
      </c>
      <c r="E5" s="19">
        <v>345.26</v>
      </c>
      <c r="F5" s="19">
        <v>433.4</v>
      </c>
    </row>
    <row r="6" spans="1:6" ht="17" thickBot="1" x14ac:dyDescent="0.25">
      <c r="A6" s="19" t="s">
        <v>52</v>
      </c>
      <c r="B6" s="19">
        <v>345.2</v>
      </c>
      <c r="C6" s="19">
        <v>2451.5</v>
      </c>
      <c r="D6" s="19">
        <v>345.26</v>
      </c>
      <c r="E6" s="19">
        <v>1325.2</v>
      </c>
      <c r="F6" s="19">
        <v>433.4</v>
      </c>
    </row>
    <row r="7" spans="1:6" ht="17" thickBot="1" x14ac:dyDescent="0.25">
      <c r="A7" s="19" t="s">
        <v>53</v>
      </c>
      <c r="B7" s="19">
        <v>12.34</v>
      </c>
      <c r="C7" s="19">
        <v>2452.5</v>
      </c>
      <c r="D7" s="19">
        <v>1325.2</v>
      </c>
      <c r="E7" s="19">
        <v>348.26</v>
      </c>
      <c r="F7" s="19">
        <v>349.26</v>
      </c>
    </row>
    <row r="8" spans="1:6" ht="17" thickBot="1" x14ac:dyDescent="0.25">
      <c r="A8" s="19" t="s">
        <v>54</v>
      </c>
      <c r="B8" s="19">
        <v>6745.3</v>
      </c>
      <c r="C8" s="19">
        <v>345.26</v>
      </c>
      <c r="D8" s="19">
        <v>6745.3</v>
      </c>
      <c r="E8" s="19">
        <v>2123.5</v>
      </c>
      <c r="F8" s="19">
        <v>2124.5</v>
      </c>
    </row>
    <row r="9" spans="1:6" ht="17" thickBot="1" x14ac:dyDescent="0.25">
      <c r="A9" s="19" t="s">
        <v>55</v>
      </c>
      <c r="B9" s="19">
        <v>345.26</v>
      </c>
      <c r="C9" s="19">
        <v>2454.5</v>
      </c>
      <c r="D9" s="19">
        <v>354.26</v>
      </c>
      <c r="E9" s="19">
        <v>345.26</v>
      </c>
      <c r="F9" s="19">
        <v>433.4</v>
      </c>
    </row>
    <row r="10" spans="1:6" ht="17" thickBot="1" x14ac:dyDescent="0.25">
      <c r="A10" s="19" t="s">
        <v>56</v>
      </c>
      <c r="B10" s="19">
        <v>2454.5</v>
      </c>
      <c r="C10" s="19">
        <v>345.2</v>
      </c>
      <c r="D10" s="19">
        <v>345.26</v>
      </c>
      <c r="E10" s="19">
        <v>1325.2</v>
      </c>
      <c r="F10" s="19"/>
    </row>
    <row r="11" spans="1:6" ht="17" thickBot="1" x14ac:dyDescent="0.25">
      <c r="A11" s="19" t="s">
        <v>57</v>
      </c>
      <c r="B11" s="19">
        <v>345.26</v>
      </c>
      <c r="C11" s="19">
        <v>2456.5</v>
      </c>
      <c r="D11" s="19"/>
      <c r="E11" s="19">
        <v>2126.5</v>
      </c>
      <c r="F11" s="19"/>
    </row>
    <row r="12" spans="1:6" ht="17" thickBot="1" x14ac:dyDescent="0.25">
      <c r="A12" s="19" t="s">
        <v>58</v>
      </c>
      <c r="B12" s="19">
        <v>15.45</v>
      </c>
      <c r="C12" s="19">
        <v>2457.5</v>
      </c>
      <c r="D12" s="19">
        <v>2127.5</v>
      </c>
      <c r="E12" s="19">
        <v>2127.5</v>
      </c>
      <c r="F12" s="19">
        <v>12.34</v>
      </c>
    </row>
    <row r="13" spans="1:6" ht="17" thickBot="1" x14ac:dyDescent="0.25">
      <c r="A13" s="19" t="s">
        <v>59</v>
      </c>
      <c r="B13" s="19">
        <v>345.26</v>
      </c>
      <c r="C13" s="19">
        <v>345.26</v>
      </c>
      <c r="D13" s="19">
        <v>15.49</v>
      </c>
      <c r="E13" s="19">
        <v>2128.5</v>
      </c>
      <c r="F13" s="19">
        <v>6745.3</v>
      </c>
    </row>
    <row r="14" spans="1:6" ht="17" thickBot="1" x14ac:dyDescent="0.25">
      <c r="A14" s="19" t="s">
        <v>60</v>
      </c>
      <c r="B14" s="19">
        <v>3467</v>
      </c>
      <c r="C14" s="19">
        <v>1325.2</v>
      </c>
      <c r="D14" s="19">
        <v>433.4</v>
      </c>
      <c r="E14" s="19">
        <v>2129.5</v>
      </c>
      <c r="F14" s="19">
        <v>345.26</v>
      </c>
    </row>
    <row r="15" spans="1:6" ht="17" thickBot="1" x14ac:dyDescent="0.25">
      <c r="A15" s="19" t="s">
        <v>61</v>
      </c>
      <c r="B15" s="19">
        <v>2545.5</v>
      </c>
      <c r="C15" s="19">
        <v>345.26</v>
      </c>
      <c r="D15" s="19">
        <v>25.56</v>
      </c>
      <c r="E15" s="19">
        <v>2130.5</v>
      </c>
      <c r="F15" s="19">
        <v>25.56</v>
      </c>
    </row>
    <row r="16" spans="1:6" ht="17" thickBot="1" x14ac:dyDescent="0.25"/>
    <row r="17" spans="1:6" ht="17" thickBot="1" x14ac:dyDescent="0.25">
      <c r="A17" s="20" t="s">
        <v>63</v>
      </c>
      <c r="B17" s="19">
        <f>SUM(B4:B15)</f>
        <v>18291.53</v>
      </c>
      <c r="C17" s="19">
        <f>SUM(C4:C15)</f>
        <v>17775.439999999999</v>
      </c>
      <c r="D17" s="19">
        <f>SUM(D4:D15)</f>
        <v>12412.75</v>
      </c>
      <c r="E17" s="19">
        <f>SUM(E4:E15)</f>
        <v>16803.439999999999</v>
      </c>
      <c r="F17" s="19">
        <f>SUM(F4:F15)</f>
        <v>11251.68</v>
      </c>
    </row>
    <row r="18" spans="1:6" ht="17" thickBot="1" x14ac:dyDescent="0.25">
      <c r="A18" s="20" t="s">
        <v>64</v>
      </c>
      <c r="B18" s="19">
        <f>AVERAGE(B4:B15)</f>
        <v>1524.2941666666666</v>
      </c>
      <c r="C18" s="19">
        <f>AVERAGE(C4:C15)</f>
        <v>1481.2866666666666</v>
      </c>
      <c r="D18" s="19">
        <f>AVERAGE(D4:D15)</f>
        <v>1128.4318181818182</v>
      </c>
      <c r="E18" s="19">
        <f>AVERAGE(E4:E15)</f>
        <v>1400.2866666666666</v>
      </c>
      <c r="F18" s="19">
        <f>AVERAGE(F4:F15)</f>
        <v>1125.1680000000001</v>
      </c>
    </row>
    <row r="19" spans="1:6" ht="17" thickBot="1" x14ac:dyDescent="0.25">
      <c r="A19" s="20" t="s">
        <v>65</v>
      </c>
      <c r="B19" s="19">
        <f>MAX(B4:B15)</f>
        <v>6745.3</v>
      </c>
      <c r="C19" s="19">
        <f t="shared" ref="C19:F19" si="0">MAX(C4:C15)</f>
        <v>2457.5</v>
      </c>
      <c r="D19" s="19">
        <f t="shared" si="0"/>
        <v>6745.3</v>
      </c>
      <c r="E19" s="19">
        <f t="shared" si="0"/>
        <v>2130.5</v>
      </c>
      <c r="F19" s="19">
        <f t="shared" si="0"/>
        <v>6745.3</v>
      </c>
    </row>
    <row r="20" spans="1:6" ht="17" thickBot="1" x14ac:dyDescent="0.25">
      <c r="A20" s="20" t="s">
        <v>66</v>
      </c>
      <c r="B20" s="19">
        <f>MIN(B4:B15)</f>
        <v>12.34</v>
      </c>
      <c r="C20" s="19">
        <f t="shared" ref="C20:F20" si="1">MIN(C4:C15)</f>
        <v>345.2</v>
      </c>
      <c r="D20" s="19">
        <f t="shared" si="1"/>
        <v>15.49</v>
      </c>
      <c r="E20" s="19">
        <f t="shared" si="1"/>
        <v>345.26</v>
      </c>
      <c r="F20" s="19">
        <f t="shared" si="1"/>
        <v>12.34</v>
      </c>
    </row>
    <row r="21" spans="1:6" ht="17" thickBot="1" x14ac:dyDescent="0.25">
      <c r="A21" s="20" t="s">
        <v>67</v>
      </c>
      <c r="B21" s="19">
        <f>COUNT(B4:B15,"*")</f>
        <v>12</v>
      </c>
      <c r="C21" s="19">
        <f t="shared" ref="C21:F21" si="2">COUNT(C4:C15,"*")</f>
        <v>12</v>
      </c>
      <c r="D21" s="19">
        <f t="shared" si="2"/>
        <v>11</v>
      </c>
      <c r="E21" s="19">
        <f t="shared" si="2"/>
        <v>12</v>
      </c>
      <c r="F21" s="19">
        <f t="shared" si="2"/>
        <v>10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0A77-B939-F049-9900-3E6F29FA8E73}">
  <dimension ref="A1:N15"/>
  <sheetViews>
    <sheetView showGridLines="0" workbookViewId="0">
      <selection activeCell="G21" sqref="G21"/>
    </sheetView>
  </sheetViews>
  <sheetFormatPr baseColWidth="10" defaultRowHeight="16" x14ac:dyDescent="0.2"/>
  <cols>
    <col min="1" max="1" width="11.33203125" customWidth="1"/>
    <col min="3" max="3" width="22.1640625" customWidth="1"/>
    <col min="4" max="4" width="4.33203125" customWidth="1"/>
    <col min="8" max="8" width="4.83203125" customWidth="1"/>
    <col min="12" max="12" width="4.83203125" customWidth="1"/>
  </cols>
  <sheetData>
    <row r="1" spans="1:14" ht="50" customHeight="1" thickBot="1" x14ac:dyDescent="0.25">
      <c r="A1" s="36" t="s">
        <v>68</v>
      </c>
      <c r="B1" s="37" t="s">
        <v>69</v>
      </c>
      <c r="C1" s="38" t="s">
        <v>70</v>
      </c>
    </row>
    <row r="2" spans="1:14" ht="17" thickBot="1" x14ac:dyDescent="0.25">
      <c r="A2" s="34" t="s">
        <v>71</v>
      </c>
      <c r="B2" s="23">
        <v>0.87</v>
      </c>
      <c r="C2" s="24">
        <v>1</v>
      </c>
    </row>
    <row r="3" spans="1:14" ht="17" thickBot="1" x14ac:dyDescent="0.25">
      <c r="A3" s="34" t="s">
        <v>72</v>
      </c>
      <c r="B3" s="25">
        <v>108.34</v>
      </c>
      <c r="C3" s="24">
        <v>1</v>
      </c>
    </row>
    <row r="4" spans="1:14" ht="17" thickBot="1" x14ac:dyDescent="0.25">
      <c r="A4" s="34" t="s">
        <v>73</v>
      </c>
      <c r="B4" s="26">
        <v>0.79</v>
      </c>
      <c r="C4" s="24">
        <v>1</v>
      </c>
    </row>
    <row r="5" spans="1:14" x14ac:dyDescent="0.2">
      <c r="A5" s="35" t="s">
        <v>74</v>
      </c>
    </row>
    <row r="6" spans="1:14" ht="17" customHeight="1" thickBot="1" x14ac:dyDescent="0.25"/>
    <row r="7" spans="1:14" ht="17" thickBot="1" x14ac:dyDescent="0.25">
      <c r="D7" s="41" t="s">
        <v>75</v>
      </c>
      <c r="E7" s="27" t="s">
        <v>76</v>
      </c>
      <c r="F7" s="27" t="s">
        <v>71</v>
      </c>
      <c r="H7" s="44" t="s">
        <v>75</v>
      </c>
      <c r="I7" s="30" t="s">
        <v>76</v>
      </c>
      <c r="J7" s="30" t="s">
        <v>72</v>
      </c>
      <c r="L7" s="45" t="s">
        <v>75</v>
      </c>
      <c r="M7" s="33" t="s">
        <v>76</v>
      </c>
      <c r="N7" s="33" t="s">
        <v>73</v>
      </c>
    </row>
    <row r="8" spans="1:14" ht="17" thickBot="1" x14ac:dyDescent="0.25">
      <c r="D8" s="42"/>
      <c r="E8" s="24">
        <v>123</v>
      </c>
      <c r="F8" s="24">
        <f>$B$2*E8</f>
        <v>107.01</v>
      </c>
      <c r="H8" s="44"/>
      <c r="I8" s="28">
        <v>123</v>
      </c>
      <c r="J8" s="29">
        <f>$B$3*I8</f>
        <v>13325.82</v>
      </c>
      <c r="L8" s="45"/>
      <c r="M8" s="31">
        <v>123</v>
      </c>
      <c r="N8" s="32">
        <f>$B$4*M8</f>
        <v>97.17</v>
      </c>
    </row>
    <row r="9" spans="1:14" ht="17" thickBot="1" x14ac:dyDescent="0.25">
      <c r="D9" s="42"/>
      <c r="E9" s="24">
        <v>456</v>
      </c>
      <c r="F9" s="24">
        <f t="shared" ref="F9:F14" si="0">$B$2*E9</f>
        <v>396.71999999999997</v>
      </c>
      <c r="H9" s="44"/>
      <c r="I9" s="28">
        <v>456</v>
      </c>
      <c r="J9" s="29">
        <f t="shared" ref="J9:J14" si="1">$B$3*I9</f>
        <v>49403.040000000001</v>
      </c>
      <c r="L9" s="45"/>
      <c r="M9" s="31">
        <v>456</v>
      </c>
      <c r="N9" s="32">
        <f t="shared" ref="N9:N14" si="2">$B$4*M9</f>
        <v>360.24</v>
      </c>
    </row>
    <row r="10" spans="1:14" ht="17" thickBot="1" x14ac:dyDescent="0.25">
      <c r="D10" s="42"/>
      <c r="E10" s="24">
        <v>87</v>
      </c>
      <c r="F10" s="24">
        <f t="shared" si="0"/>
        <v>75.69</v>
      </c>
      <c r="H10" s="44"/>
      <c r="I10" s="28">
        <v>87</v>
      </c>
      <c r="J10" s="29">
        <f t="shared" si="1"/>
        <v>9425.58</v>
      </c>
      <c r="L10" s="45"/>
      <c r="M10" s="31">
        <v>87</v>
      </c>
      <c r="N10" s="32">
        <f t="shared" si="2"/>
        <v>68.73</v>
      </c>
    </row>
    <row r="11" spans="1:14" ht="17" thickBot="1" x14ac:dyDescent="0.25">
      <c r="D11" s="42"/>
      <c r="E11" s="24">
        <v>760</v>
      </c>
      <c r="F11" s="24">
        <f t="shared" si="0"/>
        <v>661.2</v>
      </c>
      <c r="H11" s="44"/>
      <c r="I11" s="28">
        <v>760</v>
      </c>
      <c r="J11" s="29">
        <f t="shared" si="1"/>
        <v>82338.400000000009</v>
      </c>
      <c r="L11" s="45"/>
      <c r="M11" s="31">
        <v>760</v>
      </c>
      <c r="N11" s="32">
        <f t="shared" si="2"/>
        <v>600.4</v>
      </c>
    </row>
    <row r="12" spans="1:14" ht="17" thickBot="1" x14ac:dyDescent="0.25">
      <c r="D12" s="42"/>
      <c r="E12" s="24">
        <v>678</v>
      </c>
      <c r="F12" s="24">
        <f t="shared" si="0"/>
        <v>589.86</v>
      </c>
      <c r="H12" s="44"/>
      <c r="I12" s="28">
        <v>678</v>
      </c>
      <c r="J12" s="29">
        <f t="shared" si="1"/>
        <v>73454.52</v>
      </c>
      <c r="L12" s="45"/>
      <c r="M12" s="31">
        <v>678</v>
      </c>
      <c r="N12" s="32">
        <f t="shared" si="2"/>
        <v>535.62</v>
      </c>
    </row>
    <row r="13" spans="1:14" ht="17" thickBot="1" x14ac:dyDescent="0.25">
      <c r="D13" s="42"/>
      <c r="E13" s="24">
        <v>234</v>
      </c>
      <c r="F13" s="24">
        <f t="shared" si="0"/>
        <v>203.58</v>
      </c>
      <c r="H13" s="44"/>
      <c r="I13" s="28">
        <v>234</v>
      </c>
      <c r="J13" s="29">
        <f t="shared" si="1"/>
        <v>25351.56</v>
      </c>
      <c r="L13" s="45"/>
      <c r="M13" s="31">
        <v>234</v>
      </c>
      <c r="N13" s="32">
        <f t="shared" si="2"/>
        <v>184.86</v>
      </c>
    </row>
    <row r="14" spans="1:14" ht="17" thickBot="1" x14ac:dyDescent="0.25">
      <c r="D14" s="43"/>
      <c r="E14" s="24">
        <v>129</v>
      </c>
      <c r="F14" s="24">
        <f t="shared" si="0"/>
        <v>112.23</v>
      </c>
      <c r="H14" s="44"/>
      <c r="I14" s="28">
        <v>129</v>
      </c>
      <c r="J14" s="29">
        <f t="shared" si="1"/>
        <v>13975.86</v>
      </c>
      <c r="L14" s="45"/>
      <c r="M14" s="31">
        <v>129</v>
      </c>
      <c r="N14" s="32">
        <f t="shared" si="2"/>
        <v>101.91000000000001</v>
      </c>
    </row>
    <row r="15" spans="1:14" x14ac:dyDescent="0.2">
      <c r="B15" s="46"/>
    </row>
  </sheetData>
  <mergeCells count="3">
    <mergeCell ref="D7:D14"/>
    <mergeCell ref="H7:H14"/>
    <mergeCell ref="L7:L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FUNCIONES BASICAS</vt:lpstr>
      <vt:lpstr>FORMULA</vt:lpstr>
      <vt:lpstr>MEDICAMENTOS</vt:lpstr>
      <vt:lpstr>TIPOS DE 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2020-10-31T04:57:22Z</dcterms:created>
  <dcterms:modified xsi:type="dcterms:W3CDTF">2020-10-31T07:45:20Z</dcterms:modified>
</cp:coreProperties>
</file>