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04" firstSheet="1" activeTab="3"/>
  </bookViews>
  <sheets>
    <sheet name="规则" sheetId="1" r:id="rId1"/>
    <sheet name="市场预测" sheetId="4" r:id="rId2"/>
    <sheet name="详单分析" sheetId="20" r:id="rId3"/>
    <sheet name="第1年" sheetId="24" r:id="rId4"/>
    <sheet name="第2至5年" sheetId="26" r:id="rId5"/>
    <sheet name="P1的MPS" sheetId="9" r:id="rId6"/>
    <sheet name="独立P2的MPS" sheetId="11" r:id="rId7"/>
    <sheet name="独立P3的MPS" sheetId="10" r:id="rId8"/>
    <sheet name="P4的MPS" sheetId="13" r:id="rId9"/>
    <sheet name="P5的MPS" sheetId="17" r:id="rId10"/>
    <sheet name="半成品P2的MRP" sheetId="18" r:id="rId11"/>
    <sheet name="半成品P3的MRP" sheetId="19" r:id="rId12"/>
    <sheet name="R系列原料的MRP" sheetId="14" r:id="rId13"/>
    <sheet name="P1的MPS (公式)" sheetId="21" r:id="rId14"/>
    <sheet name="第1年财会管理（公式）" sheetId="27" r:id="rId15"/>
  </sheets>
  <externalReferences>
    <externalReference r:id="rId16"/>
  </externalReferences>
  <definedNames>
    <definedName name="_xlnm._FilterDatabase" localSheetId="2" hidden="1">详单分析!#REF!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<sst xmlns="http://schemas.openxmlformats.org/spreadsheetml/2006/main" count="5577" uniqueCount="947">
  <si>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</si>
  <si>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</si>
  <si>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</si>
  <si>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</si>
  <si>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</si>
  <si>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</si>
  <si>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</si>
  <si>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</si>
  <si>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</si>
  <si>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</si>
  <si>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</si>
  <si>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</si>
  <si>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</si>
  <si>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</si>
  <si>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10 W</t>
  </si>
  <si>
    <t>5 年</t>
  </si>
  <si>
    <t>半自动</t>
  </si>
  <si>
    <t>20 W</t>
  </si>
  <si>
    <t>自动线</t>
  </si>
  <si>
    <t>30 W</t>
  </si>
  <si>
    <t>柔性线</t>
  </si>
  <si>
    <t>40 W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</si>
  <si>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</si>
  <si>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</si>
  <si>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</si>
  <si>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</si>
  <si>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</si>
  <si>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</si>
  <si>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</si>
  <si>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</si>
  <si>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</si>
  <si>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</si>
  <si>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</si>
  <si>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</si>
  <si>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</si>
  <si>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</si>
  <si>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</si>
  <si>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</si>
  <si>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</si>
  <si>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</si>
  <si>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</si>
  <si>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</si>
  <si>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</si>
  <si>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</si>
  <si>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</si>
  <si>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</si>
  <si>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</si>
  <si>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</si>
  <si>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</si>
  <si>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</si>
  <si>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</si>
  <si>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</si>
  <si>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</si>
  <si>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</si>
  <si>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</si>
  <si>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</si>
  <si>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</si>
  <si>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</si>
  <si>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</si>
  <si>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</si>
  <si>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</si>
  <si>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R1R3R4</t>
  </si>
  <si>
    <t>R3</t>
  </si>
  <si>
    <t>P4</t>
  </si>
  <si>
    <t>R2R2R3R4</t>
  </si>
  <si>
    <t>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</si>
  <si>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</si>
  <si>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</si>
  <si>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</si>
  <si>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</si>
  <si>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</si>
  <si>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</si>
  <si>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</si>
  <si>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</si>
  <si>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</si>
  <si>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</si>
  <si>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</si>
  <si>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</si>
  <si>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</si>
  <si>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</si>
  <si>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</si>
  <si>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</si>
  <si>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</si>
  <si>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</si>
  <si>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</si>
  <si>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</si>
  <si>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</si>
  <si>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</si>
  <si>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</si>
  <si>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</si>
  <si>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</si>
  <si>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</si>
  <si>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</si>
  <si>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</si>
  <si>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</si>
  <si>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</si>
  <si>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</si>
  <si>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</si>
  <si>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</si>
  <si>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</si>
  <si>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</si>
  <si>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</si>
  <si>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</si>
  <si>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</si>
  <si>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</si>
  <si>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</si>
  <si>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</si>
  <si>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</si>
  <si>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</si>
  <si>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</si>
  <si>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</si>
  <si>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</si>
  <si>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</si>
  <si>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</si>
  <si>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</si>
  <si>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</si>
  <si>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</si>
  <si>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</si>
  <si>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</si>
  <si>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</si>
  <si>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</si>
  <si>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</si>
  <si>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</si>
  <si>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P5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</si>
  <si>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</si>
  <si>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</si>
  <si>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</si>
  <si>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</si>
  <si>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</si>
  <si>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</si>
  <si>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</si>
  <si>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</si>
  <si>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</si>
  <si>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</si>
  <si>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</si>
  <si>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</si>
  <si>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</si>
  <si>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</si>
  <si>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</si>
  <si>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</si>
  <si>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</si>
  <si>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   状态   </t>
  </si>
  <si>
    <t>X21-0001</t>
  </si>
  <si>
    <t>选单</t>
  </si>
  <si>
    <t>-</t>
  </si>
  <si>
    <t>X21-0002</t>
  </si>
  <si>
    <t>X21-0003</t>
  </si>
  <si>
    <t>X21-0004</t>
  </si>
  <si>
    <t>X21-0005</t>
  </si>
  <si>
    <t>X21-0006</t>
  </si>
  <si>
    <t>X21-0007</t>
  </si>
  <si>
    <t>X21-0008</t>
  </si>
  <si>
    <t>X21-0009</t>
  </si>
  <si>
    <t>X21-0010</t>
  </si>
  <si>
    <t>X21-0011</t>
  </si>
  <si>
    <t>X21-0012</t>
  </si>
  <si>
    <t>X21-0013</t>
  </si>
  <si>
    <t>X21-0014</t>
  </si>
  <si>
    <t>X21-0015</t>
  </si>
  <si>
    <t>X21-0016</t>
  </si>
  <si>
    <t>X21-0017</t>
  </si>
  <si>
    <t>X21-0018</t>
  </si>
  <si>
    <t>X21-0019</t>
  </si>
  <si>
    <t>X21-0020</t>
  </si>
  <si>
    <t>X21-0021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</si>
  <si>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</si>
  <si>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</si>
  <si>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</si>
  <si>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</si>
  <si>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</si>
  <si>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</si>
  <si>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</si>
  <si>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</si>
  <si>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</si>
  <si>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</si>
  <si>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</si>
  <si>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</si>
  <si>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</si>
  <si>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</si>
  <si>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</si>
  <si>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</si>
  <si>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X22-0038</t>
  </si>
  <si>
    <t>X22-0039</t>
  </si>
  <si>
    <t>X22-0040</t>
  </si>
  <si>
    <t>X22-0041</t>
  </si>
  <si>
    <t>X22-0042</t>
  </si>
  <si>
    <t>X22-0043</t>
  </si>
  <si>
    <t>X22-0044</t>
  </si>
  <si>
    <t>X22-0045</t>
  </si>
  <si>
    <t>X22-0046</t>
  </si>
  <si>
    <t>X22-0047</t>
  </si>
  <si>
    <t>X22-0048</t>
  </si>
  <si>
    <t>X22-0049</t>
  </si>
  <si>
    <t>X22-0050</t>
  </si>
  <si>
    <t>X22-0051</t>
  </si>
  <si>
    <t>X22-0052</t>
  </si>
  <si>
    <t>X22-0053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</si>
  <si>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</si>
  <si>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</si>
  <si>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</si>
  <si>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</si>
  <si>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</si>
  <si>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</si>
  <si>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</si>
  <si>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</si>
  <si>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</si>
  <si>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</si>
  <si>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</si>
  <si>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</si>
  <si>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</si>
  <si>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</si>
  <si>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</si>
  <si>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</si>
  <si>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</si>
  <si>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</si>
  <si>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</si>
  <si>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X31-0073</t>
  </si>
  <si>
    <t>X31-0074</t>
  </si>
  <si>
    <t>X31-0075</t>
  </si>
  <si>
    <t>X31-0076</t>
  </si>
  <si>
    <t>X31-0077</t>
  </si>
  <si>
    <t>X31-0078</t>
  </si>
  <si>
    <t>X31-0079</t>
  </si>
  <si>
    <t>X31-0080</t>
  </si>
  <si>
    <t>X31-0081</t>
  </si>
  <si>
    <t>X31-0082</t>
  </si>
  <si>
    <t>X31-0083</t>
  </si>
  <si>
    <t>X31-0084</t>
  </si>
  <si>
    <t>X31-0085</t>
  </si>
  <si>
    <t>X31-0086</t>
  </si>
  <si>
    <t>X31-0087</t>
  </si>
  <si>
    <t>X31-0088</t>
  </si>
  <si>
    <t>X31-0089</t>
  </si>
  <si>
    <t>X31-0090</t>
  </si>
  <si>
    <t>X31-0091</t>
  </si>
  <si>
    <t>X31-0092</t>
  </si>
  <si>
    <t>X31-0093</t>
  </si>
  <si>
    <t>X31-0094</t>
  </si>
  <si>
    <t>X31-0095</t>
  </si>
  <si>
    <t>X31-0096</t>
  </si>
  <si>
    <t>X31-0097</t>
  </si>
  <si>
    <t>X31-0098</t>
  </si>
  <si>
    <t>X31-0099</t>
  </si>
  <si>
    <t>X31-0100</t>
  </si>
  <si>
    <t>X31-0101</t>
  </si>
  <si>
    <t>X31-0102</t>
  </si>
  <si>
    <t>X31-0103</t>
  </si>
  <si>
    <t>X31-0104</t>
  </si>
  <si>
    <t>X31-0105</t>
  </si>
  <si>
    <t>X32-0106</t>
  </si>
  <si>
    <t>X32-0107</t>
  </si>
  <si>
    <t>X32-0108</t>
  </si>
  <si>
    <t>X32-0109</t>
  </si>
  <si>
    <t>X32-0110</t>
  </si>
  <si>
    <t>X32-0111</t>
  </si>
  <si>
    <t>X32-0112</t>
  </si>
  <si>
    <t>X32-0113</t>
  </si>
  <si>
    <t>X32-0114</t>
  </si>
  <si>
    <t>X32-0115</t>
  </si>
  <si>
    <t>X32-0116</t>
  </si>
  <si>
    <t>X32-0117</t>
  </si>
  <si>
    <t>X32-0118</t>
  </si>
  <si>
    <t>X32-0119</t>
  </si>
  <si>
    <t>X32-0120</t>
  </si>
  <si>
    <t>X32-0121</t>
  </si>
  <si>
    <t>X32-0122</t>
  </si>
  <si>
    <t>X32-0123</t>
  </si>
  <si>
    <t>X32-0124</t>
  </si>
  <si>
    <t>X32-0125</t>
  </si>
  <si>
    <t>X32-0126</t>
  </si>
  <si>
    <t>X32-0127</t>
  </si>
  <si>
    <t>X32-0128</t>
  </si>
  <si>
    <t>X32-0129</t>
  </si>
  <si>
    <t>X32-0130</t>
  </si>
  <si>
    <t>X32-0131</t>
  </si>
  <si>
    <t>X33-0132</t>
  </si>
  <si>
    <t>X33-0133</t>
  </si>
  <si>
    <t>X33-0134</t>
  </si>
  <si>
    <t>X33-0135</t>
  </si>
  <si>
    <t>X33-0136</t>
  </si>
  <si>
    <t>X33-0137</t>
  </si>
  <si>
    <t>X33-0138</t>
  </si>
  <si>
    <t>X33-0139</t>
  </si>
  <si>
    <t>X33-0140</t>
  </si>
  <si>
    <t>X33-0141</t>
  </si>
  <si>
    <t>X33-0142</t>
  </si>
  <si>
    <t>X33-0143</t>
  </si>
  <si>
    <t>X33-0144</t>
  </si>
  <si>
    <t>X33-0145</t>
  </si>
  <si>
    <t>X33-0146</t>
  </si>
  <si>
    <t>X33-0147</t>
  </si>
  <si>
    <t>X33-0148</t>
  </si>
  <si>
    <t>X33-0149</t>
  </si>
  <si>
    <t>X33-0150</t>
  </si>
  <si>
    <t>X33-0151</t>
  </si>
  <si>
    <t>X33-0152</t>
  </si>
  <si>
    <t>X33-0153</t>
  </si>
  <si>
    <t>X33-0154</t>
  </si>
  <si>
    <t>X33-0155</t>
  </si>
  <si>
    <t>X33-0156</t>
  </si>
  <si>
    <t>X41-0157</t>
  </si>
  <si>
    <t>9K</t>
  </si>
  <si>
    <t>X41-0158</t>
  </si>
  <si>
    <t>X41-0159</t>
  </si>
  <si>
    <t>X41-0160</t>
  </si>
  <si>
    <t>X41-0161</t>
  </si>
  <si>
    <t>X41-0162</t>
  </si>
  <si>
    <t>X41-0163</t>
  </si>
  <si>
    <t>X41-0164</t>
  </si>
  <si>
    <t>X41-0165</t>
  </si>
  <si>
    <t>X41-0166</t>
  </si>
  <si>
    <t>X41-0167</t>
  </si>
  <si>
    <t>X41-0168</t>
  </si>
  <si>
    <t>X41-0169</t>
  </si>
  <si>
    <t>X41-0170</t>
  </si>
  <si>
    <t>X41-0171</t>
  </si>
  <si>
    <t>X41-0172</t>
  </si>
  <si>
    <t>X41-0173</t>
  </si>
  <si>
    <t>X41-0174</t>
  </si>
  <si>
    <t>X41-0175</t>
  </si>
  <si>
    <t>14K</t>
  </si>
  <si>
    <t>X41-0176</t>
  </si>
  <si>
    <t>X41-0177</t>
  </si>
  <si>
    <t>X41-0178</t>
  </si>
  <si>
    <t>X41-0179</t>
  </si>
  <si>
    <t>X41-0180</t>
  </si>
  <si>
    <t>X41-0181</t>
  </si>
  <si>
    <t>X41-0182</t>
  </si>
  <si>
    <t>X41-0183</t>
  </si>
  <si>
    <t>X41-0184</t>
  </si>
  <si>
    <t>X42-0185</t>
  </si>
  <si>
    <t>X42-0186</t>
  </si>
  <si>
    <t>X42-0187</t>
  </si>
  <si>
    <t>X42-0188</t>
  </si>
  <si>
    <t>X42-0189</t>
  </si>
  <si>
    <t>X42-0190</t>
  </si>
  <si>
    <t>X42-0191</t>
  </si>
  <si>
    <t>X42-0192</t>
  </si>
  <si>
    <t>X42-0193</t>
  </si>
  <si>
    <t>X42-0194</t>
  </si>
  <si>
    <t>X42-0195</t>
  </si>
  <si>
    <t>9K 14K</t>
  </si>
  <si>
    <t>X42-0196</t>
  </si>
  <si>
    <t>X42-0197</t>
  </si>
  <si>
    <t>X42-0198</t>
  </si>
  <si>
    <t>X42-0199</t>
  </si>
  <si>
    <t>X42-0200</t>
  </si>
  <si>
    <t>X42-0201</t>
  </si>
  <si>
    <t>X42-0202</t>
  </si>
  <si>
    <t>X42-0203</t>
  </si>
  <si>
    <t>X42-0204</t>
  </si>
  <si>
    <t>X42-0205</t>
  </si>
  <si>
    <t>X42-0206</t>
  </si>
  <si>
    <t>X42-0207</t>
  </si>
  <si>
    <t>X42-0208</t>
  </si>
  <si>
    <t>X42-0209</t>
  </si>
  <si>
    <t>X42-0210</t>
  </si>
  <si>
    <t>X42-0211</t>
  </si>
  <si>
    <t>X42-0212</t>
  </si>
  <si>
    <t>X42-0213</t>
  </si>
  <si>
    <t>X43-0214</t>
  </si>
  <si>
    <t>X43-0215</t>
  </si>
  <si>
    <t>X43-0216</t>
  </si>
  <si>
    <t>X43-0217</t>
  </si>
  <si>
    <t>X43-0218</t>
  </si>
  <si>
    <t>X43-0219</t>
  </si>
  <si>
    <t>X43-0220</t>
  </si>
  <si>
    <t>X43-0221</t>
  </si>
  <si>
    <t>X43-0222</t>
  </si>
  <si>
    <t>X43-0223</t>
  </si>
  <si>
    <t>X43-0224</t>
  </si>
  <si>
    <t>X43-0225</t>
  </si>
  <si>
    <t>X43-0226</t>
  </si>
  <si>
    <t>X43-0227</t>
  </si>
  <si>
    <t>X43-0228</t>
  </si>
  <si>
    <t>X43-0229</t>
  </si>
  <si>
    <t>X43-0230</t>
  </si>
  <si>
    <t>X43-0231</t>
  </si>
  <si>
    <t>X43-0232</t>
  </si>
  <si>
    <t>X43-0233</t>
  </si>
  <si>
    <t>X43-0234</t>
  </si>
  <si>
    <t>X43-0235</t>
  </si>
  <si>
    <t>X43-0236</t>
  </si>
  <si>
    <t>X43-0237</t>
  </si>
  <si>
    <t>X43-0238</t>
  </si>
  <si>
    <t>X43-0239</t>
  </si>
  <si>
    <t>X43-0240</t>
  </si>
  <si>
    <t>X43-0241</t>
  </si>
  <si>
    <t>X44-0242</t>
  </si>
  <si>
    <t>X44-0243</t>
  </si>
  <si>
    <t>X44-0244</t>
  </si>
  <si>
    <t>X44-0245</t>
  </si>
  <si>
    <t>X44-0246</t>
  </si>
  <si>
    <t>X44-0247</t>
  </si>
  <si>
    <t>X44-0248</t>
  </si>
  <si>
    <t>X44-0249</t>
  </si>
  <si>
    <t>X44-0250</t>
  </si>
  <si>
    <t>X44-0251</t>
  </si>
  <si>
    <t>X44-0252</t>
  </si>
  <si>
    <t>X44-0253</t>
  </si>
  <si>
    <t>X44-0254</t>
  </si>
  <si>
    <t>X44-0255</t>
  </si>
  <si>
    <t>X44-0256</t>
  </si>
  <si>
    <t>X44-0257</t>
  </si>
  <si>
    <t>X44-0258</t>
  </si>
  <si>
    <t>X44-0259</t>
  </si>
  <si>
    <t>X44-0260</t>
  </si>
  <si>
    <t>X44-0261</t>
  </si>
  <si>
    <t>X44-0262</t>
  </si>
  <si>
    <t>X44-0263</t>
  </si>
  <si>
    <t>X44-0264</t>
  </si>
  <si>
    <t>X44-0265</t>
  </si>
  <si>
    <t>X44-0266</t>
  </si>
  <si>
    <t>X51-0267</t>
  </si>
  <si>
    <t>X51-0268</t>
  </si>
  <si>
    <t>X51-0269</t>
  </si>
  <si>
    <t>X51-0270</t>
  </si>
  <si>
    <t>X51-0271</t>
  </si>
  <si>
    <t>X51-0272</t>
  </si>
  <si>
    <t>X51-0273</t>
  </si>
  <si>
    <t>X51-0274</t>
  </si>
  <si>
    <t>X51-0275</t>
  </si>
  <si>
    <t>X51-0276</t>
  </si>
  <si>
    <t>X51-0277</t>
  </si>
  <si>
    <t>X51-0278</t>
  </si>
  <si>
    <t>X51-0279</t>
  </si>
  <si>
    <t>X51-0280</t>
  </si>
  <si>
    <t>X51-0281</t>
  </si>
  <si>
    <t>X51-0282</t>
  </si>
  <si>
    <t>X51-0283</t>
  </si>
  <si>
    <t>X51-0284</t>
  </si>
  <si>
    <t>X51-0285</t>
  </si>
  <si>
    <t>X51-0286</t>
  </si>
  <si>
    <t>X51-0287</t>
  </si>
  <si>
    <t>X51-0288</t>
  </si>
  <si>
    <t>X51-0289</t>
  </si>
  <si>
    <t>X52-0290</t>
  </si>
  <si>
    <t>X52-0291</t>
  </si>
  <si>
    <t>X52-0292</t>
  </si>
  <si>
    <t>X52-0293</t>
  </si>
  <si>
    <t>X52-0294</t>
  </si>
  <si>
    <t>X52-0295</t>
  </si>
  <si>
    <t>X52-0296</t>
  </si>
  <si>
    <t>X52-0297</t>
  </si>
  <si>
    <t>X52-0298</t>
  </si>
  <si>
    <t>X52-0299</t>
  </si>
  <si>
    <t>X52-0300</t>
  </si>
  <si>
    <t>X52-0301</t>
  </si>
  <si>
    <t>X52-0302</t>
  </si>
  <si>
    <t>X52-0303</t>
  </si>
  <si>
    <t>X52-0304</t>
  </si>
  <si>
    <t>X52-0305</t>
  </si>
  <si>
    <t>X52-0306</t>
  </si>
  <si>
    <t>X52-0307</t>
  </si>
  <si>
    <t>X52-0308</t>
  </si>
  <si>
    <t>X52-0309</t>
  </si>
  <si>
    <t>X52-0310</t>
  </si>
  <si>
    <t>X53-0311</t>
  </si>
  <si>
    <t>X53-0312</t>
  </si>
  <si>
    <t>X53-0313</t>
  </si>
  <si>
    <t>X53-0314</t>
  </si>
  <si>
    <t>X53-0315</t>
  </si>
  <si>
    <t>X53-0316</t>
  </si>
  <si>
    <t>X53-0317</t>
  </si>
  <si>
    <t>X53-0318</t>
  </si>
  <si>
    <t>X53-0319</t>
  </si>
  <si>
    <t>X53-0320</t>
  </si>
  <si>
    <t>X53-0321</t>
  </si>
  <si>
    <t>X53-0322</t>
  </si>
  <si>
    <t>X53-0323</t>
  </si>
  <si>
    <t>X53-0324</t>
  </si>
  <si>
    <t>X53-0325</t>
  </si>
  <si>
    <t>X53-0326</t>
  </si>
  <si>
    <t>X53-0327</t>
  </si>
  <si>
    <t>X53-0328</t>
  </si>
  <si>
    <t>X53-0329</t>
  </si>
  <si>
    <t>X53-0330</t>
  </si>
  <si>
    <t>X53-0331</t>
  </si>
  <si>
    <t>X53-0332</t>
  </si>
  <si>
    <t>X53-0333</t>
  </si>
  <si>
    <t>X53-0334</t>
  </si>
  <si>
    <t>X54-0335</t>
  </si>
  <si>
    <t>X54-0336</t>
  </si>
  <si>
    <t>X54-0337</t>
  </si>
  <si>
    <t>X54-0338</t>
  </si>
  <si>
    <t>X54-0339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</si>
  <si>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</si>
  <si>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</si>
  <si>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</si>
  <si>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</si>
  <si>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</si>
  <si>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</si>
  <si>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</si>
  <si>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</si>
  <si>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</si>
  <si>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</si>
  <si>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</si>
  <si>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</si>
  <si>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</si>
  <si>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</si>
  <si>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</si>
  <si>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</si>
  <si>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X55-0356</t>
  </si>
  <si>
    <t>X55-0357</t>
  </si>
  <si>
    <t>X55-0358</t>
  </si>
  <si>
    <t>X55-0359</t>
  </si>
  <si>
    <t>X55-0360</t>
  </si>
  <si>
    <t>X55-0361</t>
  </si>
  <si>
    <t>X55-0362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</si>
  <si>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</si>
  <si>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</si>
  <si>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</si>
  <si>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</si>
  <si>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</si>
  <si>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</si>
  <si>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</si>
  <si>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</si>
  <si>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</si>
  <si>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</si>
  <si>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</si>
  <si>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X61-0374</t>
  </si>
  <si>
    <t>X61-0375</t>
  </si>
  <si>
    <t>X61-0376</t>
  </si>
  <si>
    <t>X61-0377</t>
  </si>
  <si>
    <t>X61-0378</t>
  </si>
  <si>
    <t>X61-0379</t>
  </si>
  <si>
    <t>X61-0380</t>
  </si>
  <si>
    <t>X61-0381</t>
  </si>
  <si>
    <t>X61-0382</t>
  </si>
  <si>
    <t>X61-0383</t>
  </si>
  <si>
    <t>X61-0384</t>
  </si>
  <si>
    <t>X61-0385</t>
  </si>
  <si>
    <t>X61-0386</t>
  </si>
  <si>
    <t>X61-0387</t>
  </si>
  <si>
    <t>X61-0388</t>
  </si>
  <si>
    <t>X61-0389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</si>
  <si>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</si>
  <si>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</si>
  <si>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</si>
  <si>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</si>
  <si>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</si>
  <si>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</si>
  <si>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</si>
  <si>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</si>
  <si>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X62-0398</t>
  </si>
  <si>
    <t>X62-0399</t>
  </si>
  <si>
    <t>X62-0400</t>
  </si>
  <si>
    <t>X62-0401</t>
  </si>
  <si>
    <t>X62-0402</t>
  </si>
  <si>
    <t>X62-0403</t>
  </si>
  <si>
    <t>X62-0404</t>
  </si>
  <si>
    <t>X62-0405</t>
  </si>
  <si>
    <t>X62-0406</t>
  </si>
  <si>
    <t>X62-0407</t>
  </si>
  <si>
    <t>X62-0408</t>
  </si>
  <si>
    <t>X62-0409</t>
  </si>
  <si>
    <t>X62-0410</t>
  </si>
  <si>
    <t>X62-0411</t>
  </si>
  <si>
    <t>X62-0412</t>
  </si>
  <si>
    <t>X62-0413</t>
  </si>
  <si>
    <t>X62-0414</t>
  </si>
  <si>
    <t>X62-0415</t>
  </si>
  <si>
    <t>X62-0416</t>
  </si>
  <si>
    <t>X62-0417</t>
  </si>
  <si>
    <t>X62-0418</t>
  </si>
  <si>
    <t>X62-0419</t>
  </si>
  <si>
    <t>X62-0420</t>
  </si>
  <si>
    <t>X63-0421</t>
  </si>
  <si>
    <t>X63-0422</t>
  </si>
  <si>
    <t>X63-0423</t>
  </si>
  <si>
    <t>X63-0424</t>
  </si>
  <si>
    <t>X63-0425</t>
  </si>
  <si>
    <t>X63-0426</t>
  </si>
  <si>
    <t>X63-0427</t>
  </si>
  <si>
    <t>X63-0428</t>
  </si>
  <si>
    <t>X63-0429</t>
  </si>
  <si>
    <t>X63-0430</t>
  </si>
  <si>
    <t>X63-0431</t>
  </si>
  <si>
    <t>X63-0432</t>
  </si>
  <si>
    <t>X63-0433</t>
  </si>
  <si>
    <t>X63-0434</t>
  </si>
  <si>
    <t>X63-0435</t>
  </si>
  <si>
    <t>X63-0436</t>
  </si>
  <si>
    <t>X63-0437</t>
  </si>
  <si>
    <t>X63-0438</t>
  </si>
  <si>
    <t>X63-0439</t>
  </si>
  <si>
    <t>X63-0440</t>
  </si>
  <si>
    <t>X63-0441</t>
  </si>
  <si>
    <t>X63-0442</t>
  </si>
  <si>
    <t>X63-0443</t>
  </si>
  <si>
    <t>X63-0444</t>
  </si>
  <si>
    <t>X63-0445</t>
  </si>
  <si>
    <t>X63-0446</t>
  </si>
  <si>
    <t>X64-0447</t>
  </si>
  <si>
    <t>X64-0448</t>
  </si>
  <si>
    <t>X64-0449</t>
  </si>
  <si>
    <t>X64-0450</t>
  </si>
  <si>
    <t>X64-0451</t>
  </si>
  <si>
    <t>X64-0452</t>
  </si>
  <si>
    <t>X64-0453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</si>
  <si>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</si>
  <si>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</si>
  <si>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</si>
  <si>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</si>
  <si>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</si>
  <si>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</si>
  <si>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</si>
  <si>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</si>
  <si>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</si>
  <si>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</si>
  <si>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</si>
  <si>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</si>
  <si>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</si>
  <si>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</si>
  <si>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</si>
  <si>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</si>
  <si>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</si>
  <si>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</si>
  <si>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</si>
  <si>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</si>
  <si>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X65-0474</t>
  </si>
  <si>
    <t>X65-0475</t>
  </si>
  <si>
    <t>X65-0476</t>
  </si>
  <si>
    <t>X65-0477</t>
  </si>
  <si>
    <t>X65-0478</t>
  </si>
  <si>
    <t>X65-0479</t>
  </si>
  <si>
    <t>X65-0480</t>
  </si>
  <si>
    <t>X65-0481</t>
  </si>
  <si>
    <t>X65-0482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</si>
  <si>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</si>
  <si>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</si>
  <si>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</si>
  <si>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</si>
  <si>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</si>
  <si>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</si>
  <si>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</si>
  <si>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</si>
  <si>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</si>
  <si>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</si>
  <si>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</si>
  <si>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</si>
  <si>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</si>
  <si>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</si>
  <si>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</si>
  <si>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</si>
  <si>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</si>
  <si>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</si>
  <si>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</si>
  <si>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</si>
  <si>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</si>
  <si>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</si>
  <si>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</si>
  <si>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</si>
  <si>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</si>
  <si>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</si>
  <si>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</si>
  <si>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</si>
  <si>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</si>
  <si>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</si>
  <si>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</si>
  <si>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</si>
  <si>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</si>
  <si>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</si>
  <si>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</si>
  <si>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</si>
  <si>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</si>
  <si>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</si>
  <si>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</si>
  <si>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</si>
  <si>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</si>
  <si>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</si>
  <si>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</si>
  <si>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</si>
  <si>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</si>
  <si>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</si>
  <si>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</si>
  <si>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</si>
  <si>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</si>
  <si>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</si>
  <si>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</si>
  <si>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</si>
  <si>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</si>
  <si>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</si>
  <si>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</si>
  <si>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</si>
  <si>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r>
      <rPr>
        <sz val="11"/>
        <rFont val="宋体"/>
        <charset val="134"/>
      </rPr>
      <t>第</t>
    </r>
    <r>
      <rPr>
        <sz val="11"/>
        <rFont val="Arial"/>
        <charset val="134"/>
      </rPr>
      <t>1</t>
    </r>
    <r>
      <rPr>
        <sz val="11"/>
        <rFont val="宋体"/>
        <charset val="134"/>
      </rPr>
      <t>年现金流量表</t>
    </r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</si>
  <si>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</si>
  <si>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</si>
  <si>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</si>
  <si>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</si>
  <si>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</si>
  <si>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</si>
  <si>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</si>
  <si>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</si>
  <si>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</si>
  <si>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</si>
  <si>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</si>
  <si>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</si>
  <si>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</si>
  <si>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</si>
  <si>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</si>
  <si>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</si>
  <si>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</si>
  <si>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</si>
  <si>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</si>
  <si>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</si>
  <si>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</si>
  <si>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</si>
  <si>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</si>
  <si>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</si>
  <si>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</si>
  <si>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</si>
  <si>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</si>
  <si>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</si>
  <si>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</si>
  <si>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</si>
  <si>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</si>
  <si>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</si>
  <si>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</si>
  <si>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</si>
  <si>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</si>
  <si>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</si>
  <si>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</si>
  <si>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</si>
  <si>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</si>
  <si>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</si>
  <si>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</si>
  <si>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</si>
  <si>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</si>
  <si>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</si>
  <si>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</si>
  <si>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</si>
  <si>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</si>
  <si>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</si>
  <si>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</si>
  <si>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</si>
  <si>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</si>
  <si>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</si>
  <si>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</si>
  <si>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r>
      <rPr>
        <sz val="11"/>
        <rFont val="Arial"/>
        <charset val="134"/>
      </rPr>
      <t>ISO</t>
    </r>
    <r>
      <rPr>
        <sz val="11"/>
        <rFont val="宋体"/>
        <charset val="134"/>
      </rPr>
      <t>资格认证投资</t>
    </r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</si>
  <si>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</si>
  <si>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</si>
  <si>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</si>
  <si>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</si>
  <si>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</si>
  <si>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</si>
  <si>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</si>
  <si>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</si>
  <si>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</si>
  <si>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</si>
  <si>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</si>
  <si>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</si>
  <si>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</si>
  <si>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</si>
  <si>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</si>
  <si>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</si>
  <si>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</si>
  <si>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</si>
  <si>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</si>
  <si>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</si>
  <si>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</si>
  <si>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</si>
  <si>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</si>
  <si>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</si>
  <si>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</si>
  <si>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</si>
  <si>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</si>
  <si>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</si>
  <si>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</si>
  <si>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</si>
  <si>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</si>
  <si>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</si>
  <si>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</si>
  <si>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</si>
  <si>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</si>
  <si>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</si>
  <si>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</si>
  <si>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</si>
  <si>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</si>
  <si>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</si>
  <si>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</si>
  <si>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</si>
  <si>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</si>
  <si>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</si>
  <si>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</si>
  <si>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</si>
  <si>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</si>
  <si>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</si>
  <si>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</si>
  <si>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</si>
  <si>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</si>
  <si>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</si>
  <si>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</si>
  <si>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</si>
  <si>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</si>
  <si>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</si>
  <si>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</si>
  <si>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产品P5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</si>
  <si>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</si>
  <si>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</si>
  <si>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</si>
  <si>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</si>
  <si>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</si>
  <si>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</si>
  <si>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</si>
  <si>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</si>
  <si>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</si>
  <si>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</si>
  <si>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</si>
  <si>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</si>
  <si>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</si>
  <si>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</si>
  <si>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</si>
  <si>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</si>
  <si>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</si>
  <si>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</si>
  <si>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</si>
  <si>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</si>
  <si>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</si>
  <si>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</si>
  <si>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生产线转产</t>
  </si>
  <si>
    <t>生产线变卖</t>
  </si>
  <si>
    <r>
      <rPr>
        <sz val="11"/>
        <rFont val="宋体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</si>
  <si>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</si>
  <si>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</si>
  <si>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</si>
  <si>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</si>
  <si>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</si>
  <si>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</si>
  <si>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</si>
  <si>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</si>
  <si>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</si>
  <si>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</si>
  <si>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</si>
  <si>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t>缴纳违约订单罚款</t>
  </si>
  <si>
    <r>
      <rPr>
        <b/>
        <sz val="11"/>
        <rFont val="宋体"/>
        <charset val="134"/>
      </rPr>
      <t>产品</t>
    </r>
    <r>
      <rPr>
        <b/>
        <sz val="11"/>
        <rFont val="Arial"/>
        <charset val="134"/>
      </rPr>
      <t xml:space="preserve">                                             </t>
    </r>
    <r>
      <rPr>
        <b/>
        <sz val="11"/>
        <rFont val="宋体"/>
        <charset val="134"/>
      </rPr>
      <t>期别</t>
    </r>
  </si>
  <si>
    <t>逾期</t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</si>
  <si>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实际获取的P1总订单量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</si>
  <si>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1季出产生产线上P1拟获/实获订单CO</t>
    </r>
  </si>
  <si>
    <r>
      <rPr>
        <sz val="11"/>
        <rFont val="宋体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</si>
  <si>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</si>
  <si>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</si>
  <si>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</si>
  <si>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charset val="134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</si>
  <si>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</si>
  <si>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</si>
  <si>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</si>
  <si>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</si>
  <si>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</si>
  <si>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</si>
  <si>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</si>
  <si>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</si>
  <si>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</si>
  <si>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</si>
  <si>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</si>
  <si>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</si>
  <si>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rFont val="Arial"/>
        <charset val="134"/>
      </rPr>
      <t>Periods</t>
    </r>
    <r>
      <rPr>
        <b/>
        <sz val="11"/>
        <rFont val="宋体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</si>
  <si>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</si>
  <si>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</si>
  <si>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</si>
  <si>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</si>
  <si>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</si>
  <si>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</si>
  <si>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</si>
  <si>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rFont val="宋体"/>
        <charset val="134"/>
      </rPr>
      <t>客户订单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</si>
  <si>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主生产计划</t>
    </r>
    <r>
      <rPr>
        <sz val="11"/>
        <rFont val="Arial"/>
        <charset val="134"/>
      </rPr>
      <t>MPS</t>
    </r>
  </si>
  <si>
    <t>mps_period</t>
  </si>
  <si>
    <t>acc-co</t>
  </si>
  <si>
    <t>insufficient</t>
  </si>
  <si>
    <r>
      <rPr>
        <sz val="11"/>
        <rFont val="宋体"/>
        <charset val="134"/>
      </rPr>
      <t>可答应量</t>
    </r>
    <r>
      <rPr>
        <sz val="11"/>
        <rFont val="Arial"/>
        <charset val="134"/>
      </rPr>
      <t>ATP(</t>
    </r>
    <r>
      <rPr>
        <sz val="11"/>
        <rFont val="宋体"/>
        <charset val="134"/>
      </rPr>
      <t>第</t>
    </r>
    <r>
      <rPr>
        <sz val="11"/>
        <rFont val="Arial"/>
        <charset val="134"/>
      </rPr>
      <t>1</t>
    </r>
    <r>
      <rPr>
        <sz val="11"/>
        <rFont val="宋体"/>
        <charset val="134"/>
      </rPr>
      <t>期为负则产能不足</t>
    </r>
    <r>
      <rPr>
        <sz val="11"/>
        <rFont val="Arial"/>
        <charset val="134"/>
      </rPr>
      <t>)</t>
    </r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</si>
  <si>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charset val="134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</si>
  <si>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实际获取的P2总订单量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</si>
  <si>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1季出产生产线上P2拟获/实获订单CO</t>
    </r>
  </si>
  <si>
    <r>
      <rPr>
        <sz val="11"/>
        <rFont val="宋体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</si>
  <si>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</si>
  <si>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</si>
  <si>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</si>
  <si>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DFT=4</t>
  </si>
  <si>
    <t>PFT=8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</si>
  <si>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</si>
  <si>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实际获取的P3总订单量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</si>
  <si>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1季出产自动线上P3拟获/实获订单CO</t>
    </r>
  </si>
  <si>
    <r>
      <rPr>
        <sz val="11"/>
        <rFont val="宋体"/>
        <charset val="134"/>
      </rPr>
      <t>1季出产柔性线上P3拟获/实获订单CO</t>
    </r>
  </si>
  <si>
    <r>
      <rPr>
        <sz val="11"/>
        <rFont val="宋体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</si>
  <si>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</si>
  <si>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</si>
  <si>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</si>
  <si>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</si>
  <si>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</si>
  <si>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</si>
  <si>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实际获取的P4总订单量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</si>
  <si>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1季出产自动线上P4拟获/实获订单CO</t>
    </r>
  </si>
  <si>
    <r>
      <rPr>
        <sz val="11"/>
        <rFont val="宋体"/>
        <charset val="134"/>
      </rPr>
      <t>1季出产柔性线上P4拟获/实获订单CO</t>
    </r>
  </si>
  <si>
    <r>
      <rPr>
        <sz val="11"/>
        <rFont val="宋体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</si>
  <si>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</si>
  <si>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</si>
  <si>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</si>
  <si>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</si>
  <si>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</si>
  <si>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</si>
  <si>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实际获取的P5总订单量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</si>
  <si>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1季出产自动线上P5拟获/实获订单CO</t>
    </r>
  </si>
  <si>
    <r>
      <rPr>
        <sz val="11"/>
        <rFont val="宋体"/>
        <charset val="134"/>
      </rPr>
      <t>1季出产柔性线上P5拟获/实获订单CO</t>
    </r>
  </si>
  <si>
    <r>
      <rPr>
        <sz val="11"/>
        <rFont val="宋体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</si>
  <si>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</si>
  <si>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</si>
  <si>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</si>
  <si>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</si>
  <si>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</si>
  <si>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</si>
  <si>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</si>
  <si>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</si>
  <si>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</si>
  <si>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</si>
  <si>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</si>
  <si>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</si>
  <si>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</si>
  <si>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</si>
  <si>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</si>
  <si>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</si>
  <si>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</si>
  <si>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</si>
  <si>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</si>
  <si>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</si>
  <si>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</si>
  <si>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</si>
  <si>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</si>
  <si>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</si>
  <si>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ML4=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</si>
  <si>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</si>
  <si>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</si>
  <si>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</si>
  <si>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</si>
  <si>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</si>
  <si>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</si>
  <si>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</si>
  <si>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</si>
  <si>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</si>
  <si>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</si>
  <si>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计划订单发出POR(逾期急采)</t>
  </si>
  <si>
    <t>计划订单实际发出(POR执行)</t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</si>
  <si>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</si>
  <si>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</si>
  <si>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</si>
  <si>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POQ</t>
  </si>
  <si>
    <t>n=</t>
  </si>
  <si>
    <r>
      <rPr>
        <b/>
        <sz val="11"/>
        <rFont val="宋体"/>
        <charset val="134"/>
      </rPr>
      <t>产品</t>
    </r>
    <r>
      <rPr>
        <b/>
        <sz val="11"/>
        <rFont val="Arial"/>
        <charset val="134"/>
      </rPr>
      <t xml:space="preserve">                                           </t>
    </r>
    <r>
      <rPr>
        <b/>
        <sz val="11"/>
        <rFont val="宋体"/>
        <charset val="134"/>
      </rPr>
      <t>期别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</si>
</sst>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  <numFmt numFmtId="180" formatCode="0.00_ "/>
  </numFmts>
  <fonts count="51">
    <font>
      <sz val="11"/>
      <color theme="1"/>
      <name val="宋体"/>
      <charset val="134"/>
      <scheme val="minor"/>
    </font>
    <font>
      <sz val="11"/>
      <name val="Arial"/>
      <charset val="134"/>
    </font>
    <font>
      <sz val="11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</font>
    <font>
      <sz val="11"/>
      <name val="Times New Roman"/>
      <charset val="134"/>
    </font>
    <font>
      <b/>
      <sz val="11"/>
      <color rgb="FF0070C0"/>
      <name val="Times New Roman"/>
      <charset val="134"/>
    </font>
    <font>
      <b/>
      <sz val="11"/>
      <name val="Arial"/>
      <charset val="134"/>
    </font>
    <font>
      <b/>
      <sz val="10"/>
      <name val="宋体"/>
      <charset val="134"/>
    </font>
    <font>
      <b/>
      <sz val="11"/>
      <name val="Times New Roman"/>
      <charset val="134"/>
    </font>
    <font>
      <sz val="12"/>
      <name val="Times New Roman"/>
      <charset val="134"/>
    </font>
    <font>
      <b/>
      <sz val="10"/>
      <name val="Arial"/>
      <charset val="134"/>
    </font>
    <font>
      <b/>
      <sz val="11"/>
      <color rgb="FF00206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name val="宋体"/>
      <charset val="134"/>
    </font>
    <font>
      <sz val="12"/>
      <color rgb="FFFF0000"/>
      <name val="Times New Roman"/>
      <charset val="134"/>
    </font>
    <font>
      <b/>
      <sz val="11"/>
      <color rgb="FF0070C0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33333"/>
      <name val="宋体"/>
      <charset val="134"/>
      <scheme val="minor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b/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5" borderId="24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7" borderId="28" applyNumberFormat="0" applyAlignment="0" applyProtection="0">
      <alignment vertical="center"/>
    </xf>
    <xf numFmtId="0" fontId="42" fillId="7" borderId="27" applyNumberFormat="0" applyAlignment="0" applyProtection="0">
      <alignment vertical="center"/>
    </xf>
    <xf numFmtId="0" fontId="43" fillId="8" borderId="29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0" fillId="0" borderId="0">
      <alignment vertical="center"/>
    </xf>
    <xf numFmtId="0" fontId="0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</cellStyleXfs>
  <cellXfs count="144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/>
    </xf>
    <xf numFmtId="0" fontId="2" fillId="0" borderId="0" xfId="50" applyFont="1"/>
    <xf numFmtId="0" fontId="3" fillId="0" borderId="0" xfId="50" applyAlignment="1">
      <alignment horizontal="center"/>
    </xf>
    <xf numFmtId="0" fontId="3" fillId="0" borderId="0" xfId="50"/>
    <xf numFmtId="0" fontId="1" fillId="0" borderId="1" xfId="5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50" applyFont="1" applyBorder="1" applyAlignment="1">
      <alignment horizontal="center"/>
    </xf>
    <xf numFmtId="0" fontId="4" fillId="0" borderId="4" xfId="50" applyFont="1" applyBorder="1"/>
    <xf numFmtId="0" fontId="2" fillId="0" borderId="4" xfId="50" applyFont="1" applyBorder="1" applyAlignment="1">
      <alignment horizontal="center"/>
    </xf>
    <xf numFmtId="0" fontId="2" fillId="0" borderId="5" xfId="50" applyFont="1" applyBorder="1" applyAlignment="1">
      <alignment horizontal="center"/>
    </xf>
    <xf numFmtId="0" fontId="2" fillId="0" borderId="6" xfId="50" applyFont="1" applyBorder="1" applyAlignment="1">
      <alignment horizontal="center"/>
    </xf>
    <xf numFmtId="0" fontId="2" fillId="0" borderId="7" xfId="50" applyFont="1" applyBorder="1" applyAlignment="1">
      <alignment horizontal="center"/>
    </xf>
    <xf numFmtId="0" fontId="2" fillId="0" borderId="4" xfId="50" applyFont="1" applyFill="1" applyBorder="1" applyAlignment="1">
      <alignment horizontal="center"/>
    </xf>
    <xf numFmtId="0" fontId="2" fillId="0" borderId="8" xfId="5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0" xfId="50" applyFont="1" applyBorder="1" applyAlignment="1">
      <alignment horizontal="center"/>
    </xf>
    <xf numFmtId="0" fontId="2" fillId="0" borderId="1" xfId="50" applyFont="1" applyBorder="1" applyAlignment="1">
      <alignment horizontal="center"/>
    </xf>
    <xf numFmtId="0" fontId="2" fillId="0" borderId="2" xfId="50" applyFont="1" applyBorder="1" applyAlignment="1">
      <alignment horizontal="center"/>
    </xf>
    <xf numFmtId="0" fontId="1" fillId="0" borderId="4" xfId="50" applyFont="1" applyBorder="1"/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7" xfId="50" applyFont="1" applyBorder="1" applyAlignment="1">
      <alignment horizontal="center"/>
    </xf>
    <xf numFmtId="0" fontId="2" fillId="0" borderId="18" xfId="50" applyFont="1" applyBorder="1" applyAlignment="1">
      <alignment horizontal="center"/>
    </xf>
    <xf numFmtId="0" fontId="1" fillId="0" borderId="0" xfId="50" applyFont="1" applyAlignment="1">
      <alignment horizontal="center"/>
    </xf>
    <xf numFmtId="0" fontId="5" fillId="0" borderId="0" xfId="50" applyFont="1" applyAlignment="1">
      <alignment horizontal="center"/>
    </xf>
    <xf numFmtId="0" fontId="6" fillId="0" borderId="0" xfId="50" applyFont="1" applyFill="1" applyAlignment="1">
      <alignment horizontal="center"/>
    </xf>
    <xf numFmtId="0" fontId="6" fillId="0" borderId="0" xfId="50" applyFont="1" applyAlignment="1">
      <alignment horizontal="center"/>
    </xf>
    <xf numFmtId="0" fontId="7" fillId="0" borderId="19" xfId="50" applyFont="1" applyBorder="1" applyAlignment="1">
      <alignment horizontal="center"/>
    </xf>
    <xf numFmtId="0" fontId="8" fillId="0" borderId="4" xfId="50" applyFont="1" applyBorder="1" applyAlignment="1">
      <alignment horizontal="center"/>
    </xf>
    <xf numFmtId="0" fontId="9" fillId="0" borderId="4" xfId="50" applyFont="1" applyBorder="1" applyAlignment="1">
      <alignment horizontal="center"/>
    </xf>
    <xf numFmtId="0" fontId="6" fillId="0" borderId="4" xfId="50" applyFont="1" applyFill="1" applyBorder="1" applyAlignment="1">
      <alignment horizontal="center"/>
    </xf>
    <xf numFmtId="0" fontId="4" fillId="0" borderId="4" xfId="50" applyFont="1" applyBorder="1" applyAlignment="1">
      <alignment horizontal="center"/>
    </xf>
    <xf numFmtId="0" fontId="10" fillId="0" borderId="4" xfId="50" applyFont="1" applyBorder="1" applyAlignment="1">
      <alignment horizontal="center" wrapText="1"/>
    </xf>
    <xf numFmtId="0" fontId="5" fillId="2" borderId="4" xfId="50" applyFont="1" applyFill="1" applyBorder="1" applyAlignment="1">
      <alignment horizontal="center" wrapText="1"/>
    </xf>
    <xf numFmtId="0" fontId="6" fillId="2" borderId="4" xfId="50" applyFont="1" applyFill="1" applyBorder="1" applyAlignment="1">
      <alignment horizontal="center" wrapText="1"/>
    </xf>
    <xf numFmtId="0" fontId="5" fillId="0" borderId="4" xfId="50" applyFont="1" applyBorder="1" applyAlignment="1">
      <alignment horizontal="center" wrapText="1"/>
    </xf>
    <xf numFmtId="0" fontId="3" fillId="0" borderId="4" xfId="50" applyBorder="1" applyAlignment="1">
      <alignment horizontal="center"/>
    </xf>
    <xf numFmtId="0" fontId="5" fillId="0" borderId="4" xfId="50" applyFont="1" applyBorder="1" applyAlignment="1">
      <alignment horizontal="center"/>
    </xf>
    <xf numFmtId="0" fontId="4" fillId="0" borderId="0" xfId="50" applyFont="1" applyAlignment="1">
      <alignment horizontal="center"/>
    </xf>
    <xf numFmtId="0" fontId="7" fillId="0" borderId="4" xfId="50" applyFont="1" applyFill="1" applyBorder="1" applyAlignment="1">
      <alignment horizontal="center"/>
    </xf>
    <xf numFmtId="0" fontId="11" fillId="0" borderId="4" xfId="50" applyFont="1" applyFill="1" applyBorder="1" applyAlignment="1">
      <alignment horizontal="center"/>
    </xf>
    <xf numFmtId="0" fontId="5" fillId="0" borderId="4" xfId="50" applyFont="1" applyFill="1" applyBorder="1" applyAlignment="1">
      <alignment horizontal="center"/>
    </xf>
    <xf numFmtId="0" fontId="8" fillId="0" borderId="4" xfId="50" applyFont="1" applyFill="1" applyBorder="1" applyAlignment="1">
      <alignment horizontal="center"/>
    </xf>
    <xf numFmtId="0" fontId="9" fillId="0" borderId="4" xfId="50" applyFont="1" applyFill="1" applyBorder="1" applyAlignment="1">
      <alignment horizontal="center"/>
    </xf>
    <xf numFmtId="0" fontId="4" fillId="0" borderId="4" xfId="51" applyFont="1" applyBorder="1" applyAlignment="1">
      <alignment horizontal="center"/>
    </xf>
    <xf numFmtId="0" fontId="10" fillId="0" borderId="4" xfId="50" applyFont="1" applyFill="1" applyBorder="1" applyAlignment="1">
      <alignment horizontal="center"/>
    </xf>
    <xf numFmtId="0" fontId="6" fillId="0" borderId="4" xfId="50" applyFont="1" applyBorder="1" applyAlignment="1">
      <alignment horizontal="center" wrapText="1"/>
    </xf>
    <xf numFmtId="0" fontId="1" fillId="0" borderId="4" xfId="50" applyFont="1" applyFill="1" applyBorder="1" applyAlignment="1">
      <alignment horizontal="center"/>
    </xf>
    <xf numFmtId="0" fontId="10" fillId="0" borderId="4" xfId="50" applyFont="1" applyBorder="1" applyAlignment="1">
      <alignment horizontal="center"/>
    </xf>
    <xf numFmtId="0" fontId="6" fillId="0" borderId="4" xfId="50" applyFont="1" applyFill="1" applyBorder="1" applyAlignment="1">
      <alignment horizontal="center" wrapText="1"/>
    </xf>
    <xf numFmtId="0" fontId="12" fillId="3" borderId="4" xfId="50" applyFont="1" applyFill="1" applyBorder="1" applyAlignment="1">
      <alignment horizontal="center"/>
    </xf>
    <xf numFmtId="0" fontId="6" fillId="0" borderId="4" xfId="50" applyFont="1" applyBorder="1" applyAlignment="1">
      <alignment horizontal="center"/>
    </xf>
    <xf numFmtId="0" fontId="0" fillId="0" borderId="19" xfId="49" applyFont="1" applyFill="1" applyBorder="1" applyAlignment="1">
      <alignment horizontal="center" vertical="center"/>
    </xf>
    <xf numFmtId="0" fontId="0" fillId="0" borderId="4" xfId="49" applyFont="1" applyFill="1" applyBorder="1" applyAlignment="1">
      <alignment horizontal="center" vertical="center"/>
    </xf>
    <xf numFmtId="0" fontId="13" fillId="0" borderId="4" xfId="49" applyFont="1" applyFill="1" applyBorder="1" applyAlignment="1">
      <alignment horizontal="center" vertical="center"/>
    </xf>
    <xf numFmtId="0" fontId="6" fillId="0" borderId="4" xfId="49" applyFont="1" applyFill="1" applyBorder="1" applyAlignment="1">
      <alignment horizontal="center" vertical="center"/>
    </xf>
    <xf numFmtId="0" fontId="14" fillId="0" borderId="4" xfId="49" applyFont="1" applyFill="1" applyBorder="1" applyAlignment="1">
      <alignment horizontal="center" vertical="center"/>
    </xf>
    <xf numFmtId="0" fontId="15" fillId="0" borderId="4" xfId="51" applyFont="1" applyBorder="1" applyAlignment="1">
      <alignment horizontal="center"/>
    </xf>
    <xf numFmtId="0" fontId="16" fillId="0" borderId="4" xfId="50" applyFont="1" applyFill="1" applyBorder="1" applyAlignment="1">
      <alignment horizontal="center"/>
    </xf>
    <xf numFmtId="0" fontId="14" fillId="0" borderId="4" xfId="50" applyFont="1" applyBorder="1" applyAlignment="1">
      <alignment horizontal="center" wrapText="1"/>
    </xf>
    <xf numFmtId="0" fontId="14" fillId="0" borderId="4" xfId="50" applyFont="1" applyFill="1" applyBorder="1" applyAlignment="1">
      <alignment horizontal="center"/>
    </xf>
    <xf numFmtId="0" fontId="0" fillId="2" borderId="4" xfId="49" applyFont="1" applyFill="1" applyBorder="1" applyAlignment="1">
      <alignment horizontal="center" vertical="center"/>
    </xf>
    <xf numFmtId="0" fontId="17" fillId="0" borderId="4" xfId="49" applyFont="1" applyFill="1" applyBorder="1" applyAlignment="1">
      <alignment horizontal="center" vertical="center"/>
    </xf>
    <xf numFmtId="0" fontId="5" fillId="0" borderId="4" xfId="50" applyFont="1" applyFill="1" applyBorder="1" applyAlignment="1">
      <alignment horizontal="center" wrapText="1"/>
    </xf>
    <xf numFmtId="0" fontId="5" fillId="2" borderId="4" xfId="50" applyFont="1" applyFill="1" applyBorder="1" applyAlignment="1">
      <alignment horizontal="center"/>
    </xf>
    <xf numFmtId="0" fontId="6" fillId="2" borderId="4" xfId="50" applyFont="1" applyFill="1" applyBorder="1" applyAlignment="1">
      <alignment horizontal="center"/>
    </xf>
    <xf numFmtId="0" fontId="4" fillId="0" borderId="0" xfId="50" applyFont="1"/>
    <xf numFmtId="0" fontId="3" fillId="0" borderId="4" xfId="50" applyBorder="1"/>
    <xf numFmtId="0" fontId="12" fillId="4" borderId="4" xfId="5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5" fillId="0" borderId="4" xfId="50" applyFont="1" applyBorder="1" applyAlignment="1">
      <alignment horizontal="center"/>
    </xf>
    <xf numFmtId="0" fontId="4" fillId="0" borderId="3" xfId="50" applyFont="1" applyBorder="1" applyAlignment="1">
      <alignment horizontal="center"/>
    </xf>
    <xf numFmtId="0" fontId="2" fillId="0" borderId="0" xfId="50" applyFont="1" applyBorder="1"/>
    <xf numFmtId="0" fontId="0" fillId="0" borderId="18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4" xfId="50" applyFont="1" applyBorder="1" applyAlignment="1">
      <alignment horizontal="center"/>
    </xf>
    <xf numFmtId="0" fontId="20" fillId="0" borderId="4" xfId="50" applyFont="1" applyFill="1" applyBorder="1" applyAlignment="1">
      <alignment horizontal="center"/>
    </xf>
    <xf numFmtId="0" fontId="20" fillId="0" borderId="1" xfId="5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3" xfId="5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1" fillId="2" borderId="4" xfId="50" applyFont="1" applyFill="1" applyBorder="1" applyAlignment="1">
      <alignment horizontal="center"/>
    </xf>
    <xf numFmtId="0" fontId="22" fillId="2" borderId="4" xfId="50" applyFont="1" applyFill="1" applyBorder="1" applyAlignment="1">
      <alignment horizontal="center"/>
    </xf>
    <xf numFmtId="0" fontId="23" fillId="2" borderId="4" xfId="50" applyFont="1" applyFill="1" applyBorder="1" applyAlignment="1">
      <alignment horizontal="center"/>
    </xf>
    <xf numFmtId="0" fontId="0" fillId="0" borderId="0" xfId="49"/>
    <xf numFmtId="0" fontId="24" fillId="0" borderId="20" xfId="0" applyFont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0" xfId="49" applyAlignment="1">
      <alignment horizontal="center"/>
    </xf>
    <xf numFmtId="0" fontId="25" fillId="0" borderId="4" xfId="49" applyFont="1" applyFill="1" applyBorder="1" applyAlignment="1">
      <alignment horizontal="center" vertical="center" wrapText="1"/>
    </xf>
    <xf numFmtId="0" fontId="26" fillId="0" borderId="4" xfId="49" applyFont="1" applyFill="1" applyBorder="1" applyAlignment="1">
      <alignment horizontal="center" vertical="center" wrapText="1"/>
    </xf>
    <xf numFmtId="0" fontId="26" fillId="0" borderId="3" xfId="49" applyFont="1" applyFill="1" applyBorder="1" applyAlignment="1">
      <alignment horizontal="center" vertical="center" wrapText="1"/>
    </xf>
    <xf numFmtId="0" fontId="25" fillId="0" borderId="3" xfId="49" applyFont="1" applyFill="1" applyBorder="1" applyAlignment="1">
      <alignment horizontal="center" vertical="center" wrapText="1"/>
    </xf>
    <xf numFmtId="180" fontId="26" fillId="0" borderId="4" xfId="49" applyNumberFormat="1" applyFont="1" applyFill="1" applyBorder="1" applyAlignment="1">
      <alignment horizontal="center" vertical="center" wrapText="1"/>
    </xf>
    <xf numFmtId="0" fontId="26" fillId="0" borderId="21" xfId="49" applyFont="1" applyFill="1" applyBorder="1" applyAlignment="1">
      <alignment horizontal="center" vertical="center" wrapText="1"/>
    </xf>
    <xf numFmtId="180" fontId="26" fillId="0" borderId="21" xfId="49" applyNumberFormat="1" applyFont="1" applyFill="1" applyBorder="1" applyAlignment="1">
      <alignment horizontal="center" vertical="center" wrapText="1"/>
    </xf>
    <xf numFmtId="0" fontId="25" fillId="0" borderId="21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21" xfId="0" applyBorder="1" applyAlignment="1">
      <alignment vertical="center"/>
    </xf>
    <xf numFmtId="0" fontId="19" fillId="0" borderId="0" xfId="0" applyFont="1">
      <alignment vertical="center"/>
    </xf>
    <xf numFmtId="0" fontId="27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49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49" applyFont="1" applyFill="1" applyAlignment="1">
      <alignment vertical="center"/>
    </xf>
    <xf numFmtId="0" fontId="19" fillId="0" borderId="0" xfId="0" applyFont="1">
      <alignment vertical="center"/>
    </xf>
    <xf numFmtId="0" fontId="19" fillId="0" borderId="0" xfId="49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49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49" fontId="0" fillId="0" borderId="4" xfId="49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19" fillId="0" borderId="0" xfId="49" applyFont="1" applyFill="1" applyBorder="1" applyAlignment="1">
      <alignment horizontal="left" vertical="center"/>
    </xf>
    <xf numFmtId="0" fontId="7" fillId="0" borderId="4" xfId="50" applyFont="1" applyFill="1" applyBorder="1" applyAlignment="1" quotePrefix="1">
      <alignment horizont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4" xfId="52"/>
    <cellStyle name="貨幣 [0]_IM" xfId="53"/>
    <cellStyle name="貨幣_IM" xfId="54"/>
    <cellStyle name="千分位[0]_IM" xfId="55"/>
    <cellStyle name="千分位_IM" xfId="56"/>
    <cellStyle name="一般_IM" xfId="5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534025"/>
          <a:ext cx="70770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543550"/>
          <a:ext cx="70770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543550"/>
          <a:ext cx="70770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zoomScale="142" zoomScaleNormal="142" topLeftCell="A31" workbookViewId="0">
      <selection activeCell="F52" sqref="F52"/>
    </sheetView>
  </sheetViews>
  <sheetFormatPr defaultColWidth="9" defaultRowHeight="13.5"/>
  <cols>
    <col min="1" max="1" width="14.25" customWidth="1"/>
    <col min="2" max="2" width="12" customWidth="1"/>
    <col min="3" max="3" width="17.125" customWidth="1"/>
    <col min="4" max="4" width="12.5" customWidth="1"/>
    <col min="5" max="5" width="14.375" customWidth="1"/>
    <col min="6" max="6" width="13.625" customWidth="1"/>
    <col min="7" max="7" width="13.25" customWidth="1"/>
    <col min="8" max="8" width="13.75" customWidth="1"/>
    <col min="9" max="9" width="8.5" customWidth="1"/>
    <col min="10" max="10" width="15.25" customWidth="1"/>
    <col min="11" max="11" width="12.5" customWidth="1"/>
    <col min="12" max="12" width="5.75" customWidth="1"/>
  </cols>
  <sheetData>
    <row r="1" spans="1:1">
      <c r="A1" s="111" t="s">
        <v>0</v>
      </c>
    </row>
    <row r="2" spans="1:12">
      <c r="A2" s="112" t="s">
        <v>1</v>
      </c>
      <c r="B2" s="112" t="s">
        <v>2</v>
      </c>
      <c r="C2" s="112" t="s">
        <v>3</v>
      </c>
      <c r="D2" s="112" t="s">
        <v>4</v>
      </c>
      <c r="E2" s="112" t="s">
        <v>5</v>
      </c>
      <c r="F2" s="112" t="s">
        <v>6</v>
      </c>
      <c r="G2" s="112" t="s">
        <v>7</v>
      </c>
      <c r="H2" s="112" t="s">
        <v>8</v>
      </c>
      <c r="I2" s="112" t="s">
        <v>9</v>
      </c>
      <c r="J2" s="112" t="s">
        <v>10</v>
      </c>
      <c r="K2" s="112" t="s">
        <v>11</v>
      </c>
      <c r="L2" s="112" t="s">
        <v>12</v>
      </c>
    </row>
    <row r="3" spans="1:12">
      <c r="A3" s="62" t="s">
        <v>13</v>
      </c>
      <c r="B3" s="62">
        <v>50</v>
      </c>
      <c r="C3" s="62">
        <v>50</v>
      </c>
      <c r="D3" s="62">
        <v>0</v>
      </c>
      <c r="E3" s="62">
        <v>3</v>
      </c>
      <c r="F3" s="62">
        <v>0</v>
      </c>
      <c r="G3" s="62">
        <v>0</v>
      </c>
      <c r="H3" s="62">
        <v>10</v>
      </c>
      <c r="I3" s="140" t="s">
        <v>14</v>
      </c>
      <c r="J3" s="140" t="s">
        <v>14</v>
      </c>
      <c r="K3" s="62" t="s">
        <v>15</v>
      </c>
      <c r="L3" s="62">
        <v>5</v>
      </c>
    </row>
    <row r="4" spans="1:12">
      <c r="A4" s="62" t="s">
        <v>16</v>
      </c>
      <c r="B4" s="62">
        <v>100</v>
      </c>
      <c r="C4" s="62">
        <v>100</v>
      </c>
      <c r="D4" s="62">
        <v>1</v>
      </c>
      <c r="E4" s="62">
        <v>2</v>
      </c>
      <c r="F4" s="62">
        <v>10</v>
      </c>
      <c r="G4" s="62">
        <v>1</v>
      </c>
      <c r="H4" s="62">
        <v>10</v>
      </c>
      <c r="I4" s="140" t="s">
        <v>17</v>
      </c>
      <c r="J4" s="140" t="s">
        <v>17</v>
      </c>
      <c r="K4" s="62" t="s">
        <v>15</v>
      </c>
      <c r="L4" s="62">
        <v>7</v>
      </c>
    </row>
    <row r="5" spans="1:12">
      <c r="A5" s="62" t="s">
        <v>18</v>
      </c>
      <c r="B5" s="62">
        <v>150</v>
      </c>
      <c r="C5" s="62">
        <v>50</v>
      </c>
      <c r="D5" s="62">
        <v>3</v>
      </c>
      <c r="E5" s="62">
        <v>1</v>
      </c>
      <c r="F5" s="62">
        <v>20</v>
      </c>
      <c r="G5" s="62">
        <v>1</v>
      </c>
      <c r="H5" s="62">
        <v>10</v>
      </c>
      <c r="I5" s="140" t="s">
        <v>19</v>
      </c>
      <c r="J5" s="140" t="s">
        <v>19</v>
      </c>
      <c r="K5" s="62" t="s">
        <v>15</v>
      </c>
      <c r="L5" s="62">
        <v>9</v>
      </c>
    </row>
    <row r="6" spans="1:12">
      <c r="A6" s="62" t="s">
        <v>20</v>
      </c>
      <c r="B6" s="62">
        <v>200</v>
      </c>
      <c r="C6" s="62">
        <v>50</v>
      </c>
      <c r="D6" s="62">
        <v>4</v>
      </c>
      <c r="E6" s="62">
        <v>1</v>
      </c>
      <c r="F6" s="62">
        <v>0</v>
      </c>
      <c r="G6" s="62">
        <v>0</v>
      </c>
      <c r="H6" s="62">
        <v>10</v>
      </c>
      <c r="I6" s="140" t="s">
        <v>21</v>
      </c>
      <c r="J6" s="140" t="s">
        <v>21</v>
      </c>
      <c r="K6" s="62" t="s">
        <v>15</v>
      </c>
      <c r="L6" s="62">
        <v>10</v>
      </c>
    </row>
    <row r="7" ht="103" customHeight="1" spans="1:12">
      <c r="A7" s="113" t="s">
        <v>22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ht="12" customHeight="1" spans="1:12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</row>
    <row r="9" spans="1:1">
      <c r="A9" s="116" t="s">
        <v>23</v>
      </c>
    </row>
    <row r="10" spans="1:7">
      <c r="A10" s="117" t="s">
        <v>1</v>
      </c>
      <c r="B10" s="117" t="s">
        <v>24</v>
      </c>
      <c r="C10" s="117" t="s">
        <v>25</v>
      </c>
      <c r="D10" s="117" t="s">
        <v>26</v>
      </c>
      <c r="E10" s="117" t="s">
        <v>27</v>
      </c>
      <c r="F10" s="117" t="s">
        <v>28</v>
      </c>
      <c r="G10" s="117" t="s">
        <v>12</v>
      </c>
    </row>
    <row r="11" spans="1:7">
      <c r="A11" s="118" t="s">
        <v>29</v>
      </c>
      <c r="B11" s="118">
        <v>300</v>
      </c>
      <c r="C11" s="118">
        <v>40</v>
      </c>
      <c r="D11" s="118">
        <v>300</v>
      </c>
      <c r="E11" s="118">
        <v>4</v>
      </c>
      <c r="F11" s="118">
        <v>4</v>
      </c>
      <c r="G11" s="118">
        <v>10</v>
      </c>
    </row>
    <row r="12" ht="1" customHeight="1" spans="1:7">
      <c r="A12" s="118" t="s">
        <v>30</v>
      </c>
      <c r="B12" s="118"/>
      <c r="C12" s="118"/>
      <c r="D12" s="118"/>
      <c r="E12" s="118"/>
      <c r="F12" s="118"/>
      <c r="G12" s="118"/>
    </row>
    <row r="13" spans="1:7">
      <c r="A13" s="119" t="s">
        <v>31</v>
      </c>
      <c r="B13" s="119">
        <v>200</v>
      </c>
      <c r="C13" s="119">
        <v>30</v>
      </c>
      <c r="D13" s="119">
        <v>200</v>
      </c>
      <c r="E13" s="119">
        <v>3</v>
      </c>
      <c r="F13" s="119">
        <v>4</v>
      </c>
      <c r="G13" s="119">
        <v>7</v>
      </c>
    </row>
    <row r="14" ht="85" customHeight="1" spans="1:12">
      <c r="A14" s="120" t="s">
        <v>32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5"/>
      <c r="L14" s="126"/>
    </row>
    <row r="15" ht="12" customHeight="1" spans="1:12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</row>
    <row r="16" spans="1:9">
      <c r="A16" s="116" t="s">
        <v>33</v>
      </c>
      <c r="F16" s="116" t="s">
        <v>34</v>
      </c>
      <c r="G16" s="121"/>
      <c r="H16" s="121"/>
      <c r="I16" s="121"/>
    </row>
    <row r="17" spans="1:9">
      <c r="A17" s="122" t="s">
        <v>1</v>
      </c>
      <c r="B17" s="122" t="s">
        <v>35</v>
      </c>
      <c r="C17" s="122" t="s">
        <v>36</v>
      </c>
      <c r="D17" s="122" t="s">
        <v>12</v>
      </c>
      <c r="F17" s="123" t="s">
        <v>1</v>
      </c>
      <c r="G17" s="122" t="s">
        <v>37</v>
      </c>
      <c r="H17" s="122" t="s">
        <v>36</v>
      </c>
      <c r="I17" s="123" t="s">
        <v>12</v>
      </c>
    </row>
    <row r="18" spans="1:9">
      <c r="A18" s="124" t="s">
        <v>38</v>
      </c>
      <c r="B18" s="124">
        <v>10</v>
      </c>
      <c r="C18" s="124">
        <v>1</v>
      </c>
      <c r="D18" s="124">
        <v>5</v>
      </c>
      <c r="F18" s="62" t="s">
        <v>39</v>
      </c>
      <c r="G18" s="62">
        <v>10</v>
      </c>
      <c r="H18" s="62">
        <v>2</v>
      </c>
      <c r="I18" s="62">
        <v>8</v>
      </c>
    </row>
    <row r="19" spans="1:9">
      <c r="A19" s="124" t="s">
        <v>40</v>
      </c>
      <c r="B19" s="124">
        <v>10</v>
      </c>
      <c r="C19" s="124">
        <v>1</v>
      </c>
      <c r="D19" s="124">
        <v>5</v>
      </c>
      <c r="F19" s="62" t="s">
        <v>41</v>
      </c>
      <c r="G19" s="62">
        <v>20</v>
      </c>
      <c r="H19" s="62">
        <v>2</v>
      </c>
      <c r="I19" s="62">
        <v>10</v>
      </c>
    </row>
    <row r="20" spans="1:10">
      <c r="A20" s="124" t="s">
        <v>42</v>
      </c>
      <c r="B20" s="124">
        <v>10</v>
      </c>
      <c r="C20" s="124">
        <v>2</v>
      </c>
      <c r="D20" s="124">
        <v>8</v>
      </c>
      <c r="F20" s="125" t="s">
        <v>43</v>
      </c>
      <c r="G20" s="126"/>
      <c r="H20" s="126"/>
      <c r="I20" s="126"/>
      <c r="J20" s="126"/>
    </row>
    <row r="21" spans="1:10">
      <c r="A21" s="124" t="s">
        <v>44</v>
      </c>
      <c r="B21" s="124">
        <v>10</v>
      </c>
      <c r="C21" s="124">
        <v>3</v>
      </c>
      <c r="D21" s="124">
        <v>9</v>
      </c>
      <c r="F21" s="126"/>
      <c r="G21" s="126"/>
      <c r="H21" s="126"/>
      <c r="I21" s="126"/>
      <c r="J21" s="126"/>
    </row>
    <row r="22" spans="1:4">
      <c r="A22" s="124" t="s">
        <v>45</v>
      </c>
      <c r="B22" s="124">
        <v>10</v>
      </c>
      <c r="C22" s="124">
        <v>4</v>
      </c>
      <c r="D22" s="124">
        <v>10</v>
      </c>
    </row>
    <row r="24" spans="1:9">
      <c r="A24" s="116" t="s">
        <v>46</v>
      </c>
      <c r="B24" s="127"/>
      <c r="C24" s="127"/>
      <c r="D24" s="127"/>
      <c r="E24" s="127"/>
      <c r="F24" s="127"/>
      <c r="G24" s="127"/>
      <c r="I24" s="111" t="s">
        <v>47</v>
      </c>
    </row>
    <row r="25" spans="1:11">
      <c r="A25" s="123" t="s">
        <v>1</v>
      </c>
      <c r="B25" s="123" t="s">
        <v>48</v>
      </c>
      <c r="C25" s="123" t="s">
        <v>49</v>
      </c>
      <c r="D25" s="123" t="s">
        <v>50</v>
      </c>
      <c r="E25" s="123" t="s">
        <v>51</v>
      </c>
      <c r="F25" s="123" t="s">
        <v>12</v>
      </c>
      <c r="G25" s="123" t="s">
        <v>52</v>
      </c>
      <c r="I25" s="123" t="s">
        <v>1</v>
      </c>
      <c r="J25" s="123" t="s">
        <v>53</v>
      </c>
      <c r="K25" s="123" t="s">
        <v>54</v>
      </c>
    </row>
    <row r="26" spans="1:11">
      <c r="A26" s="62" t="s">
        <v>55</v>
      </c>
      <c r="B26" s="62">
        <v>10</v>
      </c>
      <c r="C26" s="62">
        <v>10</v>
      </c>
      <c r="D26" s="62">
        <v>2</v>
      </c>
      <c r="E26" s="62">
        <v>20</v>
      </c>
      <c r="F26" s="62">
        <v>7</v>
      </c>
      <c r="G26" s="62" t="s">
        <v>56</v>
      </c>
      <c r="I26" s="62" t="s">
        <v>56</v>
      </c>
      <c r="J26" s="62">
        <v>10</v>
      </c>
      <c r="K26" s="62">
        <v>1</v>
      </c>
    </row>
    <row r="27" spans="1:11">
      <c r="A27" s="62" t="s">
        <v>57</v>
      </c>
      <c r="B27" s="62">
        <v>10</v>
      </c>
      <c r="C27" s="62">
        <v>10</v>
      </c>
      <c r="D27" s="62">
        <v>3</v>
      </c>
      <c r="E27" s="62">
        <v>30</v>
      </c>
      <c r="F27" s="62">
        <v>8</v>
      </c>
      <c r="G27" s="62" t="s">
        <v>58</v>
      </c>
      <c r="I27" s="62" t="s">
        <v>59</v>
      </c>
      <c r="J27" s="62">
        <v>10</v>
      </c>
      <c r="K27" s="62">
        <v>1</v>
      </c>
    </row>
    <row r="28" spans="1:11">
      <c r="A28" s="62" t="s">
        <v>60</v>
      </c>
      <c r="B28" s="62">
        <v>10</v>
      </c>
      <c r="C28" s="62">
        <v>10</v>
      </c>
      <c r="D28" s="62">
        <v>4</v>
      </c>
      <c r="E28" s="62">
        <v>40</v>
      </c>
      <c r="F28" s="62">
        <v>9</v>
      </c>
      <c r="G28" s="62" t="s">
        <v>61</v>
      </c>
      <c r="I28" s="62" t="s">
        <v>62</v>
      </c>
      <c r="J28" s="62">
        <v>10</v>
      </c>
      <c r="K28" s="62">
        <v>2</v>
      </c>
    </row>
    <row r="29" spans="1:11">
      <c r="A29" s="62" t="s">
        <v>63</v>
      </c>
      <c r="B29" s="62">
        <v>10</v>
      </c>
      <c r="C29" s="62">
        <v>10</v>
      </c>
      <c r="D29" s="62">
        <v>5</v>
      </c>
      <c r="E29" s="62">
        <v>50</v>
      </c>
      <c r="F29" s="62">
        <v>10</v>
      </c>
      <c r="G29" s="62" t="s">
        <v>64</v>
      </c>
      <c r="I29" s="62" t="s">
        <v>65</v>
      </c>
      <c r="J29" s="62">
        <v>10</v>
      </c>
      <c r="K29" s="62">
        <v>2</v>
      </c>
    </row>
    <row r="30" spans="1:12">
      <c r="A30" s="62"/>
      <c r="B30" s="62"/>
      <c r="C30" s="62"/>
      <c r="D30" s="62"/>
      <c r="E30" s="62"/>
      <c r="F30" s="62"/>
      <c r="G30" s="62"/>
      <c r="H30" s="128"/>
      <c r="I30" s="141" t="s">
        <v>66</v>
      </c>
      <c r="J30" s="142"/>
      <c r="K30" s="142"/>
      <c r="L30" s="126"/>
    </row>
    <row r="31" ht="14.25" customHeight="1" spans="8:12">
      <c r="H31" s="128"/>
      <c r="I31" s="126"/>
      <c r="J31" s="126"/>
      <c r="K31" s="126"/>
      <c r="L31" s="126"/>
    </row>
    <row r="32" spans="1:1">
      <c r="A32" s="129" t="s">
        <v>67</v>
      </c>
    </row>
    <row r="33" ht="18" customHeight="1" spans="1:10">
      <c r="A33" s="61" t="s">
        <v>68</v>
      </c>
      <c r="B33" s="130" t="s">
        <v>56</v>
      </c>
      <c r="C33" s="130" t="s">
        <v>59</v>
      </c>
      <c r="D33" s="130" t="s">
        <v>62</v>
      </c>
      <c r="E33" s="130" t="s">
        <v>65</v>
      </c>
      <c r="F33" s="131"/>
      <c r="G33" s="132"/>
      <c r="J33" s="143" t="s">
        <v>69</v>
      </c>
    </row>
    <row r="34" spans="1:11">
      <c r="A34" s="62" t="s">
        <v>55</v>
      </c>
      <c r="B34" s="62">
        <v>1</v>
      </c>
      <c r="C34" s="62"/>
      <c r="D34" s="62"/>
      <c r="E34" s="62"/>
      <c r="F34" s="132"/>
      <c r="G34" s="132"/>
      <c r="J34" s="130" t="s">
        <v>70</v>
      </c>
      <c r="K34" s="130" t="s">
        <v>71</v>
      </c>
    </row>
    <row r="35" spans="1:11">
      <c r="A35" s="62" t="s">
        <v>57</v>
      </c>
      <c r="B35" s="62"/>
      <c r="C35" s="62">
        <v>1</v>
      </c>
      <c r="D35" s="62">
        <v>1</v>
      </c>
      <c r="E35" s="62"/>
      <c r="F35" s="132"/>
      <c r="G35" s="132"/>
      <c r="J35" s="130" t="s">
        <v>72</v>
      </c>
      <c r="K35" s="130" t="s">
        <v>73</v>
      </c>
    </row>
    <row r="36" spans="1:11">
      <c r="A36" s="62" t="s">
        <v>60</v>
      </c>
      <c r="B36" s="62">
        <v>1</v>
      </c>
      <c r="C36" s="62"/>
      <c r="D36" s="62">
        <v>1</v>
      </c>
      <c r="E36" s="62">
        <v>1</v>
      </c>
      <c r="F36" s="132"/>
      <c r="G36" s="132"/>
      <c r="J36" s="130" t="s">
        <v>74</v>
      </c>
      <c r="K36" s="130" t="s">
        <v>75</v>
      </c>
    </row>
    <row r="37" spans="1:11">
      <c r="A37" s="62" t="s">
        <v>63</v>
      </c>
      <c r="B37" s="62"/>
      <c r="C37" s="62">
        <v>2</v>
      </c>
      <c r="D37" s="62">
        <v>1</v>
      </c>
      <c r="E37" s="62">
        <v>1</v>
      </c>
      <c r="F37" s="132"/>
      <c r="G37" s="132"/>
      <c r="J37" s="130" t="s">
        <v>76</v>
      </c>
      <c r="K37" s="130" t="s">
        <v>71</v>
      </c>
    </row>
    <row r="38" spans="1:11">
      <c r="A38" s="62"/>
      <c r="B38" s="62"/>
      <c r="C38" s="62"/>
      <c r="D38" s="62"/>
      <c r="E38" s="62"/>
      <c r="F38" s="132"/>
      <c r="G38" s="132"/>
      <c r="J38" s="130" t="s">
        <v>77</v>
      </c>
      <c r="K38" s="130" t="s">
        <v>71</v>
      </c>
    </row>
    <row r="40" ht="14.25" spans="1:4">
      <c r="A40" s="133" t="s">
        <v>78</v>
      </c>
      <c r="B40" s="134"/>
      <c r="C40" s="134"/>
      <c r="D40" s="134"/>
    </row>
    <row r="41" spans="1:8">
      <c r="A41" s="135" t="s">
        <v>79</v>
      </c>
      <c r="B41" s="136">
        <v>0.2</v>
      </c>
      <c r="C41" s="137" t="s">
        <v>80</v>
      </c>
      <c r="D41" s="138">
        <v>3</v>
      </c>
      <c r="E41" s="135" t="s">
        <v>81</v>
      </c>
      <c r="F41" s="136">
        <v>1</v>
      </c>
      <c r="G41" s="137" t="s">
        <v>82</v>
      </c>
      <c r="H41" s="136">
        <v>0.8</v>
      </c>
    </row>
    <row r="42" spans="1:8">
      <c r="A42" s="135" t="s">
        <v>83</v>
      </c>
      <c r="B42" s="136">
        <v>0.1</v>
      </c>
      <c r="C42" s="137" t="s">
        <v>84</v>
      </c>
      <c r="D42" s="136">
        <v>0.05</v>
      </c>
      <c r="E42" s="135" t="s">
        <v>85</v>
      </c>
      <c r="F42" s="136">
        <v>0.1</v>
      </c>
      <c r="G42" s="137" t="s">
        <v>86</v>
      </c>
      <c r="H42" s="139">
        <v>0.125</v>
      </c>
    </row>
    <row r="43" spans="1:8">
      <c r="A43" s="135" t="s">
        <v>87</v>
      </c>
      <c r="B43" s="138">
        <v>800</v>
      </c>
      <c r="C43" s="137" t="s">
        <v>88</v>
      </c>
      <c r="D43" s="138">
        <v>10</v>
      </c>
      <c r="E43" s="135" t="s">
        <v>89</v>
      </c>
      <c r="F43" s="138">
        <v>1</v>
      </c>
      <c r="G43" s="137" t="s">
        <v>90</v>
      </c>
      <c r="H43" s="136">
        <v>0.25</v>
      </c>
    </row>
    <row r="44" ht="27" spans="1:8">
      <c r="A44" s="137" t="s">
        <v>91</v>
      </c>
      <c r="B44" s="138">
        <v>5</v>
      </c>
      <c r="C44" s="137" t="s">
        <v>92</v>
      </c>
      <c r="D44" s="138" t="s">
        <v>14</v>
      </c>
      <c r="E44" s="137" t="s">
        <v>93</v>
      </c>
      <c r="F44" s="138">
        <v>2</v>
      </c>
      <c r="G44" s="137" t="s">
        <v>94</v>
      </c>
      <c r="H44" s="138">
        <v>3</v>
      </c>
    </row>
    <row r="45" ht="16.5" customHeight="1" spans="1:8">
      <c r="A45" s="135" t="s">
        <v>95</v>
      </c>
      <c r="B45" s="138">
        <v>50</v>
      </c>
      <c r="C45" s="137" t="s">
        <v>96</v>
      </c>
      <c r="D45" s="138">
        <v>25</v>
      </c>
      <c r="E45" s="135" t="s">
        <v>97</v>
      </c>
      <c r="F45" s="138">
        <v>2</v>
      </c>
      <c r="G45" s="137" t="s">
        <v>98</v>
      </c>
      <c r="H45" s="138" t="s">
        <v>99</v>
      </c>
    </row>
    <row r="46" spans="1:8">
      <c r="A46" s="135" t="s">
        <v>100</v>
      </c>
      <c r="B46" s="138">
        <v>75</v>
      </c>
      <c r="C46" s="137" t="s">
        <v>101</v>
      </c>
      <c r="D46" s="138">
        <v>3</v>
      </c>
      <c r="E46" s="135" t="s">
        <v>102</v>
      </c>
      <c r="F46" s="138" t="s">
        <v>103</v>
      </c>
      <c r="G46" s="137" t="s">
        <v>104</v>
      </c>
      <c r="H46" s="138" t="s">
        <v>105</v>
      </c>
    </row>
    <row r="47" spans="1:8">
      <c r="A47" s="135" t="s">
        <v>106</v>
      </c>
      <c r="B47" s="138" t="s">
        <v>107</v>
      </c>
      <c r="C47" s="137" t="s">
        <v>108</v>
      </c>
      <c r="D47" s="138" t="s">
        <v>107</v>
      </c>
      <c r="E47" s="135" t="s">
        <v>109</v>
      </c>
      <c r="F47" s="138" t="s">
        <v>110</v>
      </c>
      <c r="G47" s="137" t="s">
        <v>111</v>
      </c>
      <c r="H47" s="138" t="s">
        <v>107</v>
      </c>
    </row>
    <row r="48" ht="15" customHeight="1" spans="1:4">
      <c r="A48" s="135" t="s">
        <v>112</v>
      </c>
      <c r="B48" s="138" t="s">
        <v>113</v>
      </c>
      <c r="C48" s="137" t="s">
        <v>114</v>
      </c>
      <c r="D48" s="138">
        <v>90</v>
      </c>
    </row>
  </sheetData>
  <mergeCells count="5">
    <mergeCell ref="A7:L7"/>
    <mergeCell ref="A14:J14"/>
    <mergeCell ref="K14:L14"/>
    <mergeCell ref="I30:L31"/>
    <mergeCell ref="F20:J2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J60" sqref="J60"/>
    </sheetView>
  </sheetViews>
  <sheetFormatPr defaultColWidth="9" defaultRowHeight="15"/>
  <cols>
    <col min="1" max="1" width="31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835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900</v>
      </c>
      <c r="B2" s="41"/>
      <c r="C2" s="42"/>
      <c r="D2" s="42"/>
      <c r="E2" s="42"/>
      <c r="F2" s="43"/>
      <c r="G2" s="44"/>
      <c r="H2" s="44">
        <v>3</v>
      </c>
      <c r="I2" s="44"/>
      <c r="J2" s="58">
        <v>4</v>
      </c>
      <c r="K2" s="44"/>
      <c r="L2" s="44">
        <v>4</v>
      </c>
      <c r="M2" s="46"/>
      <c r="N2" s="39">
        <v>5</v>
      </c>
      <c r="O2" s="46">
        <v>3</v>
      </c>
      <c r="P2" s="46"/>
      <c r="Q2" s="46"/>
      <c r="R2" s="39"/>
      <c r="S2" s="46"/>
      <c r="T2" s="46"/>
      <c r="U2" s="46"/>
      <c r="V2" s="60"/>
    </row>
    <row r="3" ht="15.75" spans="1:22">
      <c r="A3" s="40" t="s">
        <v>901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>
        <v>2</v>
      </c>
      <c r="M3" s="46"/>
      <c r="N3" s="39">
        <v>3</v>
      </c>
      <c r="O3" s="46">
        <v>2</v>
      </c>
      <c r="P3" s="46"/>
      <c r="Q3" s="46"/>
      <c r="R3" s="39"/>
      <c r="S3" s="46"/>
      <c r="T3" s="46"/>
      <c r="U3" s="46"/>
      <c r="V3" s="60"/>
    </row>
    <row r="4" ht="15.75" spans="1:22">
      <c r="A4" s="40" t="s">
        <v>902</v>
      </c>
      <c r="B4" s="41"/>
      <c r="C4" s="42"/>
      <c r="D4" s="42"/>
      <c r="E4" s="42"/>
      <c r="F4" s="43"/>
      <c r="G4" s="44"/>
      <c r="H4" s="44">
        <v>1</v>
      </c>
      <c r="I4" s="44"/>
      <c r="J4" s="58">
        <v>1</v>
      </c>
      <c r="K4" s="44"/>
      <c r="L4" s="44">
        <v>1</v>
      </c>
      <c r="M4" s="46"/>
      <c r="N4" s="39">
        <v>1</v>
      </c>
      <c r="O4" s="46">
        <v>1</v>
      </c>
      <c r="P4" s="46"/>
      <c r="Q4" s="46"/>
      <c r="R4" s="39"/>
      <c r="S4" s="46"/>
      <c r="T4" s="46"/>
      <c r="U4" s="46"/>
      <c r="V4" s="60"/>
    </row>
    <row r="5" ht="15.75" spans="1:22">
      <c r="A5" s="40" t="s">
        <v>903</v>
      </c>
      <c r="B5" s="41"/>
      <c r="C5" s="42"/>
      <c r="D5" s="42"/>
      <c r="E5" s="42"/>
      <c r="F5" s="43"/>
      <c r="G5" s="44"/>
      <c r="H5" s="44"/>
      <c r="I5" s="44"/>
      <c r="J5" s="58">
        <v>1</v>
      </c>
      <c r="K5" s="44"/>
      <c r="L5" s="44">
        <v>1</v>
      </c>
      <c r="M5" s="46"/>
      <c r="N5" s="39">
        <v>1</v>
      </c>
      <c r="O5" s="46">
        <v>0</v>
      </c>
      <c r="P5" s="46"/>
      <c r="Q5" s="46"/>
      <c r="R5" s="39"/>
      <c r="S5" s="46"/>
      <c r="T5" s="46"/>
      <c r="U5" s="46"/>
      <c r="V5" s="60"/>
    </row>
    <row r="6" ht="15.75" spans="1:22">
      <c r="A6" s="40" t="s">
        <v>904</v>
      </c>
      <c r="B6" s="41"/>
      <c r="C6" s="42"/>
      <c r="D6" s="42"/>
      <c r="E6" s="42"/>
      <c r="F6" s="43"/>
      <c r="G6" s="44">
        <v>0</v>
      </c>
      <c r="H6" s="44">
        <v>2</v>
      </c>
      <c r="I6" s="44">
        <v>2</v>
      </c>
      <c r="J6" s="55">
        <v>2</v>
      </c>
      <c r="K6" s="44">
        <v>2</v>
      </c>
      <c r="L6" s="44">
        <v>2</v>
      </c>
      <c r="M6" s="44">
        <v>2</v>
      </c>
      <c r="N6" s="55">
        <v>2</v>
      </c>
      <c r="O6" s="46">
        <v>3</v>
      </c>
      <c r="P6" s="46">
        <v>3</v>
      </c>
      <c r="Q6" s="46">
        <v>3</v>
      </c>
      <c r="R6" s="60">
        <v>3</v>
      </c>
      <c r="S6" s="46">
        <v>4</v>
      </c>
      <c r="T6" s="46">
        <v>4</v>
      </c>
      <c r="U6" s="46">
        <v>4</v>
      </c>
      <c r="V6" s="60">
        <v>4</v>
      </c>
    </row>
    <row r="7" ht="15.75" spans="1:22">
      <c r="A7" s="40" t="s">
        <v>905</v>
      </c>
      <c r="B7" s="41"/>
      <c r="C7" s="42"/>
      <c r="D7" s="42"/>
      <c r="E7" s="42"/>
      <c r="F7" s="43"/>
      <c r="G7" s="44">
        <v>0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75" spans="1:22">
      <c r="A8" s="40" t="s">
        <v>906</v>
      </c>
      <c r="B8" s="41"/>
      <c r="C8" s="42"/>
      <c r="D8" s="42"/>
      <c r="E8" s="42"/>
      <c r="F8" s="43"/>
      <c r="G8" s="44">
        <v>0</v>
      </c>
      <c r="H8" s="44">
        <v>1</v>
      </c>
      <c r="I8" s="44">
        <v>1</v>
      </c>
      <c r="J8" s="58">
        <v>1</v>
      </c>
      <c r="K8" s="44">
        <v>1</v>
      </c>
      <c r="L8" s="44">
        <v>1</v>
      </c>
      <c r="M8" s="46">
        <v>1</v>
      </c>
      <c r="N8" s="39">
        <v>1</v>
      </c>
      <c r="O8" s="46">
        <v>1</v>
      </c>
      <c r="P8" s="46">
        <v>1</v>
      </c>
      <c r="Q8" s="46">
        <v>1</v>
      </c>
      <c r="R8" s="39">
        <v>1</v>
      </c>
      <c r="S8" s="46">
        <v>1</v>
      </c>
      <c r="T8" s="46">
        <v>1</v>
      </c>
      <c r="U8" s="46">
        <v>1</v>
      </c>
      <c r="V8" s="60">
        <v>1</v>
      </c>
    </row>
    <row r="9" ht="15.75" customHeight="1" spans="1:22">
      <c r="A9" s="40" t="s">
        <v>842</v>
      </c>
      <c r="B9" s="76"/>
      <c r="C9" s="46"/>
      <c r="D9" s="46"/>
      <c r="E9" s="46"/>
      <c r="F9" s="39"/>
      <c r="G9" s="46" t="str">
        <f>IF(G2&gt;=G3+G4+G5,IF(G2&gt;G3+G4+G5,"缺排",""),"超排")</f>
        <v/>
      </c>
      <c r="H9" s="46" t="str">
        <f t="shared" ref="H9:V9" si="0">IF(H2&gt;=H3+H4+H5,IF(H2&gt;H3+H4+H5,"缺排",""),"超排")</f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si="0"/>
        <v/>
      </c>
      <c r="M9" s="46" t="str">
        <f t="shared" si="0"/>
        <v/>
      </c>
      <c r="N9" s="60" t="str">
        <f t="shared" si="0"/>
        <v/>
      </c>
      <c r="O9" s="46" t="str">
        <f t="shared" si="0"/>
        <v/>
      </c>
      <c r="P9" s="46" t="str">
        <f t="shared" si="0"/>
        <v/>
      </c>
      <c r="Q9" s="46" t="str">
        <f t="shared" si="0"/>
        <v/>
      </c>
      <c r="R9" s="60" t="str">
        <f t="shared" si="0"/>
        <v/>
      </c>
      <c r="S9" s="46" t="str">
        <f t="shared" si="0"/>
        <v/>
      </c>
      <c r="T9" s="46" t="str">
        <f t="shared" si="0"/>
        <v/>
      </c>
      <c r="U9" s="46" t="str">
        <f t="shared" si="0"/>
        <v/>
      </c>
      <c r="V9" s="60" t="str">
        <f t="shared" si="0"/>
        <v/>
      </c>
    </row>
    <row r="10" ht="15.75" customHeight="1" spans="1:1">
      <c r="A10" s="47"/>
    </row>
    <row r="11" spans="1:22">
      <c r="A11" s="48" t="s">
        <v>907</v>
      </c>
      <c r="B11" s="49" t="s">
        <v>844</v>
      </c>
      <c r="C11" s="50" t="s">
        <v>845</v>
      </c>
      <c r="D11" s="50">
        <v>0</v>
      </c>
      <c r="E11" s="50" t="s">
        <v>846</v>
      </c>
      <c r="F11" s="39">
        <v>0</v>
      </c>
      <c r="G11" s="50" t="s">
        <v>847</v>
      </c>
      <c r="H11" s="50">
        <v>0</v>
      </c>
      <c r="I11" s="50" t="s">
        <v>848</v>
      </c>
      <c r="J11" s="39">
        <f>SUM(C13:F13)</f>
        <v>0</v>
      </c>
      <c r="K11" s="50" t="s">
        <v>849</v>
      </c>
      <c r="L11" s="50">
        <v>2</v>
      </c>
      <c r="M11" s="50" t="s">
        <v>850</v>
      </c>
      <c r="N11" s="39">
        <v>1</v>
      </c>
      <c r="O11" s="50" t="s">
        <v>851</v>
      </c>
      <c r="P11" s="46">
        <v>3</v>
      </c>
      <c r="Q11" s="50" t="s">
        <v>852</v>
      </c>
      <c r="R11" s="39">
        <v>1</v>
      </c>
      <c r="S11" s="50" t="s">
        <v>853</v>
      </c>
      <c r="T11" s="46">
        <v>4</v>
      </c>
      <c r="U11" s="50" t="s">
        <v>877</v>
      </c>
      <c r="V11" s="39" t="s">
        <v>878</v>
      </c>
    </row>
    <row r="12" s="4" customFormat="1" spans="1:22">
      <c r="A12" s="144" t="s">
        <v>856</v>
      </c>
      <c r="B12" s="51" t="s">
        <v>836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75" spans="1:22">
      <c r="A13" s="53" t="s">
        <v>857</v>
      </c>
      <c r="B13" s="54">
        <v>0</v>
      </c>
      <c r="C13" s="42">
        <f>C6</f>
        <v>0</v>
      </c>
      <c r="D13" s="42">
        <f>D6</f>
        <v>0</v>
      </c>
      <c r="E13" s="42">
        <f t="shared" ref="E13:F13" si="1">E6</f>
        <v>0</v>
      </c>
      <c r="F13" s="43">
        <f t="shared" si="1"/>
        <v>0</v>
      </c>
      <c r="G13" s="44">
        <f t="shared" ref="G13:O13" si="2">IF(G3&gt;G6,G3,G6)</f>
        <v>0</v>
      </c>
      <c r="H13" s="44">
        <f t="shared" si="2"/>
        <v>2</v>
      </c>
      <c r="I13" s="44">
        <f t="shared" si="2"/>
        <v>2</v>
      </c>
      <c r="J13" s="55">
        <f t="shared" si="2"/>
        <v>2</v>
      </c>
      <c r="K13" s="44">
        <f t="shared" si="2"/>
        <v>2</v>
      </c>
      <c r="L13" s="44">
        <f t="shared" si="2"/>
        <v>2</v>
      </c>
      <c r="M13" s="44">
        <f t="shared" si="2"/>
        <v>2</v>
      </c>
      <c r="N13" s="55">
        <f t="shared" si="2"/>
        <v>3</v>
      </c>
      <c r="O13" s="44">
        <f t="shared" si="2"/>
        <v>3</v>
      </c>
      <c r="P13" s="44">
        <f t="shared" ref="P13:V13" si="3">IF(P3&gt;P6,P3,P6)</f>
        <v>3</v>
      </c>
      <c r="Q13" s="44">
        <f t="shared" si="3"/>
        <v>3</v>
      </c>
      <c r="R13" s="55">
        <f t="shared" si="3"/>
        <v>3</v>
      </c>
      <c r="S13" s="44">
        <f t="shared" si="3"/>
        <v>4</v>
      </c>
      <c r="T13" s="44">
        <f t="shared" si="3"/>
        <v>4</v>
      </c>
      <c r="U13" s="44">
        <f t="shared" si="3"/>
        <v>4</v>
      </c>
      <c r="V13" s="55">
        <f t="shared" si="3"/>
        <v>4</v>
      </c>
    </row>
    <row r="14" ht="15.75" spans="1:22">
      <c r="A14" s="53" t="s">
        <v>858</v>
      </c>
      <c r="B14" s="54">
        <v>0</v>
      </c>
      <c r="C14" s="50">
        <v>0</v>
      </c>
      <c r="D14" s="50"/>
      <c r="E14" s="50"/>
      <c r="F14" s="39"/>
      <c r="G14" s="50"/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75" spans="1:22">
      <c r="A15" s="53" t="s">
        <v>859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4">E16+F14-F13</f>
        <v>0</v>
      </c>
      <c r="G15" s="50">
        <f>J11+G14-G13</f>
        <v>0</v>
      </c>
      <c r="H15" s="50">
        <f t="shared" si="4"/>
        <v>-2</v>
      </c>
      <c r="I15" s="50">
        <f t="shared" si="4"/>
        <v>-2</v>
      </c>
      <c r="J15" s="39">
        <f t="shared" si="4"/>
        <v>-2</v>
      </c>
      <c r="K15" s="50">
        <f t="shared" si="4"/>
        <v>-2</v>
      </c>
      <c r="L15" s="50">
        <f t="shared" si="4"/>
        <v>-2</v>
      </c>
      <c r="M15" s="50">
        <f t="shared" ref="M15:V15" si="5">L16+M14-M13</f>
        <v>-2</v>
      </c>
      <c r="N15" s="39">
        <f t="shared" si="5"/>
        <v>-3</v>
      </c>
      <c r="O15" s="50">
        <f t="shared" si="5"/>
        <v>-4</v>
      </c>
      <c r="P15" s="50">
        <f t="shared" si="5"/>
        <v>-4</v>
      </c>
      <c r="Q15" s="50">
        <f t="shared" si="5"/>
        <v>-4</v>
      </c>
      <c r="R15" s="39">
        <f t="shared" si="5"/>
        <v>-4</v>
      </c>
      <c r="S15" s="50">
        <f t="shared" si="5"/>
        <v>-5</v>
      </c>
      <c r="T15" s="50">
        <f t="shared" si="5"/>
        <v>-5</v>
      </c>
      <c r="U15" s="50">
        <f t="shared" si="5"/>
        <v>-5</v>
      </c>
      <c r="V15" s="39">
        <f t="shared" si="5"/>
        <v>-5</v>
      </c>
    </row>
    <row r="16" ht="15.75" spans="1:22">
      <c r="A16" s="53" t="s">
        <v>860</v>
      </c>
      <c r="B16" s="54"/>
      <c r="C16" s="50">
        <f>C15+C18</f>
        <v>0</v>
      </c>
      <c r="D16" s="50">
        <f t="shared" ref="D16:L16" si="6">D15+D18</f>
        <v>0</v>
      </c>
      <c r="E16" s="50">
        <f t="shared" si="6"/>
        <v>0</v>
      </c>
      <c r="F16" s="39">
        <f t="shared" si="6"/>
        <v>0</v>
      </c>
      <c r="G16" s="50">
        <f t="shared" si="6"/>
        <v>0</v>
      </c>
      <c r="H16" s="50">
        <f t="shared" si="6"/>
        <v>0</v>
      </c>
      <c r="I16" s="50">
        <f t="shared" si="6"/>
        <v>0</v>
      </c>
      <c r="J16" s="39">
        <f t="shared" si="6"/>
        <v>0</v>
      </c>
      <c r="K16" s="50">
        <f t="shared" si="6"/>
        <v>0</v>
      </c>
      <c r="L16" s="50">
        <f t="shared" si="6"/>
        <v>0</v>
      </c>
      <c r="M16" s="50">
        <f t="shared" ref="M16:V16" si="7">M15+M18</f>
        <v>0</v>
      </c>
      <c r="N16" s="39">
        <f t="shared" si="7"/>
        <v>-1</v>
      </c>
      <c r="O16" s="50">
        <f t="shared" si="7"/>
        <v>-1</v>
      </c>
      <c r="P16" s="50">
        <f t="shared" si="7"/>
        <v>-1</v>
      </c>
      <c r="Q16" s="50">
        <f t="shared" si="7"/>
        <v>-1</v>
      </c>
      <c r="R16" s="39">
        <f t="shared" si="7"/>
        <v>-1</v>
      </c>
      <c r="S16" s="50">
        <f t="shared" si="7"/>
        <v>-1</v>
      </c>
      <c r="T16" s="50">
        <f t="shared" si="7"/>
        <v>-1</v>
      </c>
      <c r="U16" s="50">
        <f t="shared" si="7"/>
        <v>-1</v>
      </c>
      <c r="V16" s="39">
        <f t="shared" si="7"/>
        <v>-1</v>
      </c>
    </row>
    <row r="17" ht="15.75" spans="1:22">
      <c r="A17" s="53" t="s">
        <v>861</v>
      </c>
      <c r="B17" s="54"/>
      <c r="C17" s="50">
        <f>IF(C15&gt;=$D11,0,$D11-C15)</f>
        <v>0</v>
      </c>
      <c r="D17" s="50">
        <f t="shared" ref="D17:F17" si="8">IF(D15&gt;=$D11,0,$D11-D15)</f>
        <v>0</v>
      </c>
      <c r="E17" s="50">
        <f t="shared" si="8"/>
        <v>0</v>
      </c>
      <c r="F17" s="39">
        <f t="shared" si="8"/>
        <v>0</v>
      </c>
      <c r="G17" s="50">
        <f t="shared" ref="G17:L17" si="9">IF(G15&gt;=$H11,0,$H11-G15)</f>
        <v>0</v>
      </c>
      <c r="H17" s="50">
        <f t="shared" si="9"/>
        <v>2</v>
      </c>
      <c r="I17" s="50">
        <f t="shared" si="9"/>
        <v>2</v>
      </c>
      <c r="J17" s="39">
        <f t="shared" si="9"/>
        <v>2</v>
      </c>
      <c r="K17" s="50">
        <f t="shared" si="9"/>
        <v>2</v>
      </c>
      <c r="L17" s="50">
        <f t="shared" si="9"/>
        <v>2</v>
      </c>
      <c r="M17" s="50">
        <f t="shared" ref="M17:N17" si="10">IF(M15&gt;=$H11,0,$H11-M15)</f>
        <v>2</v>
      </c>
      <c r="N17" s="39">
        <f t="shared" si="10"/>
        <v>3</v>
      </c>
      <c r="O17" s="50">
        <f>IF(O15&gt;=$N11,0,$N11-O15)</f>
        <v>5</v>
      </c>
      <c r="P17" s="50">
        <f t="shared" ref="P17:R17" si="11">IF(P15&gt;=$N11,0,$N11-P15)</f>
        <v>5</v>
      </c>
      <c r="Q17" s="50">
        <f t="shared" si="11"/>
        <v>5</v>
      </c>
      <c r="R17" s="39">
        <f t="shared" si="11"/>
        <v>5</v>
      </c>
      <c r="S17" s="50">
        <f>IF(S15&gt;=$R11,0,$R11-S15)</f>
        <v>6</v>
      </c>
      <c r="T17" s="50">
        <f t="shared" ref="T17:V17" si="12">IF(T15&gt;=$R11,0,$R11-T15)</f>
        <v>6</v>
      </c>
      <c r="U17" s="50">
        <f t="shared" si="12"/>
        <v>6</v>
      </c>
      <c r="V17" s="39">
        <f t="shared" si="12"/>
        <v>6</v>
      </c>
    </row>
    <row r="18" ht="15.75" spans="1:22">
      <c r="A18" s="53" t="s">
        <v>862</v>
      </c>
      <c r="B18" s="54"/>
      <c r="C18" s="50">
        <f>IF(C17&gt;0,$L11,0)</f>
        <v>0</v>
      </c>
      <c r="D18" s="50">
        <f t="shared" ref="D18:N18" si="13">IF(D17&gt;0,$L11,0)</f>
        <v>0</v>
      </c>
      <c r="E18" s="50">
        <f t="shared" si="13"/>
        <v>0</v>
      </c>
      <c r="F18" s="39">
        <f t="shared" si="13"/>
        <v>0</v>
      </c>
      <c r="G18" s="50">
        <f t="shared" si="13"/>
        <v>0</v>
      </c>
      <c r="H18" s="50">
        <f t="shared" si="13"/>
        <v>2</v>
      </c>
      <c r="I18" s="50">
        <f t="shared" si="13"/>
        <v>2</v>
      </c>
      <c r="J18" s="39">
        <f t="shared" si="13"/>
        <v>2</v>
      </c>
      <c r="K18" s="50">
        <f t="shared" si="13"/>
        <v>2</v>
      </c>
      <c r="L18" s="50">
        <f t="shared" si="13"/>
        <v>2</v>
      </c>
      <c r="M18" s="50">
        <f t="shared" si="13"/>
        <v>2</v>
      </c>
      <c r="N18" s="39">
        <f t="shared" si="13"/>
        <v>2</v>
      </c>
      <c r="O18" s="50">
        <f>IF(O17&gt;0,$P11,0)</f>
        <v>3</v>
      </c>
      <c r="P18" s="50">
        <f t="shared" ref="P18:R18" si="14">IF(P17&gt;0,$P11,0)</f>
        <v>3</v>
      </c>
      <c r="Q18" s="50">
        <f t="shared" si="14"/>
        <v>3</v>
      </c>
      <c r="R18" s="39">
        <f t="shared" si="14"/>
        <v>3</v>
      </c>
      <c r="S18" s="50">
        <f>IF(S17&gt;0,$T11,0)</f>
        <v>4</v>
      </c>
      <c r="T18" s="50">
        <f t="shared" ref="T18:V18" si="15">IF(T17&gt;0,$T11,0)</f>
        <v>4</v>
      </c>
      <c r="U18" s="50">
        <f t="shared" si="15"/>
        <v>4</v>
      </c>
      <c r="V18" s="39">
        <f t="shared" si="15"/>
        <v>4</v>
      </c>
    </row>
    <row r="19" ht="15.75" spans="1:22">
      <c r="A19" s="53" t="s">
        <v>863</v>
      </c>
      <c r="B19" s="54">
        <f t="shared" ref="B19:L19" si="16">C18</f>
        <v>0</v>
      </c>
      <c r="C19" s="50">
        <f t="shared" si="16"/>
        <v>0</v>
      </c>
      <c r="D19" s="50">
        <f t="shared" si="16"/>
        <v>0</v>
      </c>
      <c r="E19" s="50">
        <f t="shared" si="16"/>
        <v>0</v>
      </c>
      <c r="F19" s="39">
        <f t="shared" si="16"/>
        <v>0</v>
      </c>
      <c r="G19" s="50">
        <f t="shared" si="16"/>
        <v>2</v>
      </c>
      <c r="H19" s="50">
        <f t="shared" si="16"/>
        <v>2</v>
      </c>
      <c r="I19" s="50">
        <f t="shared" si="16"/>
        <v>2</v>
      </c>
      <c r="J19" s="39">
        <f t="shared" si="16"/>
        <v>2</v>
      </c>
      <c r="K19" s="50">
        <f t="shared" si="16"/>
        <v>2</v>
      </c>
      <c r="L19" s="50">
        <f t="shared" si="16"/>
        <v>2</v>
      </c>
      <c r="M19" s="50">
        <f t="shared" ref="M19:V19" si="17">N18</f>
        <v>2</v>
      </c>
      <c r="N19" s="39">
        <f t="shared" si="17"/>
        <v>3</v>
      </c>
      <c r="O19" s="50">
        <f t="shared" si="17"/>
        <v>3</v>
      </c>
      <c r="P19" s="50">
        <f t="shared" si="17"/>
        <v>3</v>
      </c>
      <c r="Q19" s="50">
        <f t="shared" si="17"/>
        <v>3</v>
      </c>
      <c r="R19" s="39">
        <f t="shared" si="17"/>
        <v>4</v>
      </c>
      <c r="S19" s="50">
        <f t="shared" si="17"/>
        <v>4</v>
      </c>
      <c r="T19" s="50">
        <f t="shared" si="17"/>
        <v>4</v>
      </c>
      <c r="U19" s="50">
        <f t="shared" si="17"/>
        <v>4</v>
      </c>
      <c r="V19" s="39">
        <f t="shared" si="17"/>
        <v>0</v>
      </c>
    </row>
    <row r="20" ht="15.75" spans="1:22">
      <c r="A20" s="56" t="s">
        <v>864</v>
      </c>
      <c r="B20" s="41"/>
      <c r="C20" s="44">
        <f>C3</f>
        <v>0</v>
      </c>
      <c r="D20" s="44">
        <f t="shared" ref="D20:V20" si="18">D3</f>
        <v>0</v>
      </c>
      <c r="E20" s="44">
        <f t="shared" si="18"/>
        <v>0</v>
      </c>
      <c r="F20" s="55">
        <f t="shared" si="18"/>
        <v>0</v>
      </c>
      <c r="G20" s="44">
        <f t="shared" ref="G20:O20" si="19">G3</f>
        <v>0</v>
      </c>
      <c r="H20" s="44">
        <f t="shared" si="19"/>
        <v>2</v>
      </c>
      <c r="I20" s="44">
        <f t="shared" si="19"/>
        <v>0</v>
      </c>
      <c r="J20" s="55">
        <f t="shared" si="19"/>
        <v>2</v>
      </c>
      <c r="K20" s="44">
        <f t="shared" si="19"/>
        <v>0</v>
      </c>
      <c r="L20" s="44">
        <f t="shared" si="19"/>
        <v>2</v>
      </c>
      <c r="M20" s="44">
        <f t="shared" si="19"/>
        <v>0</v>
      </c>
      <c r="N20" s="55">
        <f t="shared" si="19"/>
        <v>3</v>
      </c>
      <c r="O20" s="44">
        <f t="shared" si="19"/>
        <v>2</v>
      </c>
      <c r="P20" s="44">
        <f t="shared" si="18"/>
        <v>0</v>
      </c>
      <c r="Q20" s="44">
        <f t="shared" si="18"/>
        <v>0</v>
      </c>
      <c r="R20" s="55">
        <f t="shared" si="18"/>
        <v>0</v>
      </c>
      <c r="S20" s="44">
        <f t="shared" si="18"/>
        <v>0</v>
      </c>
      <c r="T20" s="44">
        <f t="shared" si="18"/>
        <v>0</v>
      </c>
      <c r="U20" s="44">
        <f t="shared" si="18"/>
        <v>0</v>
      </c>
      <c r="V20" s="55">
        <f t="shared" si="18"/>
        <v>0</v>
      </c>
    </row>
    <row r="21" ht="15.75" spans="1:22">
      <c r="A21" s="56" t="s">
        <v>865</v>
      </c>
      <c r="B21" s="57"/>
      <c r="C21" s="44">
        <f t="shared" ref="C21:V21" si="20">C14+C18</f>
        <v>0</v>
      </c>
      <c r="D21" s="44">
        <f t="shared" si="20"/>
        <v>0</v>
      </c>
      <c r="E21" s="44">
        <f t="shared" si="20"/>
        <v>0</v>
      </c>
      <c r="F21" s="58">
        <f t="shared" si="20"/>
        <v>0</v>
      </c>
      <c r="G21" s="44">
        <f t="shared" si="20"/>
        <v>0</v>
      </c>
      <c r="H21" s="44">
        <f t="shared" si="20"/>
        <v>2</v>
      </c>
      <c r="I21" s="44">
        <f t="shared" si="20"/>
        <v>2</v>
      </c>
      <c r="J21" s="58">
        <f t="shared" si="20"/>
        <v>2</v>
      </c>
      <c r="K21" s="44">
        <f t="shared" si="20"/>
        <v>2</v>
      </c>
      <c r="L21" s="44">
        <f t="shared" si="20"/>
        <v>2</v>
      </c>
      <c r="M21" s="44">
        <f t="shared" si="20"/>
        <v>2</v>
      </c>
      <c r="N21" s="58">
        <f t="shared" si="20"/>
        <v>2</v>
      </c>
      <c r="O21" s="44">
        <f t="shared" si="20"/>
        <v>3</v>
      </c>
      <c r="P21" s="44">
        <f t="shared" si="20"/>
        <v>3</v>
      </c>
      <c r="Q21" s="44">
        <f t="shared" si="20"/>
        <v>3</v>
      </c>
      <c r="R21" s="58">
        <f t="shared" si="20"/>
        <v>3</v>
      </c>
      <c r="S21" s="44">
        <f t="shared" si="20"/>
        <v>4</v>
      </c>
      <c r="T21" s="44">
        <f t="shared" si="20"/>
        <v>4</v>
      </c>
      <c r="U21" s="44">
        <f t="shared" si="20"/>
        <v>4</v>
      </c>
      <c r="V21" s="55">
        <f t="shared" si="20"/>
        <v>4</v>
      </c>
    </row>
    <row r="22" ht="15.75" spans="1:22">
      <c r="A22" s="48" t="s">
        <v>866</v>
      </c>
      <c r="B22" s="57"/>
      <c r="C22" s="46">
        <f t="shared" ref="C22:V22" si="21">IF(C21=0,0,1)</f>
        <v>0</v>
      </c>
      <c r="D22" s="46">
        <f t="shared" si="21"/>
        <v>0</v>
      </c>
      <c r="E22" s="46">
        <f t="shared" si="21"/>
        <v>0</v>
      </c>
      <c r="F22" s="39">
        <f t="shared" si="21"/>
        <v>0</v>
      </c>
      <c r="G22" s="46">
        <f t="shared" si="21"/>
        <v>0</v>
      </c>
      <c r="H22" s="46">
        <f t="shared" si="21"/>
        <v>1</v>
      </c>
      <c r="I22" s="46">
        <f t="shared" si="21"/>
        <v>1</v>
      </c>
      <c r="J22" s="39">
        <f t="shared" si="21"/>
        <v>1</v>
      </c>
      <c r="K22" s="46">
        <f t="shared" si="21"/>
        <v>1</v>
      </c>
      <c r="L22" s="46">
        <f t="shared" si="21"/>
        <v>1</v>
      </c>
      <c r="M22" s="46">
        <f t="shared" si="21"/>
        <v>1</v>
      </c>
      <c r="N22" s="39">
        <f t="shared" si="21"/>
        <v>1</v>
      </c>
      <c r="O22" s="46">
        <f t="shared" si="21"/>
        <v>1</v>
      </c>
      <c r="P22" s="46">
        <f t="shared" si="21"/>
        <v>1</v>
      </c>
      <c r="Q22" s="46">
        <f t="shared" si="21"/>
        <v>1</v>
      </c>
      <c r="R22" s="39">
        <f t="shared" si="21"/>
        <v>1</v>
      </c>
      <c r="S22" s="46">
        <f t="shared" si="21"/>
        <v>1</v>
      </c>
      <c r="T22" s="46">
        <f t="shared" si="21"/>
        <v>1</v>
      </c>
      <c r="U22" s="46">
        <f t="shared" si="21"/>
        <v>1</v>
      </c>
      <c r="V22" s="60">
        <f t="shared" si="21"/>
        <v>1</v>
      </c>
    </row>
    <row r="23" ht="15.75" spans="1:22">
      <c r="A23" s="48" t="s">
        <v>867</v>
      </c>
      <c r="B23" s="57"/>
      <c r="C23" s="46">
        <f>B20+C20+D23*ABS(D22-1)+D24</f>
        <v>0</v>
      </c>
      <c r="D23" s="46">
        <f t="shared" ref="D23:U23" si="22">D20+E23*ABS(E22-1)+E24</f>
        <v>0</v>
      </c>
      <c r="E23" s="46">
        <f t="shared" si="22"/>
        <v>0</v>
      </c>
      <c r="F23" s="39">
        <f t="shared" si="22"/>
        <v>0</v>
      </c>
      <c r="G23" s="46">
        <f t="shared" si="22"/>
        <v>0</v>
      </c>
      <c r="H23" s="46">
        <f t="shared" si="22"/>
        <v>2</v>
      </c>
      <c r="I23" s="46">
        <f t="shared" si="22"/>
        <v>0</v>
      </c>
      <c r="J23" s="39">
        <f t="shared" si="22"/>
        <v>2</v>
      </c>
      <c r="K23" s="46">
        <f t="shared" si="22"/>
        <v>0</v>
      </c>
      <c r="L23" s="46">
        <f t="shared" si="22"/>
        <v>2</v>
      </c>
      <c r="M23" s="46">
        <f t="shared" si="22"/>
        <v>1</v>
      </c>
      <c r="N23" s="39">
        <f t="shared" si="22"/>
        <v>3</v>
      </c>
      <c r="O23" s="46">
        <f t="shared" si="22"/>
        <v>2</v>
      </c>
      <c r="P23" s="46">
        <f t="shared" si="22"/>
        <v>0</v>
      </c>
      <c r="Q23" s="46">
        <f t="shared" si="22"/>
        <v>0</v>
      </c>
      <c r="R23" s="39">
        <f t="shared" si="22"/>
        <v>0</v>
      </c>
      <c r="S23" s="46">
        <f t="shared" si="22"/>
        <v>0</v>
      </c>
      <c r="T23" s="46">
        <f t="shared" si="22"/>
        <v>0</v>
      </c>
      <c r="U23" s="46">
        <f t="shared" si="22"/>
        <v>0</v>
      </c>
      <c r="V23" s="60">
        <f>V20</f>
        <v>0</v>
      </c>
    </row>
    <row r="24" ht="15.75" spans="1:22">
      <c r="A24" s="48" t="s">
        <v>868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3">IF(E22=0,0,MAX(E23-E21,0))</f>
        <v>0</v>
      </c>
      <c r="F24" s="39">
        <f t="shared" si="23"/>
        <v>0</v>
      </c>
      <c r="G24" s="46">
        <f t="shared" si="23"/>
        <v>0</v>
      </c>
      <c r="H24" s="46">
        <f t="shared" si="23"/>
        <v>0</v>
      </c>
      <c r="I24" s="46">
        <f t="shared" si="23"/>
        <v>0</v>
      </c>
      <c r="J24" s="39">
        <f t="shared" si="23"/>
        <v>0</v>
      </c>
      <c r="K24" s="46">
        <f t="shared" si="23"/>
        <v>0</v>
      </c>
      <c r="L24" s="46">
        <f t="shared" si="23"/>
        <v>0</v>
      </c>
      <c r="M24" s="46">
        <f t="shared" si="23"/>
        <v>0</v>
      </c>
      <c r="N24" s="39">
        <f t="shared" si="23"/>
        <v>1</v>
      </c>
      <c r="O24" s="46">
        <f t="shared" si="23"/>
        <v>0</v>
      </c>
      <c r="P24" s="46">
        <f t="shared" si="23"/>
        <v>0</v>
      </c>
      <c r="Q24" s="46">
        <f t="shared" si="23"/>
        <v>0</v>
      </c>
      <c r="R24" s="39">
        <f t="shared" si="23"/>
        <v>0</v>
      </c>
      <c r="S24" s="46">
        <f t="shared" si="23"/>
        <v>0</v>
      </c>
      <c r="T24" s="46">
        <f t="shared" si="23"/>
        <v>0</v>
      </c>
      <c r="U24" s="46">
        <f t="shared" si="23"/>
        <v>0</v>
      </c>
      <c r="V24" s="60">
        <f t="shared" si="23"/>
        <v>0</v>
      </c>
    </row>
    <row r="25" ht="15.75" spans="1:22">
      <c r="A25" s="56" t="s">
        <v>869</v>
      </c>
      <c r="B25" s="57"/>
      <c r="C25" s="77">
        <f>F11+B21+C21-C23</f>
        <v>0</v>
      </c>
      <c r="D25" s="46" t="str">
        <f>IF(D22=0,"",IF(D24=0,D21-D23,0))</f>
        <v/>
      </c>
      <c r="E25" s="46" t="str">
        <f t="shared" ref="E25:V25" si="24">IF(E22=0,"",IF(E24=0,E21-E23,0))</f>
        <v/>
      </c>
      <c r="F25" s="39" t="str">
        <f t="shared" si="24"/>
        <v/>
      </c>
      <c r="G25" s="46" t="str">
        <f t="shared" si="24"/>
        <v/>
      </c>
      <c r="H25" s="46">
        <f t="shared" si="24"/>
        <v>0</v>
      </c>
      <c r="I25" s="46">
        <f t="shared" si="24"/>
        <v>2</v>
      </c>
      <c r="J25" s="39">
        <f t="shared" si="24"/>
        <v>0</v>
      </c>
      <c r="K25" s="46">
        <f t="shared" si="24"/>
        <v>2</v>
      </c>
      <c r="L25" s="46">
        <f t="shared" si="24"/>
        <v>0</v>
      </c>
      <c r="M25" s="46">
        <f t="shared" si="24"/>
        <v>1</v>
      </c>
      <c r="N25" s="39">
        <f t="shared" si="24"/>
        <v>0</v>
      </c>
      <c r="O25" s="46">
        <f t="shared" si="24"/>
        <v>1</v>
      </c>
      <c r="P25" s="46">
        <f t="shared" si="24"/>
        <v>3</v>
      </c>
      <c r="Q25" s="46">
        <f t="shared" si="24"/>
        <v>3</v>
      </c>
      <c r="R25" s="39">
        <f t="shared" si="24"/>
        <v>3</v>
      </c>
      <c r="S25" s="46">
        <f t="shared" si="24"/>
        <v>4</v>
      </c>
      <c r="T25" s="46">
        <f t="shared" si="24"/>
        <v>4</v>
      </c>
      <c r="U25" s="46">
        <f t="shared" si="24"/>
        <v>4</v>
      </c>
      <c r="V25" s="60">
        <f t="shared" si="24"/>
        <v>4</v>
      </c>
    </row>
    <row r="27" spans="1:22">
      <c r="A27" s="48" t="s">
        <v>908</v>
      </c>
      <c r="B27" s="49" t="s">
        <v>844</v>
      </c>
      <c r="C27" s="50" t="s">
        <v>845</v>
      </c>
      <c r="D27" s="50">
        <v>0</v>
      </c>
      <c r="E27" s="50" t="s">
        <v>846</v>
      </c>
      <c r="F27" s="39">
        <v>0</v>
      </c>
      <c r="G27" s="50" t="s">
        <v>847</v>
      </c>
      <c r="H27" s="50">
        <v>0</v>
      </c>
      <c r="I27" s="50" t="s">
        <v>848</v>
      </c>
      <c r="J27" s="39">
        <f>SUM(C29:F29)</f>
        <v>0</v>
      </c>
      <c r="K27" s="50" t="s">
        <v>849</v>
      </c>
      <c r="L27" s="50">
        <v>1</v>
      </c>
      <c r="M27" s="50" t="s">
        <v>850</v>
      </c>
      <c r="N27" s="39"/>
      <c r="O27" s="50" t="s">
        <v>851</v>
      </c>
      <c r="P27" s="46"/>
      <c r="Q27" s="50" t="s">
        <v>852</v>
      </c>
      <c r="R27" s="39"/>
      <c r="S27" s="50" t="s">
        <v>853</v>
      </c>
      <c r="T27" s="46"/>
      <c r="U27" s="50" t="s">
        <v>877</v>
      </c>
      <c r="V27" s="39" t="s">
        <v>878</v>
      </c>
    </row>
    <row r="28" s="4" customFormat="1" spans="1:22">
      <c r="A28" s="144" t="s">
        <v>856</v>
      </c>
      <c r="B28" s="51" t="s">
        <v>836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75" spans="1:22">
      <c r="A29" s="53" t="s">
        <v>857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43">
        <f>F7</f>
        <v>0</v>
      </c>
      <c r="G29" s="58">
        <f t="shared" ref="G29:O29" si="25">IF(G4&gt;G7,G4,G7)</f>
        <v>0</v>
      </c>
      <c r="H29" s="58">
        <f t="shared" si="25"/>
        <v>1</v>
      </c>
      <c r="I29" s="58">
        <f t="shared" si="25"/>
        <v>1</v>
      </c>
      <c r="J29" s="58">
        <f t="shared" si="25"/>
        <v>1</v>
      </c>
      <c r="K29" s="58">
        <f t="shared" si="25"/>
        <v>1</v>
      </c>
      <c r="L29" s="58">
        <f t="shared" si="25"/>
        <v>1</v>
      </c>
      <c r="M29" s="58">
        <f t="shared" si="25"/>
        <v>1</v>
      </c>
      <c r="N29" s="58">
        <f t="shared" si="25"/>
        <v>1</v>
      </c>
      <c r="O29" s="58">
        <f t="shared" si="25"/>
        <v>1</v>
      </c>
      <c r="P29" s="58">
        <f t="shared" ref="P29:V29" si="26">IF(P4&gt;P7,P4,P7)</f>
        <v>1</v>
      </c>
      <c r="Q29" s="58">
        <f t="shared" si="26"/>
        <v>1</v>
      </c>
      <c r="R29" s="58">
        <f t="shared" si="26"/>
        <v>1</v>
      </c>
      <c r="S29" s="58">
        <f t="shared" si="26"/>
        <v>1</v>
      </c>
      <c r="T29" s="58">
        <f t="shared" si="26"/>
        <v>1</v>
      </c>
      <c r="U29" s="58">
        <f t="shared" si="26"/>
        <v>1</v>
      </c>
      <c r="V29" s="58">
        <f t="shared" si="26"/>
        <v>1</v>
      </c>
    </row>
    <row r="30" ht="15.75" spans="1:22">
      <c r="A30" s="53" t="s">
        <v>858</v>
      </c>
      <c r="B30" s="54">
        <v>0</v>
      </c>
      <c r="C30" s="50">
        <v>0</v>
      </c>
      <c r="D30" s="50"/>
      <c r="E30" s="50"/>
      <c r="F30" s="39"/>
      <c r="G30" s="50"/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75" spans="1:22">
      <c r="A31" s="53" t="s">
        <v>859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7">E32+F30-F29</f>
        <v>0</v>
      </c>
      <c r="G31" s="50">
        <f>J27+G30-G29</f>
        <v>0</v>
      </c>
      <c r="H31" s="50">
        <f t="shared" ref="H31:I31" si="28">G32+H30-H29</f>
        <v>-1</v>
      </c>
      <c r="I31" s="50">
        <f t="shared" si="28"/>
        <v>-1</v>
      </c>
      <c r="J31" s="39">
        <f t="shared" ref="J31:L31" si="29">I32+J30-J29</f>
        <v>-1</v>
      </c>
      <c r="K31" s="50">
        <f t="shared" si="29"/>
        <v>-1</v>
      </c>
      <c r="L31" s="50">
        <f t="shared" si="29"/>
        <v>-1</v>
      </c>
      <c r="M31" s="50">
        <f t="shared" ref="M31:V31" si="30">L32+M30-M29</f>
        <v>-1</v>
      </c>
      <c r="N31" s="39">
        <f t="shared" si="30"/>
        <v>-1</v>
      </c>
      <c r="O31" s="50">
        <f t="shared" si="30"/>
        <v>-1</v>
      </c>
      <c r="P31" s="50">
        <f t="shared" si="30"/>
        <v>-1</v>
      </c>
      <c r="Q31" s="50">
        <f t="shared" si="30"/>
        <v>-1</v>
      </c>
      <c r="R31" s="39">
        <f t="shared" si="30"/>
        <v>-1</v>
      </c>
      <c r="S31" s="50">
        <f t="shared" si="30"/>
        <v>-1</v>
      </c>
      <c r="T31" s="50">
        <f t="shared" si="30"/>
        <v>-1</v>
      </c>
      <c r="U31" s="50">
        <f t="shared" si="30"/>
        <v>-1</v>
      </c>
      <c r="V31" s="39">
        <f t="shared" si="30"/>
        <v>-1</v>
      </c>
    </row>
    <row r="32" ht="15.75" spans="1:22">
      <c r="A32" s="53" t="s">
        <v>860</v>
      </c>
      <c r="B32" s="54"/>
      <c r="C32" s="50">
        <f>C31+C34</f>
        <v>0</v>
      </c>
      <c r="D32" s="50">
        <f t="shared" ref="D32:F32" si="31">D31+D34</f>
        <v>0</v>
      </c>
      <c r="E32" s="50">
        <f t="shared" si="31"/>
        <v>0</v>
      </c>
      <c r="F32" s="39">
        <f t="shared" si="31"/>
        <v>0</v>
      </c>
      <c r="G32" s="50">
        <f t="shared" ref="G32:L32" si="32">G31+G34</f>
        <v>0</v>
      </c>
      <c r="H32" s="50">
        <f t="shared" si="32"/>
        <v>0</v>
      </c>
      <c r="I32" s="50">
        <f t="shared" si="32"/>
        <v>0</v>
      </c>
      <c r="J32" s="39">
        <f t="shared" si="32"/>
        <v>0</v>
      </c>
      <c r="K32" s="50">
        <f t="shared" si="32"/>
        <v>0</v>
      </c>
      <c r="L32" s="50">
        <f t="shared" si="32"/>
        <v>0</v>
      </c>
      <c r="M32" s="50">
        <f t="shared" ref="M32:V32" si="33">M31+M34</f>
        <v>0</v>
      </c>
      <c r="N32" s="39">
        <f t="shared" si="33"/>
        <v>0</v>
      </c>
      <c r="O32" s="50">
        <f t="shared" si="33"/>
        <v>0</v>
      </c>
      <c r="P32" s="50">
        <f t="shared" si="33"/>
        <v>0</v>
      </c>
      <c r="Q32" s="50">
        <f t="shared" si="33"/>
        <v>0</v>
      </c>
      <c r="R32" s="39">
        <f t="shared" si="33"/>
        <v>0</v>
      </c>
      <c r="S32" s="50">
        <f t="shared" si="33"/>
        <v>0</v>
      </c>
      <c r="T32" s="50">
        <f t="shared" si="33"/>
        <v>0</v>
      </c>
      <c r="U32" s="50">
        <f t="shared" si="33"/>
        <v>0</v>
      </c>
      <c r="V32" s="39">
        <f t="shared" si="33"/>
        <v>0</v>
      </c>
    </row>
    <row r="33" ht="15.75" spans="1:22">
      <c r="A33" s="53" t="s">
        <v>861</v>
      </c>
      <c r="B33" s="54"/>
      <c r="C33" s="50">
        <f>IF(C31&gt;=$D27,0,$D27-C31)</f>
        <v>0</v>
      </c>
      <c r="D33" s="50">
        <f t="shared" ref="D33:E33" si="34">IF(D31&gt;=$D27,0,$D27-D31)</f>
        <v>0</v>
      </c>
      <c r="E33" s="50">
        <f t="shared" si="34"/>
        <v>0</v>
      </c>
      <c r="F33" s="39">
        <f t="shared" ref="F33" si="35">IF(F31&gt;=$D27,0,$D27-F31)</f>
        <v>0</v>
      </c>
      <c r="G33" s="50">
        <f t="shared" ref="G33:L33" si="36">IF(G31&gt;=$H27,0,$H27-G31)</f>
        <v>0</v>
      </c>
      <c r="H33" s="50">
        <f t="shared" si="36"/>
        <v>1</v>
      </c>
      <c r="I33" s="50">
        <f t="shared" si="36"/>
        <v>1</v>
      </c>
      <c r="J33" s="39">
        <f t="shared" si="36"/>
        <v>1</v>
      </c>
      <c r="K33" s="50">
        <f t="shared" si="36"/>
        <v>1</v>
      </c>
      <c r="L33" s="50">
        <f t="shared" si="36"/>
        <v>1</v>
      </c>
      <c r="M33" s="50">
        <f t="shared" ref="M33:V33" si="37">IF(M31&gt;=$H27,0,$H27-M31)</f>
        <v>1</v>
      </c>
      <c r="N33" s="39">
        <f t="shared" si="37"/>
        <v>1</v>
      </c>
      <c r="O33" s="50">
        <f t="shared" si="37"/>
        <v>1</v>
      </c>
      <c r="P33" s="50">
        <f t="shared" si="37"/>
        <v>1</v>
      </c>
      <c r="Q33" s="50">
        <f t="shared" si="37"/>
        <v>1</v>
      </c>
      <c r="R33" s="39">
        <f t="shared" si="37"/>
        <v>1</v>
      </c>
      <c r="S33" s="50">
        <f t="shared" si="37"/>
        <v>1</v>
      </c>
      <c r="T33" s="50">
        <f t="shared" si="37"/>
        <v>1</v>
      </c>
      <c r="U33" s="50">
        <f t="shared" si="37"/>
        <v>1</v>
      </c>
      <c r="V33" s="39">
        <f t="shared" si="37"/>
        <v>1</v>
      </c>
    </row>
    <row r="34" ht="15.75" spans="1:22">
      <c r="A34" s="53" t="s">
        <v>862</v>
      </c>
      <c r="B34" s="54"/>
      <c r="C34" s="50">
        <f>IF(C33&gt;0,$L27,0)</f>
        <v>0</v>
      </c>
      <c r="D34" s="50">
        <f t="shared" ref="D34:H34" si="38">IF(D33&gt;0,$L27,0)</f>
        <v>0</v>
      </c>
      <c r="E34" s="50">
        <f t="shared" si="38"/>
        <v>0</v>
      </c>
      <c r="F34" s="39">
        <f t="shared" si="38"/>
        <v>0</v>
      </c>
      <c r="G34" s="50">
        <f t="shared" si="38"/>
        <v>0</v>
      </c>
      <c r="H34" s="50">
        <f t="shared" si="38"/>
        <v>1</v>
      </c>
      <c r="I34" s="50">
        <f t="shared" ref="I34:V34" si="39">IF(I33&gt;0,$L27,0)</f>
        <v>1</v>
      </c>
      <c r="J34" s="39">
        <f t="shared" si="39"/>
        <v>1</v>
      </c>
      <c r="K34" s="50">
        <f t="shared" si="39"/>
        <v>1</v>
      </c>
      <c r="L34" s="50">
        <f t="shared" si="39"/>
        <v>1</v>
      </c>
      <c r="M34" s="50">
        <f t="shared" si="39"/>
        <v>1</v>
      </c>
      <c r="N34" s="39">
        <f t="shared" si="39"/>
        <v>1</v>
      </c>
      <c r="O34" s="50">
        <f t="shared" si="39"/>
        <v>1</v>
      </c>
      <c r="P34" s="50">
        <f t="shared" si="39"/>
        <v>1</v>
      </c>
      <c r="Q34" s="50">
        <f t="shared" si="39"/>
        <v>1</v>
      </c>
      <c r="R34" s="39">
        <f t="shared" si="39"/>
        <v>1</v>
      </c>
      <c r="S34" s="50">
        <f t="shared" si="39"/>
        <v>1</v>
      </c>
      <c r="T34" s="50">
        <f t="shared" si="39"/>
        <v>1</v>
      </c>
      <c r="U34" s="50">
        <f t="shared" si="39"/>
        <v>1</v>
      </c>
      <c r="V34" s="39">
        <f t="shared" si="39"/>
        <v>1</v>
      </c>
    </row>
    <row r="35" ht="15.75" spans="1:22">
      <c r="A35" s="53" t="s">
        <v>863</v>
      </c>
      <c r="B35" s="54">
        <f t="shared" ref="B35:G35" si="40">C34</f>
        <v>0</v>
      </c>
      <c r="C35" s="50">
        <f t="shared" si="40"/>
        <v>0</v>
      </c>
      <c r="D35" s="50">
        <f t="shared" si="40"/>
        <v>0</v>
      </c>
      <c r="E35" s="50">
        <f t="shared" si="40"/>
        <v>0</v>
      </c>
      <c r="F35" s="39">
        <f t="shared" si="40"/>
        <v>0</v>
      </c>
      <c r="G35" s="50">
        <f t="shared" si="40"/>
        <v>1</v>
      </c>
      <c r="H35" s="50">
        <f t="shared" ref="H35:L35" si="41">I34</f>
        <v>1</v>
      </c>
      <c r="I35" s="50">
        <f t="shared" si="41"/>
        <v>1</v>
      </c>
      <c r="J35" s="39">
        <f t="shared" si="41"/>
        <v>1</v>
      </c>
      <c r="K35" s="50">
        <f t="shared" si="41"/>
        <v>1</v>
      </c>
      <c r="L35" s="50">
        <f t="shared" si="41"/>
        <v>1</v>
      </c>
      <c r="M35" s="50">
        <f t="shared" ref="M35:V35" si="42">N34</f>
        <v>1</v>
      </c>
      <c r="N35" s="39">
        <f t="shared" si="42"/>
        <v>1</v>
      </c>
      <c r="O35" s="50">
        <f t="shared" si="42"/>
        <v>1</v>
      </c>
      <c r="P35" s="50">
        <f t="shared" si="42"/>
        <v>1</v>
      </c>
      <c r="Q35" s="50">
        <f t="shared" si="42"/>
        <v>1</v>
      </c>
      <c r="R35" s="39">
        <f t="shared" si="42"/>
        <v>1</v>
      </c>
      <c r="S35" s="50">
        <f t="shared" si="42"/>
        <v>1</v>
      </c>
      <c r="T35" s="50">
        <f t="shared" si="42"/>
        <v>1</v>
      </c>
      <c r="U35" s="50">
        <f t="shared" si="42"/>
        <v>1</v>
      </c>
      <c r="V35" s="39">
        <f t="shared" si="42"/>
        <v>0</v>
      </c>
    </row>
    <row r="36" ht="15.75" spans="1:22">
      <c r="A36" s="56" t="s">
        <v>864</v>
      </c>
      <c r="B36" s="41"/>
      <c r="C36" s="44">
        <f>C4</f>
        <v>0</v>
      </c>
      <c r="D36" s="44">
        <f t="shared" ref="D36:V36" si="43">D4</f>
        <v>0</v>
      </c>
      <c r="E36" s="44">
        <f t="shared" si="43"/>
        <v>0</v>
      </c>
      <c r="F36" s="55">
        <f t="shared" si="43"/>
        <v>0</v>
      </c>
      <c r="G36" s="44">
        <f t="shared" ref="G36:O36" si="44">G4</f>
        <v>0</v>
      </c>
      <c r="H36" s="44">
        <f t="shared" si="44"/>
        <v>1</v>
      </c>
      <c r="I36" s="44">
        <f t="shared" si="44"/>
        <v>0</v>
      </c>
      <c r="J36" s="55">
        <f t="shared" si="44"/>
        <v>1</v>
      </c>
      <c r="K36" s="44">
        <f t="shared" si="44"/>
        <v>0</v>
      </c>
      <c r="L36" s="44">
        <f t="shared" si="44"/>
        <v>1</v>
      </c>
      <c r="M36" s="44">
        <f t="shared" si="44"/>
        <v>0</v>
      </c>
      <c r="N36" s="55">
        <f t="shared" si="44"/>
        <v>1</v>
      </c>
      <c r="O36" s="44">
        <f t="shared" si="44"/>
        <v>1</v>
      </c>
      <c r="P36" s="44">
        <f t="shared" si="43"/>
        <v>0</v>
      </c>
      <c r="Q36" s="44">
        <f t="shared" si="43"/>
        <v>0</v>
      </c>
      <c r="R36" s="55">
        <f t="shared" si="43"/>
        <v>0</v>
      </c>
      <c r="S36" s="44">
        <f t="shared" si="43"/>
        <v>0</v>
      </c>
      <c r="T36" s="44">
        <f t="shared" si="43"/>
        <v>0</v>
      </c>
      <c r="U36" s="44">
        <f t="shared" si="43"/>
        <v>0</v>
      </c>
      <c r="V36" s="55">
        <f t="shared" si="43"/>
        <v>0</v>
      </c>
    </row>
    <row r="37" ht="15.75" spans="1:22">
      <c r="A37" s="56" t="s">
        <v>865</v>
      </c>
      <c r="B37" s="57"/>
      <c r="C37" s="44">
        <f t="shared" ref="C37:G37" si="45">C30+C34</f>
        <v>0</v>
      </c>
      <c r="D37" s="44">
        <f t="shared" si="45"/>
        <v>0</v>
      </c>
      <c r="E37" s="44">
        <f t="shared" si="45"/>
        <v>0</v>
      </c>
      <c r="F37" s="58">
        <f t="shared" si="45"/>
        <v>0</v>
      </c>
      <c r="G37" s="44">
        <f t="shared" si="45"/>
        <v>0</v>
      </c>
      <c r="H37" s="44">
        <f t="shared" ref="H37:K37" si="46">H30+H34</f>
        <v>1</v>
      </c>
      <c r="I37" s="44">
        <f t="shared" si="46"/>
        <v>1</v>
      </c>
      <c r="J37" s="58">
        <f t="shared" si="46"/>
        <v>1</v>
      </c>
      <c r="K37" s="44">
        <f t="shared" si="46"/>
        <v>1</v>
      </c>
      <c r="L37" s="44">
        <f t="shared" ref="L37:V37" si="47">L30+L34</f>
        <v>1</v>
      </c>
      <c r="M37" s="44">
        <f t="shared" si="47"/>
        <v>1</v>
      </c>
      <c r="N37" s="58">
        <f t="shared" si="47"/>
        <v>1</v>
      </c>
      <c r="O37" s="44">
        <f t="shared" si="47"/>
        <v>1</v>
      </c>
      <c r="P37" s="44">
        <f t="shared" si="47"/>
        <v>1</v>
      </c>
      <c r="Q37" s="44">
        <f t="shared" si="47"/>
        <v>1</v>
      </c>
      <c r="R37" s="58">
        <f t="shared" si="47"/>
        <v>1</v>
      </c>
      <c r="S37" s="44">
        <f t="shared" si="47"/>
        <v>1</v>
      </c>
      <c r="T37" s="44">
        <f t="shared" si="47"/>
        <v>1</v>
      </c>
      <c r="U37" s="44">
        <f t="shared" si="47"/>
        <v>1</v>
      </c>
      <c r="V37" s="55">
        <f t="shared" si="47"/>
        <v>1</v>
      </c>
    </row>
    <row r="38" ht="15.75" spans="1:22">
      <c r="A38" s="48" t="s">
        <v>866</v>
      </c>
      <c r="B38" s="57"/>
      <c r="C38" s="46">
        <f t="shared" ref="C38:V38" si="48">IF(C37=0,0,1)</f>
        <v>0</v>
      </c>
      <c r="D38" s="46">
        <f t="shared" si="48"/>
        <v>0</v>
      </c>
      <c r="E38" s="46">
        <f t="shared" si="48"/>
        <v>0</v>
      </c>
      <c r="F38" s="39">
        <f t="shared" si="48"/>
        <v>0</v>
      </c>
      <c r="G38" s="46">
        <f t="shared" si="48"/>
        <v>0</v>
      </c>
      <c r="H38" s="46">
        <f t="shared" si="48"/>
        <v>1</v>
      </c>
      <c r="I38" s="46">
        <f t="shared" si="48"/>
        <v>1</v>
      </c>
      <c r="J38" s="39">
        <f t="shared" si="48"/>
        <v>1</v>
      </c>
      <c r="K38" s="46">
        <f t="shared" si="48"/>
        <v>1</v>
      </c>
      <c r="L38" s="46">
        <f t="shared" si="48"/>
        <v>1</v>
      </c>
      <c r="M38" s="46">
        <f t="shared" si="48"/>
        <v>1</v>
      </c>
      <c r="N38" s="39">
        <f t="shared" si="48"/>
        <v>1</v>
      </c>
      <c r="O38" s="46">
        <f t="shared" si="48"/>
        <v>1</v>
      </c>
      <c r="P38" s="46">
        <f t="shared" si="48"/>
        <v>1</v>
      </c>
      <c r="Q38" s="46">
        <f t="shared" si="48"/>
        <v>1</v>
      </c>
      <c r="R38" s="39">
        <f t="shared" si="48"/>
        <v>1</v>
      </c>
      <c r="S38" s="46">
        <f t="shared" si="48"/>
        <v>1</v>
      </c>
      <c r="T38" s="46">
        <f t="shared" si="48"/>
        <v>1</v>
      </c>
      <c r="U38" s="46">
        <f t="shared" si="48"/>
        <v>1</v>
      </c>
      <c r="V38" s="60">
        <f t="shared" si="48"/>
        <v>1</v>
      </c>
    </row>
    <row r="39" ht="15.75" spans="1:22">
      <c r="A39" s="48" t="s">
        <v>867</v>
      </c>
      <c r="B39" s="57"/>
      <c r="C39" s="46">
        <f>B36+C36+D39*ABS(D38-1)+D40</f>
        <v>0</v>
      </c>
      <c r="D39" s="46">
        <f t="shared" ref="D39:U39" si="49">D36+E39*ABS(E38-1)+E40</f>
        <v>0</v>
      </c>
      <c r="E39" s="46">
        <f t="shared" si="49"/>
        <v>0</v>
      </c>
      <c r="F39" s="39">
        <f t="shared" si="49"/>
        <v>0</v>
      </c>
      <c r="G39" s="46">
        <f t="shared" si="49"/>
        <v>0</v>
      </c>
      <c r="H39" s="46">
        <f t="shared" si="49"/>
        <v>1</v>
      </c>
      <c r="I39" s="46">
        <f t="shared" si="49"/>
        <v>0</v>
      </c>
      <c r="J39" s="39">
        <f t="shared" si="49"/>
        <v>1</v>
      </c>
      <c r="K39" s="46">
        <f t="shared" si="49"/>
        <v>0</v>
      </c>
      <c r="L39" s="46">
        <f t="shared" si="49"/>
        <v>1</v>
      </c>
      <c r="M39" s="46">
        <f t="shared" si="49"/>
        <v>0</v>
      </c>
      <c r="N39" s="39">
        <f t="shared" si="49"/>
        <v>1</v>
      </c>
      <c r="O39" s="46">
        <f t="shared" si="49"/>
        <v>1</v>
      </c>
      <c r="P39" s="46">
        <f t="shared" si="49"/>
        <v>0</v>
      </c>
      <c r="Q39" s="46">
        <f t="shared" si="49"/>
        <v>0</v>
      </c>
      <c r="R39" s="39">
        <f t="shared" si="49"/>
        <v>0</v>
      </c>
      <c r="S39" s="46">
        <f t="shared" si="49"/>
        <v>0</v>
      </c>
      <c r="T39" s="46">
        <f t="shared" si="49"/>
        <v>0</v>
      </c>
      <c r="U39" s="46">
        <f t="shared" si="49"/>
        <v>0</v>
      </c>
      <c r="V39" s="60">
        <f>V36</f>
        <v>0</v>
      </c>
    </row>
    <row r="40" ht="15.75" spans="1:22">
      <c r="A40" s="48" t="s">
        <v>868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50">IF(E38=0,0,MAX(E39-E37,0))</f>
        <v>0</v>
      </c>
      <c r="F40" s="39">
        <f t="shared" si="50"/>
        <v>0</v>
      </c>
      <c r="G40" s="46">
        <f t="shared" si="50"/>
        <v>0</v>
      </c>
      <c r="H40" s="46">
        <f t="shared" si="50"/>
        <v>0</v>
      </c>
      <c r="I40" s="46">
        <f t="shared" si="50"/>
        <v>0</v>
      </c>
      <c r="J40" s="39">
        <f t="shared" si="50"/>
        <v>0</v>
      </c>
      <c r="K40" s="46">
        <f t="shared" si="50"/>
        <v>0</v>
      </c>
      <c r="L40" s="46">
        <f t="shared" si="50"/>
        <v>0</v>
      </c>
      <c r="M40" s="46">
        <f t="shared" si="50"/>
        <v>0</v>
      </c>
      <c r="N40" s="39">
        <f t="shared" si="50"/>
        <v>0</v>
      </c>
      <c r="O40" s="46">
        <f t="shared" si="50"/>
        <v>0</v>
      </c>
      <c r="P40" s="46">
        <f t="shared" si="50"/>
        <v>0</v>
      </c>
      <c r="Q40" s="46">
        <f t="shared" si="50"/>
        <v>0</v>
      </c>
      <c r="R40" s="39">
        <f t="shared" si="50"/>
        <v>0</v>
      </c>
      <c r="S40" s="46">
        <f t="shared" si="50"/>
        <v>0</v>
      </c>
      <c r="T40" s="46">
        <f t="shared" si="50"/>
        <v>0</v>
      </c>
      <c r="U40" s="46">
        <f t="shared" si="50"/>
        <v>0</v>
      </c>
      <c r="V40" s="60">
        <f t="shared" si="50"/>
        <v>0</v>
      </c>
    </row>
    <row r="41" ht="15.75" spans="1:22">
      <c r="A41" s="56" t="s">
        <v>869</v>
      </c>
      <c r="B41" s="57"/>
      <c r="C41" s="77">
        <f>F27+B37+C37-C39</f>
        <v>0</v>
      </c>
      <c r="D41" s="46" t="str">
        <f>IF(D38=0,"",IF(D40=0,D37-D39,0))</f>
        <v/>
      </c>
      <c r="E41" s="46" t="str">
        <f t="shared" ref="E41:V41" si="51">IF(E38=0,"",IF(E40=0,E37-E39,0))</f>
        <v/>
      </c>
      <c r="F41" s="39" t="str">
        <f t="shared" si="51"/>
        <v/>
      </c>
      <c r="G41" s="46" t="str">
        <f t="shared" si="51"/>
        <v/>
      </c>
      <c r="H41" s="46">
        <f t="shared" si="51"/>
        <v>0</v>
      </c>
      <c r="I41" s="46">
        <f t="shared" si="51"/>
        <v>1</v>
      </c>
      <c r="J41" s="39">
        <f t="shared" si="51"/>
        <v>0</v>
      </c>
      <c r="K41" s="46">
        <f t="shared" si="51"/>
        <v>1</v>
      </c>
      <c r="L41" s="46">
        <f t="shared" si="51"/>
        <v>0</v>
      </c>
      <c r="M41" s="46">
        <f t="shared" si="51"/>
        <v>1</v>
      </c>
      <c r="N41" s="39">
        <f t="shared" si="51"/>
        <v>0</v>
      </c>
      <c r="O41" s="46">
        <f t="shared" si="51"/>
        <v>0</v>
      </c>
      <c r="P41" s="46">
        <f t="shared" si="51"/>
        <v>1</v>
      </c>
      <c r="Q41" s="46">
        <f t="shared" si="51"/>
        <v>1</v>
      </c>
      <c r="R41" s="39">
        <f t="shared" si="51"/>
        <v>1</v>
      </c>
      <c r="S41" s="46">
        <f t="shared" si="51"/>
        <v>1</v>
      </c>
      <c r="T41" s="46">
        <f t="shared" si="51"/>
        <v>1</v>
      </c>
      <c r="U41" s="46">
        <f t="shared" si="51"/>
        <v>1</v>
      </c>
      <c r="V41" s="60">
        <f t="shared" si="51"/>
        <v>1</v>
      </c>
    </row>
    <row r="43" spans="1:22">
      <c r="A43" s="48" t="s">
        <v>909</v>
      </c>
      <c r="B43" s="49" t="s">
        <v>844</v>
      </c>
      <c r="C43" s="50" t="s">
        <v>845</v>
      </c>
      <c r="D43" s="50">
        <v>0</v>
      </c>
      <c r="E43" s="50" t="s">
        <v>846</v>
      </c>
      <c r="F43" s="39">
        <v>0</v>
      </c>
      <c r="G43" s="50" t="s">
        <v>847</v>
      </c>
      <c r="H43" s="50">
        <v>0</v>
      </c>
      <c r="I43" s="50" t="s">
        <v>848</v>
      </c>
      <c r="J43" s="39">
        <f>SUM(C45:F45)</f>
        <v>0</v>
      </c>
      <c r="K43" s="50" t="s">
        <v>849</v>
      </c>
      <c r="L43" s="50">
        <v>1</v>
      </c>
      <c r="M43" s="50" t="s">
        <v>850</v>
      </c>
      <c r="N43" s="39">
        <v>0</v>
      </c>
      <c r="O43" s="50" t="s">
        <v>851</v>
      </c>
      <c r="P43" s="46">
        <v>2</v>
      </c>
      <c r="Q43" s="50" t="s">
        <v>852</v>
      </c>
      <c r="R43" s="39"/>
      <c r="S43" s="50" t="s">
        <v>853</v>
      </c>
      <c r="T43" s="46"/>
      <c r="U43" s="50" t="s">
        <v>877</v>
      </c>
      <c r="V43" s="39" t="s">
        <v>878</v>
      </c>
    </row>
    <row r="44" spans="1:22">
      <c r="A44" s="144" t="s">
        <v>856</v>
      </c>
      <c r="B44" s="51" t="s">
        <v>836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75" spans="1:22">
      <c r="A45" s="53" t="s">
        <v>857</v>
      </c>
      <c r="B45" s="54">
        <v>0</v>
      </c>
      <c r="C45" s="42">
        <f>C8</f>
        <v>0</v>
      </c>
      <c r="D45" s="42">
        <f t="shared" ref="D45:F45" si="52">D8</f>
        <v>0</v>
      </c>
      <c r="E45" s="42">
        <f t="shared" si="52"/>
        <v>0</v>
      </c>
      <c r="F45" s="43">
        <f t="shared" si="52"/>
        <v>0</v>
      </c>
      <c r="G45" s="44">
        <f t="shared" ref="G45:O45" si="53">IF(G5&gt;G8,G5,G8)</f>
        <v>0</v>
      </c>
      <c r="H45" s="44">
        <f t="shared" si="53"/>
        <v>1</v>
      </c>
      <c r="I45" s="44">
        <f t="shared" si="53"/>
        <v>1</v>
      </c>
      <c r="J45" s="55">
        <f t="shared" si="53"/>
        <v>1</v>
      </c>
      <c r="K45" s="44">
        <f t="shared" si="53"/>
        <v>1</v>
      </c>
      <c r="L45" s="44">
        <f t="shared" si="53"/>
        <v>1</v>
      </c>
      <c r="M45" s="44">
        <f t="shared" si="53"/>
        <v>1</v>
      </c>
      <c r="N45" s="55">
        <f t="shared" si="53"/>
        <v>1</v>
      </c>
      <c r="O45" s="44">
        <f t="shared" si="53"/>
        <v>1</v>
      </c>
      <c r="P45" s="44">
        <f t="shared" ref="P45:V45" si="54">IF(P5&gt;P8,P5,P8)</f>
        <v>1</v>
      </c>
      <c r="Q45" s="44">
        <f t="shared" si="54"/>
        <v>1</v>
      </c>
      <c r="R45" s="55">
        <f t="shared" si="54"/>
        <v>1</v>
      </c>
      <c r="S45" s="44">
        <f t="shared" si="54"/>
        <v>1</v>
      </c>
      <c r="T45" s="44">
        <f t="shared" si="54"/>
        <v>1</v>
      </c>
      <c r="U45" s="44">
        <f t="shared" si="54"/>
        <v>1</v>
      </c>
      <c r="V45" s="55">
        <f t="shared" si="54"/>
        <v>1</v>
      </c>
    </row>
    <row r="46" ht="15.75" spans="1:22">
      <c r="A46" s="53" t="s">
        <v>858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75" spans="1:22">
      <c r="A47" s="53" t="s">
        <v>859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55">E48+F46-F45</f>
        <v>0</v>
      </c>
      <c r="G47" s="50">
        <f>J43+G46-G45</f>
        <v>0</v>
      </c>
      <c r="H47" s="50">
        <f t="shared" ref="H47:I47" si="56">G48+H46-H45</f>
        <v>-1</v>
      </c>
      <c r="I47" s="50">
        <f t="shared" si="56"/>
        <v>-1</v>
      </c>
      <c r="J47" s="39">
        <f t="shared" ref="J47:L47" si="57">I48+J46-J45</f>
        <v>-1</v>
      </c>
      <c r="K47" s="50">
        <f t="shared" si="57"/>
        <v>-1</v>
      </c>
      <c r="L47" s="50">
        <f t="shared" si="57"/>
        <v>0</v>
      </c>
      <c r="M47" s="50">
        <f t="shared" ref="M47:V47" si="58">L48+M46-M45</f>
        <v>-1</v>
      </c>
      <c r="N47" s="39">
        <f t="shared" si="58"/>
        <v>0</v>
      </c>
      <c r="O47" s="50">
        <f t="shared" si="58"/>
        <v>-1</v>
      </c>
      <c r="P47" s="50">
        <f t="shared" si="58"/>
        <v>0</v>
      </c>
      <c r="Q47" s="50">
        <f t="shared" si="58"/>
        <v>-1</v>
      </c>
      <c r="R47" s="39">
        <f t="shared" si="58"/>
        <v>0</v>
      </c>
      <c r="S47" s="50">
        <f t="shared" si="58"/>
        <v>-1</v>
      </c>
      <c r="T47" s="50">
        <f t="shared" si="58"/>
        <v>0</v>
      </c>
      <c r="U47" s="50">
        <f t="shared" si="58"/>
        <v>-1</v>
      </c>
      <c r="V47" s="39">
        <f t="shared" si="58"/>
        <v>0</v>
      </c>
    </row>
    <row r="48" ht="15.75" spans="1:22">
      <c r="A48" s="53" t="s">
        <v>860</v>
      </c>
      <c r="B48" s="54"/>
      <c r="C48" s="50">
        <f>C47+C50</f>
        <v>0</v>
      </c>
      <c r="D48" s="50">
        <f t="shared" ref="D48:F48" si="59">D47+D50</f>
        <v>0</v>
      </c>
      <c r="E48" s="50">
        <f t="shared" si="59"/>
        <v>0</v>
      </c>
      <c r="F48" s="39">
        <f t="shared" si="59"/>
        <v>0</v>
      </c>
      <c r="G48" s="50">
        <f t="shared" ref="G48:L48" si="60">G47+G50</f>
        <v>0</v>
      </c>
      <c r="H48" s="50">
        <f t="shared" si="60"/>
        <v>0</v>
      </c>
      <c r="I48" s="50">
        <f t="shared" si="60"/>
        <v>0</v>
      </c>
      <c r="J48" s="39">
        <f t="shared" si="60"/>
        <v>0</v>
      </c>
      <c r="K48" s="50">
        <f t="shared" si="60"/>
        <v>1</v>
      </c>
      <c r="L48" s="50">
        <f t="shared" si="60"/>
        <v>0</v>
      </c>
      <c r="M48" s="50">
        <f t="shared" ref="M48:V48" si="61">M47+M50</f>
        <v>1</v>
      </c>
      <c r="N48" s="39">
        <f t="shared" si="61"/>
        <v>0</v>
      </c>
      <c r="O48" s="50">
        <f t="shared" si="61"/>
        <v>1</v>
      </c>
      <c r="P48" s="50">
        <f t="shared" si="61"/>
        <v>0</v>
      </c>
      <c r="Q48" s="50">
        <f t="shared" si="61"/>
        <v>1</v>
      </c>
      <c r="R48" s="39">
        <f t="shared" si="61"/>
        <v>0</v>
      </c>
      <c r="S48" s="50">
        <f t="shared" si="61"/>
        <v>1</v>
      </c>
      <c r="T48" s="50">
        <f t="shared" si="61"/>
        <v>0</v>
      </c>
      <c r="U48" s="50">
        <f t="shared" si="61"/>
        <v>1</v>
      </c>
      <c r="V48" s="39">
        <f t="shared" si="61"/>
        <v>0</v>
      </c>
    </row>
    <row r="49" ht="15.75" spans="1:22">
      <c r="A49" s="53" t="s">
        <v>861</v>
      </c>
      <c r="B49" s="54"/>
      <c r="C49" s="50">
        <f>IF(C47&gt;=$D43,0,$D43-C47)</f>
        <v>0</v>
      </c>
      <c r="D49" s="50">
        <f t="shared" ref="D49:E49" si="62">IF(D47&gt;=$D43,0,$D43-D47)</f>
        <v>0</v>
      </c>
      <c r="E49" s="50">
        <f t="shared" si="62"/>
        <v>0</v>
      </c>
      <c r="F49" s="39">
        <f t="shared" ref="F49" si="63">IF(F47&gt;=$D43,0,$D43-F47)</f>
        <v>0</v>
      </c>
      <c r="G49" s="50">
        <f t="shared" ref="G49:L49" si="64">IF(G47&gt;=$H43,0,$H43-G47)</f>
        <v>0</v>
      </c>
      <c r="H49" s="50">
        <f t="shared" si="64"/>
        <v>1</v>
      </c>
      <c r="I49" s="50">
        <f t="shared" si="64"/>
        <v>1</v>
      </c>
      <c r="J49" s="39">
        <f t="shared" si="64"/>
        <v>1</v>
      </c>
      <c r="K49" s="50">
        <f t="shared" si="64"/>
        <v>1</v>
      </c>
      <c r="L49" s="50">
        <f t="shared" si="64"/>
        <v>0</v>
      </c>
      <c r="M49" s="50">
        <f t="shared" ref="M49:V49" si="65">IF(M47&gt;=$H43,0,$H43-M47)</f>
        <v>1</v>
      </c>
      <c r="N49" s="39">
        <f t="shared" si="65"/>
        <v>0</v>
      </c>
      <c r="O49" s="50">
        <f t="shared" si="65"/>
        <v>1</v>
      </c>
      <c r="P49" s="50">
        <f t="shared" si="65"/>
        <v>0</v>
      </c>
      <c r="Q49" s="50">
        <f t="shared" si="65"/>
        <v>1</v>
      </c>
      <c r="R49" s="39">
        <f t="shared" si="65"/>
        <v>0</v>
      </c>
      <c r="S49" s="50">
        <f t="shared" si="65"/>
        <v>1</v>
      </c>
      <c r="T49" s="50">
        <f t="shared" si="65"/>
        <v>0</v>
      </c>
      <c r="U49" s="50">
        <f t="shared" si="65"/>
        <v>1</v>
      </c>
      <c r="V49" s="39">
        <f t="shared" si="65"/>
        <v>0</v>
      </c>
    </row>
    <row r="50" ht="15.75" spans="1:22">
      <c r="A50" s="53" t="s">
        <v>862</v>
      </c>
      <c r="B50" s="54"/>
      <c r="C50" s="50">
        <f>IF(C49&gt;0,$L43,0)</f>
        <v>0</v>
      </c>
      <c r="D50" s="50">
        <f t="shared" ref="D50:H50" si="66">IF(D49&gt;0,$L43,0)</f>
        <v>0</v>
      </c>
      <c r="E50" s="50">
        <f t="shared" si="66"/>
        <v>0</v>
      </c>
      <c r="F50" s="39">
        <f t="shared" si="66"/>
        <v>0</v>
      </c>
      <c r="G50" s="50">
        <f t="shared" si="66"/>
        <v>0</v>
      </c>
      <c r="H50" s="50">
        <f t="shared" si="66"/>
        <v>1</v>
      </c>
      <c r="I50" s="50">
        <f t="shared" ref="I50:J50" si="67">IF(I49&gt;0,$L43,0)</f>
        <v>1</v>
      </c>
      <c r="J50" s="39">
        <f t="shared" si="67"/>
        <v>1</v>
      </c>
      <c r="K50" s="50">
        <f>IF(K49&gt;0,$P43,0)</f>
        <v>2</v>
      </c>
      <c r="L50" s="50">
        <f t="shared" ref="L50:V50" si="68">IF(L49&gt;0,$P43,0)</f>
        <v>0</v>
      </c>
      <c r="M50" s="50">
        <f t="shared" si="68"/>
        <v>2</v>
      </c>
      <c r="N50" s="39">
        <f t="shared" si="68"/>
        <v>0</v>
      </c>
      <c r="O50" s="50">
        <f t="shared" si="68"/>
        <v>2</v>
      </c>
      <c r="P50" s="50">
        <f t="shared" si="68"/>
        <v>0</v>
      </c>
      <c r="Q50" s="50">
        <f t="shared" si="68"/>
        <v>2</v>
      </c>
      <c r="R50" s="39">
        <f t="shared" si="68"/>
        <v>0</v>
      </c>
      <c r="S50" s="50">
        <f t="shared" si="68"/>
        <v>2</v>
      </c>
      <c r="T50" s="50">
        <f t="shared" si="68"/>
        <v>0</v>
      </c>
      <c r="U50" s="50">
        <f t="shared" si="68"/>
        <v>2</v>
      </c>
      <c r="V50" s="39">
        <f t="shared" si="68"/>
        <v>0</v>
      </c>
    </row>
    <row r="51" ht="15.75" spans="1:22">
      <c r="A51" s="53" t="s">
        <v>863</v>
      </c>
      <c r="B51" s="54">
        <f t="shared" ref="B51:L51" si="69">C50</f>
        <v>0</v>
      </c>
      <c r="C51" s="50">
        <f t="shared" si="69"/>
        <v>0</v>
      </c>
      <c r="D51" s="50">
        <f t="shared" si="69"/>
        <v>0</v>
      </c>
      <c r="E51" s="50">
        <f t="shared" si="69"/>
        <v>0</v>
      </c>
      <c r="F51" s="39">
        <f t="shared" si="69"/>
        <v>0</v>
      </c>
      <c r="G51" s="50">
        <f t="shared" si="69"/>
        <v>1</v>
      </c>
      <c r="H51" s="50">
        <f t="shared" si="69"/>
        <v>1</v>
      </c>
      <c r="I51" s="50">
        <f t="shared" si="69"/>
        <v>1</v>
      </c>
      <c r="J51" s="39">
        <f t="shared" si="69"/>
        <v>2</v>
      </c>
      <c r="K51" s="50">
        <f t="shared" si="69"/>
        <v>0</v>
      </c>
      <c r="L51" s="50">
        <f t="shared" si="69"/>
        <v>2</v>
      </c>
      <c r="M51" s="50">
        <f t="shared" ref="M51:V51" si="70">N50</f>
        <v>0</v>
      </c>
      <c r="N51" s="39">
        <f t="shared" si="70"/>
        <v>2</v>
      </c>
      <c r="O51" s="50">
        <f t="shared" si="70"/>
        <v>0</v>
      </c>
      <c r="P51" s="50">
        <f t="shared" si="70"/>
        <v>2</v>
      </c>
      <c r="Q51" s="50">
        <f t="shared" si="70"/>
        <v>0</v>
      </c>
      <c r="R51" s="39">
        <f t="shared" si="70"/>
        <v>2</v>
      </c>
      <c r="S51" s="50">
        <f t="shared" si="70"/>
        <v>0</v>
      </c>
      <c r="T51" s="50">
        <f t="shared" si="70"/>
        <v>2</v>
      </c>
      <c r="U51" s="50">
        <f t="shared" si="70"/>
        <v>0</v>
      </c>
      <c r="V51" s="39">
        <f t="shared" si="70"/>
        <v>0</v>
      </c>
    </row>
    <row r="52" ht="15.75" spans="1:22">
      <c r="A52" s="56" t="s">
        <v>864</v>
      </c>
      <c r="B52" s="41"/>
      <c r="C52" s="44">
        <f>C5</f>
        <v>0</v>
      </c>
      <c r="D52" s="44">
        <f t="shared" ref="D52:V52" si="71">D5</f>
        <v>0</v>
      </c>
      <c r="E52" s="44">
        <f t="shared" si="71"/>
        <v>0</v>
      </c>
      <c r="F52" s="55">
        <f t="shared" si="71"/>
        <v>0</v>
      </c>
      <c r="G52" s="44">
        <f t="shared" ref="G52:O52" si="72">G5</f>
        <v>0</v>
      </c>
      <c r="H52" s="44">
        <f t="shared" si="72"/>
        <v>0</v>
      </c>
      <c r="I52" s="44">
        <f t="shared" si="72"/>
        <v>0</v>
      </c>
      <c r="J52" s="55">
        <f t="shared" si="72"/>
        <v>1</v>
      </c>
      <c r="K52" s="44">
        <f t="shared" si="72"/>
        <v>0</v>
      </c>
      <c r="L52" s="44">
        <f t="shared" si="72"/>
        <v>1</v>
      </c>
      <c r="M52" s="44">
        <f t="shared" si="72"/>
        <v>0</v>
      </c>
      <c r="N52" s="55">
        <f t="shared" si="72"/>
        <v>1</v>
      </c>
      <c r="O52" s="44">
        <f t="shared" si="72"/>
        <v>0</v>
      </c>
      <c r="P52" s="44">
        <f t="shared" si="71"/>
        <v>0</v>
      </c>
      <c r="Q52" s="44">
        <f t="shared" si="71"/>
        <v>0</v>
      </c>
      <c r="R52" s="55">
        <f t="shared" si="71"/>
        <v>0</v>
      </c>
      <c r="S52" s="44">
        <f t="shared" si="71"/>
        <v>0</v>
      </c>
      <c r="T52" s="44">
        <f t="shared" si="71"/>
        <v>0</v>
      </c>
      <c r="U52" s="44">
        <f t="shared" si="71"/>
        <v>0</v>
      </c>
      <c r="V52" s="55">
        <f t="shared" si="71"/>
        <v>0</v>
      </c>
    </row>
    <row r="53" ht="15.75" spans="1:22">
      <c r="A53" s="56" t="s">
        <v>865</v>
      </c>
      <c r="B53" s="57"/>
      <c r="C53" s="44">
        <f t="shared" ref="C53:G53" si="73">C46+C50</f>
        <v>0</v>
      </c>
      <c r="D53" s="44">
        <f t="shared" si="73"/>
        <v>0</v>
      </c>
      <c r="E53" s="44">
        <f t="shared" si="73"/>
        <v>0</v>
      </c>
      <c r="F53" s="58">
        <f t="shared" si="73"/>
        <v>0</v>
      </c>
      <c r="G53" s="44">
        <f t="shared" si="73"/>
        <v>0</v>
      </c>
      <c r="H53" s="44">
        <f t="shared" ref="H53:K53" si="74">H46+H50</f>
        <v>1</v>
      </c>
      <c r="I53" s="44">
        <f t="shared" si="74"/>
        <v>1</v>
      </c>
      <c r="J53" s="58">
        <f t="shared" si="74"/>
        <v>1</v>
      </c>
      <c r="K53" s="44">
        <f t="shared" si="74"/>
        <v>2</v>
      </c>
      <c r="L53" s="44">
        <f t="shared" ref="L53:V53" si="75">L46+L50</f>
        <v>0</v>
      </c>
      <c r="M53" s="44">
        <f t="shared" si="75"/>
        <v>2</v>
      </c>
      <c r="N53" s="58">
        <f t="shared" si="75"/>
        <v>0</v>
      </c>
      <c r="O53" s="44">
        <f t="shared" si="75"/>
        <v>2</v>
      </c>
      <c r="P53" s="44">
        <f t="shared" si="75"/>
        <v>0</v>
      </c>
      <c r="Q53" s="44">
        <f t="shared" si="75"/>
        <v>2</v>
      </c>
      <c r="R53" s="58">
        <f t="shared" si="75"/>
        <v>0</v>
      </c>
      <c r="S53" s="44">
        <f t="shared" si="75"/>
        <v>2</v>
      </c>
      <c r="T53" s="44">
        <f t="shared" si="75"/>
        <v>0</v>
      </c>
      <c r="U53" s="44">
        <f t="shared" si="75"/>
        <v>2</v>
      </c>
      <c r="V53" s="55">
        <f t="shared" si="75"/>
        <v>0</v>
      </c>
    </row>
    <row r="54" ht="15.75" spans="1:22">
      <c r="A54" s="48" t="s">
        <v>866</v>
      </c>
      <c r="B54" s="57"/>
      <c r="C54" s="46">
        <f t="shared" ref="C54:V54" si="76">IF(C53=0,0,1)</f>
        <v>0</v>
      </c>
      <c r="D54" s="46">
        <f t="shared" si="76"/>
        <v>0</v>
      </c>
      <c r="E54" s="46">
        <f t="shared" si="76"/>
        <v>0</v>
      </c>
      <c r="F54" s="39">
        <f t="shared" si="76"/>
        <v>0</v>
      </c>
      <c r="G54" s="46">
        <f t="shared" si="76"/>
        <v>0</v>
      </c>
      <c r="H54" s="46">
        <f t="shared" si="76"/>
        <v>1</v>
      </c>
      <c r="I54" s="46">
        <f t="shared" si="76"/>
        <v>1</v>
      </c>
      <c r="J54" s="39">
        <f t="shared" si="76"/>
        <v>1</v>
      </c>
      <c r="K54" s="46">
        <f t="shared" si="76"/>
        <v>1</v>
      </c>
      <c r="L54" s="46">
        <f t="shared" si="76"/>
        <v>0</v>
      </c>
      <c r="M54" s="46">
        <f t="shared" si="76"/>
        <v>1</v>
      </c>
      <c r="N54" s="39">
        <f t="shared" si="76"/>
        <v>0</v>
      </c>
      <c r="O54" s="46">
        <f t="shared" si="76"/>
        <v>1</v>
      </c>
      <c r="P54" s="46">
        <f t="shared" si="76"/>
        <v>0</v>
      </c>
      <c r="Q54" s="46">
        <f t="shared" si="76"/>
        <v>1</v>
      </c>
      <c r="R54" s="39">
        <f t="shared" si="76"/>
        <v>0</v>
      </c>
      <c r="S54" s="46">
        <f t="shared" si="76"/>
        <v>1</v>
      </c>
      <c r="T54" s="46">
        <f t="shared" si="76"/>
        <v>0</v>
      </c>
      <c r="U54" s="46">
        <f t="shared" si="76"/>
        <v>1</v>
      </c>
      <c r="V54" s="60">
        <f t="shared" si="76"/>
        <v>0</v>
      </c>
    </row>
    <row r="55" ht="15.75" spans="1:22">
      <c r="A55" s="48" t="s">
        <v>867</v>
      </c>
      <c r="B55" s="57"/>
      <c r="C55" s="46">
        <f>B52+C52+D55*ABS(D54-1)+D56</f>
        <v>0</v>
      </c>
      <c r="D55" s="46">
        <f t="shared" ref="D55:U55" si="77">D52+E55*ABS(E54-1)+E56</f>
        <v>0</v>
      </c>
      <c r="E55" s="46">
        <f t="shared" si="77"/>
        <v>0</v>
      </c>
      <c r="F55" s="39">
        <f t="shared" si="77"/>
        <v>0</v>
      </c>
      <c r="G55" s="46">
        <f t="shared" si="77"/>
        <v>0</v>
      </c>
      <c r="H55" s="46">
        <f t="shared" si="77"/>
        <v>0</v>
      </c>
      <c r="I55" s="46">
        <f t="shared" si="77"/>
        <v>0</v>
      </c>
      <c r="J55" s="39">
        <f t="shared" si="77"/>
        <v>1</v>
      </c>
      <c r="K55" s="46">
        <f t="shared" si="77"/>
        <v>1</v>
      </c>
      <c r="L55" s="46">
        <f t="shared" si="77"/>
        <v>1</v>
      </c>
      <c r="M55" s="46">
        <f t="shared" si="77"/>
        <v>1</v>
      </c>
      <c r="N55" s="39">
        <f t="shared" si="77"/>
        <v>1</v>
      </c>
      <c r="O55" s="46">
        <f t="shared" si="77"/>
        <v>0</v>
      </c>
      <c r="P55" s="46">
        <f t="shared" si="77"/>
        <v>0</v>
      </c>
      <c r="Q55" s="46">
        <f t="shared" si="77"/>
        <v>0</v>
      </c>
      <c r="R55" s="39">
        <f t="shared" si="77"/>
        <v>0</v>
      </c>
      <c r="S55" s="46">
        <f t="shared" si="77"/>
        <v>0</v>
      </c>
      <c r="T55" s="46">
        <f t="shared" si="77"/>
        <v>0</v>
      </c>
      <c r="U55" s="46">
        <f t="shared" si="77"/>
        <v>0</v>
      </c>
      <c r="V55" s="60">
        <f>V52</f>
        <v>0</v>
      </c>
    </row>
    <row r="56" ht="15.75" spans="1:22">
      <c r="A56" s="48" t="s">
        <v>868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78">IF(E54=0,0,MAX(E55-E53,0))</f>
        <v>0</v>
      </c>
      <c r="F56" s="39">
        <f t="shared" si="78"/>
        <v>0</v>
      </c>
      <c r="G56" s="46">
        <f t="shared" si="78"/>
        <v>0</v>
      </c>
      <c r="H56" s="46">
        <f t="shared" si="78"/>
        <v>0</v>
      </c>
      <c r="I56" s="46">
        <f t="shared" si="78"/>
        <v>0</v>
      </c>
      <c r="J56" s="39">
        <f t="shared" si="78"/>
        <v>0</v>
      </c>
      <c r="K56" s="46">
        <f t="shared" si="78"/>
        <v>0</v>
      </c>
      <c r="L56" s="46">
        <f t="shared" si="78"/>
        <v>0</v>
      </c>
      <c r="M56" s="46">
        <f t="shared" si="78"/>
        <v>0</v>
      </c>
      <c r="N56" s="39">
        <f t="shared" si="78"/>
        <v>0</v>
      </c>
      <c r="O56" s="46">
        <f t="shared" si="78"/>
        <v>0</v>
      </c>
      <c r="P56" s="46">
        <f t="shared" si="78"/>
        <v>0</v>
      </c>
      <c r="Q56" s="46">
        <f t="shared" si="78"/>
        <v>0</v>
      </c>
      <c r="R56" s="39">
        <f t="shared" si="78"/>
        <v>0</v>
      </c>
      <c r="S56" s="46">
        <f t="shared" si="78"/>
        <v>0</v>
      </c>
      <c r="T56" s="46">
        <f t="shared" si="78"/>
        <v>0</v>
      </c>
      <c r="U56" s="46">
        <f t="shared" si="78"/>
        <v>0</v>
      </c>
      <c r="V56" s="60">
        <f t="shared" si="78"/>
        <v>0</v>
      </c>
    </row>
    <row r="57" ht="15.75" spans="1:22">
      <c r="A57" s="56" t="s">
        <v>869</v>
      </c>
      <c r="B57" s="57"/>
      <c r="C57" s="77">
        <f>F43+B53+C53-C55</f>
        <v>0</v>
      </c>
      <c r="D57" s="46" t="str">
        <f>IF(D54=0,"",IF(D56=0,D53-D55,0))</f>
        <v/>
      </c>
      <c r="E57" s="46" t="str">
        <f t="shared" ref="E57:V57" si="79">IF(E54=0,"",IF(E56=0,E53-E55,0))</f>
        <v/>
      </c>
      <c r="F57" s="39" t="str">
        <f t="shared" si="79"/>
        <v/>
      </c>
      <c r="G57" s="46" t="str">
        <f t="shared" si="79"/>
        <v/>
      </c>
      <c r="H57" s="46">
        <f t="shared" si="79"/>
        <v>1</v>
      </c>
      <c r="I57" s="46">
        <f t="shared" si="79"/>
        <v>1</v>
      </c>
      <c r="J57" s="39">
        <f t="shared" si="79"/>
        <v>0</v>
      </c>
      <c r="K57" s="46">
        <f t="shared" si="79"/>
        <v>1</v>
      </c>
      <c r="L57" s="46" t="str">
        <f t="shared" si="79"/>
        <v/>
      </c>
      <c r="M57" s="46">
        <f t="shared" si="79"/>
        <v>1</v>
      </c>
      <c r="N57" s="39" t="str">
        <f t="shared" si="79"/>
        <v/>
      </c>
      <c r="O57" s="46">
        <f t="shared" si="79"/>
        <v>2</v>
      </c>
      <c r="P57" s="46" t="str">
        <f t="shared" si="79"/>
        <v/>
      </c>
      <c r="Q57" s="46">
        <f t="shared" si="79"/>
        <v>2</v>
      </c>
      <c r="R57" s="39" t="str">
        <f t="shared" si="79"/>
        <v/>
      </c>
      <c r="S57" s="46">
        <f t="shared" si="79"/>
        <v>2</v>
      </c>
      <c r="T57" s="46" t="str">
        <f t="shared" si="79"/>
        <v/>
      </c>
      <c r="U57" s="46">
        <f t="shared" si="79"/>
        <v>2</v>
      </c>
      <c r="V57" s="60" t="str">
        <f t="shared" si="79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A7" workbookViewId="0">
      <selection activeCell="V2" sqref="V2"/>
    </sheetView>
  </sheetViews>
  <sheetFormatPr defaultColWidth="9" defaultRowHeight="15"/>
  <cols>
    <col min="1" max="1" width="31.5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1" width="5.625" style="33" customWidth="1"/>
    <col min="22" max="22" width="5.625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910</v>
      </c>
      <c r="B1" s="51" t="s">
        <v>836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911</v>
      </c>
      <c r="B2" s="62"/>
      <c r="C2" s="70">
        <f>(P4的MPS!C19+P4的MPS!C35+P4的MPS!C51)*规则!$F37</f>
        <v>0</v>
      </c>
      <c r="D2" s="70">
        <f>(P4的MPS!D19+P4的MPS!D35+P4的MPS!D51)*规则!$F37</f>
        <v>0</v>
      </c>
      <c r="E2" s="70">
        <f>(P4的MPS!E19+P4的MPS!E35+P4的MPS!E51)*规则!$F37</f>
        <v>0</v>
      </c>
      <c r="F2" s="71">
        <f>(P4的MPS!F19+P4的MPS!F35+P4的MPS!F51)*规则!$F37</f>
        <v>0</v>
      </c>
      <c r="G2" s="62">
        <f>(P4的MPS!G19+P4的MPS!G35+P4的MPS!G51)*规则!$F37</f>
        <v>0</v>
      </c>
      <c r="H2" s="62">
        <f>(P4的MPS!H19+P4的MPS!H35+P4的MPS!H51)*规则!$F37</f>
        <v>0</v>
      </c>
      <c r="I2" s="62">
        <f>(P4的MPS!I19+P4的MPS!I35+P4的MPS!I51)*规则!$F37</f>
        <v>0</v>
      </c>
      <c r="J2" s="71">
        <f>(P4的MPS!J19+P4的MPS!J35+P4的MPS!J51)*规则!$F37</f>
        <v>0</v>
      </c>
      <c r="K2" s="62">
        <f>(P4的MPS!K19+P4的MPS!K35+P4的MPS!K51)*规则!$F37</f>
        <v>0</v>
      </c>
      <c r="L2" s="62">
        <f>(P4的MPS!L19+P4的MPS!L35+P4的MPS!L51)*规则!$F37</f>
        <v>0</v>
      </c>
      <c r="M2" s="62">
        <f>(P4的MPS!M19+P4的MPS!M35+P4的MPS!M51)*规则!$F37</f>
        <v>0</v>
      </c>
      <c r="N2" s="71">
        <f>(P4的MPS!N19+P4的MPS!N35+P4的MPS!N51)*规则!$F37</f>
        <v>0</v>
      </c>
      <c r="O2" s="62">
        <f>(P4的MPS!O19+P4的MPS!O35+P4的MPS!O51)*规则!$F37</f>
        <v>0</v>
      </c>
      <c r="P2" s="62">
        <f>(P4的MPS!P19+P4的MPS!P35+P4的MPS!P51)*规则!$F37</f>
        <v>0</v>
      </c>
      <c r="Q2" s="62">
        <f>(P4的MPS!Q19+P4的MPS!Q35+P4的MPS!Q51)*规则!$F37</f>
        <v>0</v>
      </c>
      <c r="R2" s="71">
        <f>(P4的MPS!R19+P4的MPS!R35+P4的MPS!R51)*规则!$F37</f>
        <v>0</v>
      </c>
      <c r="S2" s="62">
        <f>(P4的MPS!S19+P4的MPS!S35+P4的MPS!S51)*规则!$F37</f>
        <v>0</v>
      </c>
      <c r="T2" s="62">
        <f>(P4的MPS!T19+P4的MPS!T35+P4的MPS!T51)*规则!$F37</f>
        <v>0</v>
      </c>
      <c r="U2" s="62">
        <f>(P4的MPS!U19+P4的MPS!U35+P4的MPS!U51)*规则!$F37</f>
        <v>0</v>
      </c>
      <c r="V2" s="71">
        <f>(P4的MPS!V19+P4的MPS!V35+P4的MPS!V51)*规则!$F37</f>
        <v>0</v>
      </c>
    </row>
    <row r="3" ht="15.75" customHeight="1" spans="1:22">
      <c r="A3" s="40" t="s">
        <v>912</v>
      </c>
      <c r="B3" s="62"/>
      <c r="C3" s="70">
        <v>0</v>
      </c>
      <c r="D3" s="70">
        <v>0</v>
      </c>
      <c r="E3" s="70">
        <v>0</v>
      </c>
      <c r="F3" s="71">
        <v>1</v>
      </c>
      <c r="G3" s="62">
        <v>2</v>
      </c>
      <c r="H3" s="62">
        <v>2</v>
      </c>
      <c r="I3" s="62">
        <v>2</v>
      </c>
      <c r="J3" s="71">
        <v>2</v>
      </c>
      <c r="K3" s="62">
        <v>2</v>
      </c>
      <c r="L3" s="62">
        <v>2</v>
      </c>
      <c r="M3" s="62">
        <v>2</v>
      </c>
      <c r="N3" s="71">
        <v>2</v>
      </c>
      <c r="O3" s="62">
        <v>2</v>
      </c>
      <c r="P3" s="62">
        <v>2</v>
      </c>
      <c r="Q3" s="62">
        <v>3</v>
      </c>
      <c r="R3" s="71">
        <v>3</v>
      </c>
      <c r="S3" s="62">
        <v>3</v>
      </c>
      <c r="T3" s="62">
        <v>3</v>
      </c>
      <c r="U3" s="62">
        <v>2</v>
      </c>
      <c r="V3" s="71">
        <v>0</v>
      </c>
    </row>
    <row r="4" ht="15.75" customHeight="1" spans="1:22">
      <c r="A4" s="40" t="s">
        <v>913</v>
      </c>
      <c r="B4" s="62"/>
      <c r="C4" s="70">
        <v>0</v>
      </c>
      <c r="D4" s="70">
        <v>0</v>
      </c>
      <c r="E4" s="70">
        <v>0</v>
      </c>
      <c r="F4" s="71">
        <v>1</v>
      </c>
      <c r="G4" s="62">
        <v>0</v>
      </c>
      <c r="H4" s="62">
        <v>1</v>
      </c>
      <c r="I4" s="62">
        <v>0</v>
      </c>
      <c r="J4" s="71">
        <v>1</v>
      </c>
      <c r="K4" s="62">
        <v>0</v>
      </c>
      <c r="L4" s="62">
        <v>1</v>
      </c>
      <c r="M4" s="62">
        <v>0</v>
      </c>
      <c r="N4" s="71">
        <v>1</v>
      </c>
      <c r="O4" s="62">
        <v>0</v>
      </c>
      <c r="P4" s="62">
        <v>1</v>
      </c>
      <c r="Q4" s="62">
        <v>0</v>
      </c>
      <c r="R4" s="71">
        <v>1</v>
      </c>
      <c r="S4" s="62">
        <v>0</v>
      </c>
      <c r="T4" s="62">
        <v>0</v>
      </c>
      <c r="U4" s="62">
        <v>0</v>
      </c>
      <c r="V4" s="71">
        <v>0</v>
      </c>
    </row>
    <row r="5" ht="15.75" customHeight="1" spans="1:22">
      <c r="A5" s="40" t="s">
        <v>914</v>
      </c>
      <c r="B5" s="62"/>
      <c r="C5" s="70" t="str">
        <f>IF(C2&gt;=C3+C4,IF(C2&gt;C3+C4,"缺吗",""),"库存")</f>
        <v/>
      </c>
      <c r="D5" s="70" t="str">
        <f t="shared" ref="D5:V5" si="0">IF(D2&gt;=D3+D4,IF(D2&gt;D3+D4,"缺吗",""),"库存")</f>
        <v/>
      </c>
      <c r="E5" s="70" t="str">
        <f t="shared" si="0"/>
        <v/>
      </c>
      <c r="F5" s="71" t="str">
        <f t="shared" si="0"/>
        <v>库存</v>
      </c>
      <c r="G5" s="62" t="str">
        <f t="shared" si="0"/>
        <v>库存</v>
      </c>
      <c r="H5" s="62" t="str">
        <f t="shared" si="0"/>
        <v>库存</v>
      </c>
      <c r="I5" s="62" t="str">
        <f t="shared" si="0"/>
        <v>库存</v>
      </c>
      <c r="J5" s="71" t="str">
        <f t="shared" si="0"/>
        <v>库存</v>
      </c>
      <c r="K5" s="62" t="str">
        <f t="shared" si="0"/>
        <v>库存</v>
      </c>
      <c r="L5" s="62" t="str">
        <f t="shared" si="0"/>
        <v>库存</v>
      </c>
      <c r="M5" s="62" t="str">
        <f t="shared" si="0"/>
        <v>库存</v>
      </c>
      <c r="N5" s="71" t="str">
        <f t="shared" si="0"/>
        <v>库存</v>
      </c>
      <c r="O5" s="62" t="str">
        <f t="shared" si="0"/>
        <v>库存</v>
      </c>
      <c r="P5" s="62" t="str">
        <f t="shared" si="0"/>
        <v>库存</v>
      </c>
      <c r="Q5" s="62" t="str">
        <f t="shared" si="0"/>
        <v>库存</v>
      </c>
      <c r="R5" s="71" t="str">
        <f t="shared" si="0"/>
        <v>库存</v>
      </c>
      <c r="S5" s="62" t="str">
        <f t="shared" si="0"/>
        <v>库存</v>
      </c>
      <c r="T5" s="62" t="str">
        <f t="shared" si="0"/>
        <v>库存</v>
      </c>
      <c r="U5" s="62" t="str">
        <f t="shared" si="0"/>
        <v>库存</v>
      </c>
      <c r="V5" s="71" t="str">
        <f t="shared" si="0"/>
        <v/>
      </c>
    </row>
    <row r="6" ht="15.75" customHeight="1" spans="1:22">
      <c r="A6" s="40" t="s">
        <v>915</v>
      </c>
      <c r="B6" s="62"/>
      <c r="C6" s="70"/>
      <c r="D6" s="70"/>
      <c r="E6" s="70"/>
      <c r="F6" s="71" t="str">
        <f>IF(F5="缺吗",IF(F13+F24+F4+F3&gt;=F2,"不缺","缺"),"")</f>
        <v/>
      </c>
      <c r="G6" s="62" t="str">
        <f t="shared" ref="G6:V6" si="1">IF(G5="缺吗",IF(G13+G24+G4+G3&gt;=G2,"不缺","缺"),"")</f>
        <v/>
      </c>
      <c r="H6" s="62" t="str">
        <f t="shared" si="1"/>
        <v/>
      </c>
      <c r="I6" s="62" t="str">
        <f t="shared" si="1"/>
        <v/>
      </c>
      <c r="J6" s="71" t="str">
        <f t="shared" si="1"/>
        <v/>
      </c>
      <c r="K6" s="62" t="str">
        <f t="shared" si="1"/>
        <v/>
      </c>
      <c r="L6" s="62" t="str">
        <f t="shared" si="1"/>
        <v/>
      </c>
      <c r="M6" s="62" t="str">
        <f t="shared" si="1"/>
        <v/>
      </c>
      <c r="N6" s="71" t="str">
        <f t="shared" si="1"/>
        <v/>
      </c>
      <c r="O6" s="62" t="str">
        <f t="shared" si="1"/>
        <v/>
      </c>
      <c r="P6" s="62" t="str">
        <f t="shared" si="1"/>
        <v/>
      </c>
      <c r="Q6" s="62" t="str">
        <f t="shared" si="1"/>
        <v/>
      </c>
      <c r="R6" s="71" t="str">
        <f t="shared" si="1"/>
        <v/>
      </c>
      <c r="S6" s="62" t="str">
        <f t="shared" si="1"/>
        <v/>
      </c>
      <c r="T6" s="62" t="str">
        <f t="shared" si="1"/>
        <v/>
      </c>
      <c r="U6" s="62" t="str">
        <f t="shared" si="1"/>
        <v/>
      </c>
      <c r="V6" s="71" t="str">
        <f t="shared" si="1"/>
        <v/>
      </c>
    </row>
    <row r="7" ht="15.75" customHeight="1" spans="1:1">
      <c r="A7" s="47"/>
    </row>
    <row r="8" spans="1:22">
      <c r="A8" s="48" t="s">
        <v>916</v>
      </c>
      <c r="B8" s="49" t="s">
        <v>844</v>
      </c>
      <c r="C8" s="50" t="s">
        <v>845</v>
      </c>
      <c r="D8" s="50">
        <v>0</v>
      </c>
      <c r="E8" s="50" t="s">
        <v>846</v>
      </c>
      <c r="F8" s="39">
        <v>0</v>
      </c>
      <c r="G8" s="50" t="s">
        <v>847</v>
      </c>
      <c r="H8" s="50">
        <v>1</v>
      </c>
      <c r="I8" s="50" t="s">
        <v>848</v>
      </c>
      <c r="J8" s="39">
        <f>F13</f>
        <v>1</v>
      </c>
      <c r="K8" s="50" t="s">
        <v>849</v>
      </c>
      <c r="L8" s="50">
        <v>2</v>
      </c>
      <c r="M8" s="50" t="s">
        <v>850</v>
      </c>
      <c r="N8" s="39">
        <v>1</v>
      </c>
      <c r="O8" s="50" t="s">
        <v>851</v>
      </c>
      <c r="P8" s="46">
        <v>3</v>
      </c>
      <c r="Q8" s="50" t="s">
        <v>852</v>
      </c>
      <c r="R8" s="39">
        <v>0</v>
      </c>
      <c r="S8" s="50" t="s">
        <v>853</v>
      </c>
      <c r="T8" s="46"/>
      <c r="U8" s="50" t="s">
        <v>917</v>
      </c>
      <c r="V8" s="39" t="s">
        <v>918</v>
      </c>
    </row>
    <row r="9" spans="1:22">
      <c r="A9" s="144" t="s">
        <v>856</v>
      </c>
      <c r="B9" s="51" t="s">
        <v>836</v>
      </c>
      <c r="C9" s="52">
        <v>1</v>
      </c>
      <c r="D9" s="52">
        <v>2</v>
      </c>
      <c r="E9" s="52">
        <v>3</v>
      </c>
      <c r="F9" s="39">
        <v>4</v>
      </c>
      <c r="G9" s="52">
        <v>5</v>
      </c>
      <c r="H9" s="52">
        <v>6</v>
      </c>
      <c r="I9" s="52">
        <v>7</v>
      </c>
      <c r="J9" s="39">
        <v>8</v>
      </c>
      <c r="K9" s="52">
        <v>9</v>
      </c>
      <c r="L9" s="52">
        <v>10</v>
      </c>
      <c r="M9" s="52">
        <v>11</v>
      </c>
      <c r="N9" s="39">
        <v>12</v>
      </c>
      <c r="O9" s="52">
        <v>13</v>
      </c>
      <c r="P9" s="52">
        <v>14</v>
      </c>
      <c r="Q9" s="52">
        <v>15</v>
      </c>
      <c r="R9" s="39">
        <v>16</v>
      </c>
      <c r="S9" s="52">
        <v>17</v>
      </c>
      <c r="T9" s="52">
        <v>18</v>
      </c>
      <c r="U9" s="52">
        <v>19</v>
      </c>
      <c r="V9" s="39">
        <v>20</v>
      </c>
    </row>
    <row r="10" ht="15.75" spans="1:22">
      <c r="A10" s="53" t="s">
        <v>857</v>
      </c>
      <c r="B10" s="54">
        <v>0</v>
      </c>
      <c r="C10" s="42">
        <f>C3</f>
        <v>0</v>
      </c>
      <c r="D10" s="42">
        <f t="shared" ref="D10:V10" si="2">D3</f>
        <v>0</v>
      </c>
      <c r="E10" s="42">
        <f t="shared" si="2"/>
        <v>0</v>
      </c>
      <c r="F10" s="58">
        <f t="shared" si="2"/>
        <v>1</v>
      </c>
      <c r="G10" s="72">
        <f t="shared" si="2"/>
        <v>2</v>
      </c>
      <c r="H10" s="72">
        <f t="shared" si="2"/>
        <v>2</v>
      </c>
      <c r="I10" s="72">
        <f t="shared" si="2"/>
        <v>2</v>
      </c>
      <c r="J10" s="58">
        <f t="shared" si="2"/>
        <v>2</v>
      </c>
      <c r="K10" s="72">
        <f t="shared" si="2"/>
        <v>2</v>
      </c>
      <c r="L10" s="72">
        <f t="shared" si="2"/>
        <v>2</v>
      </c>
      <c r="M10" s="72">
        <f t="shared" si="2"/>
        <v>2</v>
      </c>
      <c r="N10" s="58">
        <f t="shared" si="2"/>
        <v>2</v>
      </c>
      <c r="O10" s="72">
        <f t="shared" si="2"/>
        <v>2</v>
      </c>
      <c r="P10" s="72">
        <f t="shared" si="2"/>
        <v>2</v>
      </c>
      <c r="Q10" s="72">
        <f t="shared" si="2"/>
        <v>3</v>
      </c>
      <c r="R10" s="58">
        <f t="shared" si="2"/>
        <v>3</v>
      </c>
      <c r="S10" s="72">
        <f t="shared" si="2"/>
        <v>3</v>
      </c>
      <c r="T10" s="72">
        <f t="shared" si="2"/>
        <v>3</v>
      </c>
      <c r="U10" s="72">
        <f t="shared" si="2"/>
        <v>2</v>
      </c>
      <c r="V10" s="58">
        <f t="shared" si="2"/>
        <v>0</v>
      </c>
    </row>
    <row r="11" ht="15.75" spans="1:22">
      <c r="A11" s="53" t="s">
        <v>858</v>
      </c>
      <c r="B11" s="54">
        <v>0</v>
      </c>
      <c r="C11" s="50">
        <v>0</v>
      </c>
      <c r="D11" s="50"/>
      <c r="E11" s="50"/>
      <c r="F11" s="39"/>
      <c r="G11" s="50"/>
      <c r="H11" s="50"/>
      <c r="I11" s="50"/>
      <c r="J11" s="39"/>
      <c r="K11" s="50"/>
      <c r="L11" s="50"/>
      <c r="M11" s="50"/>
      <c r="N11" s="39"/>
      <c r="O11" s="50"/>
      <c r="P11" s="50"/>
      <c r="Q11" s="50"/>
      <c r="R11" s="39"/>
      <c r="S11" s="50"/>
      <c r="T11" s="50"/>
      <c r="U11" s="50"/>
      <c r="V11" s="39"/>
    </row>
    <row r="12" ht="15.75" spans="1:22">
      <c r="A12" s="53" t="s">
        <v>859</v>
      </c>
      <c r="B12" s="54"/>
      <c r="C12" s="50">
        <f>F8+C11+B11-C10</f>
        <v>0</v>
      </c>
      <c r="D12" s="50">
        <f>C13+D11-D10</f>
        <v>0</v>
      </c>
      <c r="E12" s="50">
        <f>D13+E11-E10</f>
        <v>0</v>
      </c>
      <c r="F12" s="39">
        <f t="shared" ref="F12:L12" si="3">E13+F11-F10</f>
        <v>-1</v>
      </c>
      <c r="G12" s="50">
        <f>J8+G11-G10</f>
        <v>-1</v>
      </c>
      <c r="H12" s="50">
        <f t="shared" si="3"/>
        <v>-1</v>
      </c>
      <c r="I12" s="50">
        <f t="shared" si="3"/>
        <v>-1</v>
      </c>
      <c r="J12" s="39">
        <f t="shared" si="3"/>
        <v>-1</v>
      </c>
      <c r="K12" s="50">
        <f t="shared" si="3"/>
        <v>-1</v>
      </c>
      <c r="L12" s="50">
        <f t="shared" si="3"/>
        <v>-1</v>
      </c>
      <c r="M12" s="50">
        <f t="shared" ref="M12:V12" si="4">L13+M11-M10</f>
        <v>-1</v>
      </c>
      <c r="N12" s="39">
        <f t="shared" si="4"/>
        <v>-1</v>
      </c>
      <c r="O12" s="50">
        <f t="shared" si="4"/>
        <v>-1</v>
      </c>
      <c r="P12" s="50">
        <f t="shared" si="4"/>
        <v>-1</v>
      </c>
      <c r="Q12" s="50">
        <f t="shared" si="4"/>
        <v>-2</v>
      </c>
      <c r="R12" s="39">
        <f t="shared" si="4"/>
        <v>-2</v>
      </c>
      <c r="S12" s="50">
        <f t="shared" si="4"/>
        <v>-2</v>
      </c>
      <c r="T12" s="50">
        <f t="shared" si="4"/>
        <v>-2</v>
      </c>
      <c r="U12" s="50">
        <f t="shared" si="4"/>
        <v>-1</v>
      </c>
      <c r="V12" s="39">
        <f t="shared" si="4"/>
        <v>2</v>
      </c>
    </row>
    <row r="13" ht="15.75" spans="1:22">
      <c r="A13" s="53" t="s">
        <v>860</v>
      </c>
      <c r="B13" s="54"/>
      <c r="C13" s="50">
        <f>C12+C15</f>
        <v>0</v>
      </c>
      <c r="D13" s="50">
        <f t="shared" ref="D13:L13" si="5">D12+D15</f>
        <v>0</v>
      </c>
      <c r="E13" s="50">
        <f t="shared" si="5"/>
        <v>0</v>
      </c>
      <c r="F13" s="39">
        <f t="shared" si="5"/>
        <v>1</v>
      </c>
      <c r="G13" s="50">
        <f t="shared" si="5"/>
        <v>1</v>
      </c>
      <c r="H13" s="50">
        <f t="shared" si="5"/>
        <v>1</v>
      </c>
      <c r="I13" s="50">
        <f t="shared" si="5"/>
        <v>1</v>
      </c>
      <c r="J13" s="39">
        <f t="shared" si="5"/>
        <v>1</v>
      </c>
      <c r="K13" s="50">
        <f t="shared" si="5"/>
        <v>1</v>
      </c>
      <c r="L13" s="50">
        <f t="shared" si="5"/>
        <v>1</v>
      </c>
      <c r="M13" s="50">
        <f t="shared" ref="M13:V13" si="6">M12+M15</f>
        <v>1</v>
      </c>
      <c r="N13" s="39">
        <f t="shared" si="6"/>
        <v>1</v>
      </c>
      <c r="O13" s="50">
        <f t="shared" si="6"/>
        <v>1</v>
      </c>
      <c r="P13" s="50">
        <f t="shared" si="6"/>
        <v>1</v>
      </c>
      <c r="Q13" s="50">
        <f t="shared" si="6"/>
        <v>1</v>
      </c>
      <c r="R13" s="39">
        <f t="shared" si="6"/>
        <v>1</v>
      </c>
      <c r="S13" s="50">
        <f t="shared" si="6"/>
        <v>1</v>
      </c>
      <c r="T13" s="50">
        <f t="shared" si="6"/>
        <v>1</v>
      </c>
      <c r="U13" s="50">
        <f t="shared" si="6"/>
        <v>2</v>
      </c>
      <c r="V13" s="39">
        <f t="shared" si="6"/>
        <v>2</v>
      </c>
    </row>
    <row r="14" ht="15.75" spans="1:22">
      <c r="A14" s="53" t="s">
        <v>861</v>
      </c>
      <c r="B14" s="54"/>
      <c r="C14" s="50">
        <f>IF(C12&gt;=$D8,0,$D8-C12)</f>
        <v>0</v>
      </c>
      <c r="D14" s="50">
        <f t="shared" ref="D14:F14" si="7">IF(D12&gt;=$D8,0,$D8-D12)</f>
        <v>0</v>
      </c>
      <c r="E14" s="50">
        <f t="shared" si="7"/>
        <v>0</v>
      </c>
      <c r="F14" s="39">
        <f t="shared" si="7"/>
        <v>1</v>
      </c>
      <c r="G14" s="50">
        <f>IF(G12&gt;=$H8,0,$H8-G12)</f>
        <v>2</v>
      </c>
      <c r="H14" s="50">
        <f t="shared" ref="H14:L14" si="8">IF(H12&gt;=$H8,0,$H8-H12)</f>
        <v>2</v>
      </c>
      <c r="I14" s="50">
        <f t="shared" si="8"/>
        <v>2</v>
      </c>
      <c r="J14" s="39">
        <f t="shared" si="8"/>
        <v>2</v>
      </c>
      <c r="K14" s="50">
        <f t="shared" si="8"/>
        <v>2</v>
      </c>
      <c r="L14" s="50">
        <f t="shared" si="8"/>
        <v>2</v>
      </c>
      <c r="M14" s="50">
        <f t="shared" ref="M14:N14" si="9">IF(M12&gt;=$H8,0,$H8-M12)</f>
        <v>2</v>
      </c>
      <c r="N14" s="39">
        <f t="shared" si="9"/>
        <v>2</v>
      </c>
      <c r="O14" s="50">
        <f>IF(O12&gt;=$N8,0,$N8-O12)</f>
        <v>2</v>
      </c>
      <c r="P14" s="50">
        <f t="shared" ref="P14:R14" si="10">IF(P12&gt;=$N8,0,$N8-P12)</f>
        <v>2</v>
      </c>
      <c r="Q14" s="50">
        <f t="shared" si="10"/>
        <v>3</v>
      </c>
      <c r="R14" s="39">
        <f t="shared" si="10"/>
        <v>3</v>
      </c>
      <c r="S14" s="50">
        <f>IF(S12&gt;=$R8,0,$R8-S12)</f>
        <v>2</v>
      </c>
      <c r="T14" s="50">
        <f t="shared" ref="T14:V14" si="11">IF(T12&gt;=$R8,0,$R8-T12)</f>
        <v>2</v>
      </c>
      <c r="U14" s="50">
        <f t="shared" si="11"/>
        <v>1</v>
      </c>
      <c r="V14" s="39">
        <f t="shared" si="11"/>
        <v>0</v>
      </c>
    </row>
    <row r="15" ht="15.75" spans="1:22">
      <c r="A15" s="53" t="s">
        <v>862</v>
      </c>
      <c r="B15" s="54"/>
      <c r="C15" s="50">
        <f>IF(C14&gt;0,$L8,0)</f>
        <v>0</v>
      </c>
      <c r="D15" s="50">
        <f t="shared" ref="D15:N15" si="12">IF(D14&gt;0,$L8,0)</f>
        <v>0</v>
      </c>
      <c r="E15" s="50">
        <f t="shared" si="12"/>
        <v>0</v>
      </c>
      <c r="F15" s="39">
        <f t="shared" si="12"/>
        <v>2</v>
      </c>
      <c r="G15" s="50">
        <f t="shared" si="12"/>
        <v>2</v>
      </c>
      <c r="H15" s="50">
        <f t="shared" si="12"/>
        <v>2</v>
      </c>
      <c r="I15" s="50">
        <f t="shared" si="12"/>
        <v>2</v>
      </c>
      <c r="J15" s="39">
        <f t="shared" si="12"/>
        <v>2</v>
      </c>
      <c r="K15" s="50">
        <f t="shared" si="12"/>
        <v>2</v>
      </c>
      <c r="L15" s="50">
        <f t="shared" si="12"/>
        <v>2</v>
      </c>
      <c r="M15" s="50">
        <f t="shared" si="12"/>
        <v>2</v>
      </c>
      <c r="N15" s="39">
        <f t="shared" si="12"/>
        <v>2</v>
      </c>
      <c r="O15" s="39">
        <f t="shared" ref="O15:P15" si="13">IF(O14&gt;0,$L8,0)</f>
        <v>2</v>
      </c>
      <c r="P15" s="39">
        <f t="shared" si="13"/>
        <v>2</v>
      </c>
      <c r="Q15" s="50">
        <f>IF(Q14&gt;0,$P8,0)</f>
        <v>3</v>
      </c>
      <c r="R15" s="39">
        <f t="shared" ref="R15:V15" si="14">IF(R14&gt;0,$P8,0)</f>
        <v>3</v>
      </c>
      <c r="S15" s="50">
        <f t="shared" si="14"/>
        <v>3</v>
      </c>
      <c r="T15" s="50">
        <f t="shared" si="14"/>
        <v>3</v>
      </c>
      <c r="U15" s="50">
        <f t="shared" si="14"/>
        <v>3</v>
      </c>
      <c r="V15" s="39">
        <f t="shared" si="14"/>
        <v>0</v>
      </c>
    </row>
    <row r="16" ht="15.75" spans="1:22">
      <c r="A16" s="53" t="s">
        <v>863</v>
      </c>
      <c r="B16" s="54">
        <f t="shared" ref="B16:L16" si="15">C15</f>
        <v>0</v>
      </c>
      <c r="C16" s="50">
        <f t="shared" si="15"/>
        <v>0</v>
      </c>
      <c r="D16" s="50">
        <f t="shared" si="15"/>
        <v>0</v>
      </c>
      <c r="E16" s="50">
        <f t="shared" si="15"/>
        <v>2</v>
      </c>
      <c r="F16" s="39">
        <f t="shared" si="15"/>
        <v>2</v>
      </c>
      <c r="G16" s="50">
        <f t="shared" si="15"/>
        <v>2</v>
      </c>
      <c r="H16" s="50">
        <f t="shared" si="15"/>
        <v>2</v>
      </c>
      <c r="I16" s="50">
        <f t="shared" si="15"/>
        <v>2</v>
      </c>
      <c r="J16" s="39">
        <f t="shared" si="15"/>
        <v>2</v>
      </c>
      <c r="K16" s="50">
        <f t="shared" si="15"/>
        <v>2</v>
      </c>
      <c r="L16" s="50">
        <f t="shared" si="15"/>
        <v>2</v>
      </c>
      <c r="M16" s="50">
        <f t="shared" ref="M16:V16" si="16">N15</f>
        <v>2</v>
      </c>
      <c r="N16" s="39">
        <f t="shared" si="16"/>
        <v>2</v>
      </c>
      <c r="O16" s="50">
        <f t="shared" si="16"/>
        <v>2</v>
      </c>
      <c r="P16" s="50">
        <f t="shared" si="16"/>
        <v>3</v>
      </c>
      <c r="Q16" s="50">
        <f t="shared" si="16"/>
        <v>3</v>
      </c>
      <c r="R16" s="39">
        <f t="shared" si="16"/>
        <v>3</v>
      </c>
      <c r="S16" s="50">
        <f t="shared" si="16"/>
        <v>3</v>
      </c>
      <c r="T16" s="50">
        <f t="shared" si="16"/>
        <v>3</v>
      </c>
      <c r="U16" s="50">
        <f t="shared" si="16"/>
        <v>0</v>
      </c>
      <c r="V16" s="39">
        <f t="shared" si="16"/>
        <v>0</v>
      </c>
    </row>
    <row r="17" ht="15.75" spans="1:22">
      <c r="A17" s="53" t="s">
        <v>919</v>
      </c>
      <c r="B17" s="54"/>
      <c r="C17" s="50" t="str">
        <f>IF(C13&lt;0,"警告",IF(C13&lt;$D8,"警惕",""))</f>
        <v/>
      </c>
      <c r="D17" s="50" t="str">
        <f t="shared" ref="D17:F17" si="17">IF(D13&lt;0,"警告",IF(D13&lt;$D8,"警惕",""))</f>
        <v/>
      </c>
      <c r="E17" s="50" t="str">
        <f t="shared" si="17"/>
        <v/>
      </c>
      <c r="F17" s="50" t="str">
        <f t="shared" si="17"/>
        <v/>
      </c>
      <c r="G17" s="50" t="str">
        <f>IF(G13&lt;0,"警告",IF(G13&lt;$H8,"警惕",""))</f>
        <v/>
      </c>
      <c r="H17" s="50" t="str">
        <f t="shared" ref="H17:N17" si="18">IF(H13&lt;0,"警告",IF(H13&lt;$H8,"警惕",""))</f>
        <v/>
      </c>
      <c r="I17" s="50" t="str">
        <f t="shared" si="18"/>
        <v/>
      </c>
      <c r="J17" s="39" t="str">
        <f t="shared" si="18"/>
        <v/>
      </c>
      <c r="K17" s="50" t="str">
        <f t="shared" si="18"/>
        <v/>
      </c>
      <c r="L17" s="50" t="str">
        <f t="shared" si="18"/>
        <v/>
      </c>
      <c r="M17" s="50" t="str">
        <f t="shared" si="18"/>
        <v/>
      </c>
      <c r="N17" s="39" t="str">
        <f t="shared" si="18"/>
        <v/>
      </c>
      <c r="O17" s="50" t="str">
        <f>IF(O13&lt;0,"警告",IF(O13&lt;$N8,"警惕",""))</f>
        <v/>
      </c>
      <c r="P17" s="50" t="str">
        <f t="shared" ref="P17:R17" si="19">IF(P13&lt;0,"警告",IF(P13&lt;$N8,"警惕",""))</f>
        <v/>
      </c>
      <c r="Q17" s="50" t="str">
        <f t="shared" si="19"/>
        <v/>
      </c>
      <c r="R17" s="39" t="str">
        <f t="shared" si="19"/>
        <v/>
      </c>
      <c r="S17" s="50" t="str">
        <f>IF(S13&lt;0,"警告",IF(S13&lt;$R8,"警惕",""))</f>
        <v/>
      </c>
      <c r="T17" s="50" t="str">
        <f t="shared" ref="T17:V17" si="20">IF(T13&lt;0,"警告",IF(T13&lt;$R8,"警惕",""))</f>
        <v/>
      </c>
      <c r="U17" s="50" t="str">
        <f t="shared" si="20"/>
        <v/>
      </c>
      <c r="V17" s="39" t="str">
        <f t="shared" si="20"/>
        <v/>
      </c>
    </row>
    <row r="18" ht="15.75" customHeight="1"/>
    <row r="19" spans="1:22">
      <c r="A19" s="48" t="s">
        <v>920</v>
      </c>
      <c r="B19" s="49" t="s">
        <v>844</v>
      </c>
      <c r="C19" s="50" t="s">
        <v>845</v>
      </c>
      <c r="D19" s="50">
        <v>0</v>
      </c>
      <c r="E19" s="50" t="s">
        <v>846</v>
      </c>
      <c r="F19" s="39">
        <v>0</v>
      </c>
      <c r="G19" s="50" t="s">
        <v>847</v>
      </c>
      <c r="H19" s="50">
        <v>0</v>
      </c>
      <c r="I19" s="50" t="s">
        <v>848</v>
      </c>
      <c r="J19" s="39">
        <v>0</v>
      </c>
      <c r="K19" s="50" t="s">
        <v>849</v>
      </c>
      <c r="L19" s="50">
        <v>1</v>
      </c>
      <c r="M19" s="50" t="s">
        <v>850</v>
      </c>
      <c r="N19" s="39"/>
      <c r="O19" s="50" t="s">
        <v>851</v>
      </c>
      <c r="P19" s="46"/>
      <c r="Q19" s="50" t="s">
        <v>852</v>
      </c>
      <c r="R19" s="39"/>
      <c r="S19" s="50" t="s">
        <v>853</v>
      </c>
      <c r="T19" s="46"/>
      <c r="U19" s="50" t="s">
        <v>917</v>
      </c>
      <c r="V19" s="39" t="s">
        <v>918</v>
      </c>
    </row>
    <row r="20" spans="1:22">
      <c r="A20" s="144" t="s">
        <v>856</v>
      </c>
      <c r="B20" s="51" t="s">
        <v>836</v>
      </c>
      <c r="C20" s="52">
        <v>1</v>
      </c>
      <c r="D20" s="52">
        <v>2</v>
      </c>
      <c r="E20" s="52">
        <v>3</v>
      </c>
      <c r="F20" s="39">
        <v>4</v>
      </c>
      <c r="G20" s="52">
        <v>5</v>
      </c>
      <c r="H20" s="52">
        <v>6</v>
      </c>
      <c r="I20" s="52">
        <v>7</v>
      </c>
      <c r="J20" s="39">
        <v>8</v>
      </c>
      <c r="K20" s="52">
        <v>9</v>
      </c>
      <c r="L20" s="52">
        <v>10</v>
      </c>
      <c r="M20" s="52">
        <v>11</v>
      </c>
      <c r="N20" s="39">
        <v>12</v>
      </c>
      <c r="O20" s="52">
        <v>13</v>
      </c>
      <c r="P20" s="52">
        <v>14</v>
      </c>
      <c r="Q20" s="52">
        <v>15</v>
      </c>
      <c r="R20" s="39">
        <v>16</v>
      </c>
      <c r="S20" s="52">
        <v>17</v>
      </c>
      <c r="T20" s="52">
        <v>18</v>
      </c>
      <c r="U20" s="52">
        <v>19</v>
      </c>
      <c r="V20" s="39">
        <v>20</v>
      </c>
    </row>
    <row r="21" ht="15.75" spans="1:22">
      <c r="A21" s="53" t="s">
        <v>857</v>
      </c>
      <c r="B21" s="54">
        <v>0</v>
      </c>
      <c r="C21" s="42">
        <f>C4</f>
        <v>0</v>
      </c>
      <c r="D21" s="42">
        <f t="shared" ref="D21:V21" si="21">D4</f>
        <v>0</v>
      </c>
      <c r="E21" s="42">
        <f t="shared" si="21"/>
        <v>0</v>
      </c>
      <c r="F21" s="58">
        <f t="shared" si="21"/>
        <v>1</v>
      </c>
      <c r="G21" s="72">
        <f t="shared" si="21"/>
        <v>0</v>
      </c>
      <c r="H21" s="72">
        <f t="shared" si="21"/>
        <v>1</v>
      </c>
      <c r="I21" s="72">
        <f t="shared" si="21"/>
        <v>0</v>
      </c>
      <c r="J21" s="58">
        <f t="shared" si="21"/>
        <v>1</v>
      </c>
      <c r="K21" s="72">
        <f t="shared" si="21"/>
        <v>0</v>
      </c>
      <c r="L21" s="72">
        <f t="shared" si="21"/>
        <v>1</v>
      </c>
      <c r="M21" s="72">
        <f t="shared" si="21"/>
        <v>0</v>
      </c>
      <c r="N21" s="58">
        <f t="shared" si="21"/>
        <v>1</v>
      </c>
      <c r="O21" s="72">
        <f t="shared" si="21"/>
        <v>0</v>
      </c>
      <c r="P21" s="72">
        <f t="shared" si="21"/>
        <v>1</v>
      </c>
      <c r="Q21" s="72">
        <f t="shared" si="21"/>
        <v>0</v>
      </c>
      <c r="R21" s="58">
        <f t="shared" si="21"/>
        <v>1</v>
      </c>
      <c r="S21" s="72">
        <f t="shared" si="21"/>
        <v>0</v>
      </c>
      <c r="T21" s="72">
        <f t="shared" si="21"/>
        <v>0</v>
      </c>
      <c r="U21" s="72">
        <f t="shared" si="21"/>
        <v>0</v>
      </c>
      <c r="V21" s="58">
        <f t="shared" si="21"/>
        <v>0</v>
      </c>
    </row>
    <row r="22" ht="15.75" spans="1:22">
      <c r="A22" s="53" t="s">
        <v>858</v>
      </c>
      <c r="B22" s="54">
        <v>0</v>
      </c>
      <c r="C22" s="50">
        <v>0</v>
      </c>
      <c r="D22" s="50"/>
      <c r="E22" s="50"/>
      <c r="F22" s="39"/>
      <c r="G22" s="50"/>
      <c r="H22" s="50"/>
      <c r="I22" s="50"/>
      <c r="J22" s="39"/>
      <c r="K22" s="50"/>
      <c r="L22" s="50"/>
      <c r="M22" s="50"/>
      <c r="N22" s="39"/>
      <c r="O22" s="50"/>
      <c r="P22" s="50"/>
      <c r="Q22" s="50"/>
      <c r="R22" s="39"/>
      <c r="S22" s="50"/>
      <c r="T22" s="50"/>
      <c r="U22" s="50"/>
      <c r="V22" s="39"/>
    </row>
    <row r="23" ht="15.75" spans="1:22">
      <c r="A23" s="53" t="s">
        <v>859</v>
      </c>
      <c r="B23" s="54"/>
      <c r="C23" s="50">
        <f>F19+C22+B22-C21</f>
        <v>0</v>
      </c>
      <c r="D23" s="50">
        <f>C24+D22-D21</f>
        <v>0</v>
      </c>
      <c r="E23" s="50">
        <f>D24+E22-E21</f>
        <v>0</v>
      </c>
      <c r="F23" s="39">
        <f t="shared" ref="F23" si="22">E24+F22-F21</f>
        <v>-1</v>
      </c>
      <c r="G23" s="50">
        <f>J19+G22-G21</f>
        <v>0</v>
      </c>
      <c r="H23" s="50">
        <f t="shared" ref="H23:I23" si="23">G24+H22-H21</f>
        <v>-1</v>
      </c>
      <c r="I23" s="50">
        <f t="shared" si="23"/>
        <v>0</v>
      </c>
      <c r="J23" s="39">
        <f t="shared" ref="J23:L23" si="24">I24+J22-J21</f>
        <v>-1</v>
      </c>
      <c r="K23" s="50">
        <f t="shared" si="24"/>
        <v>0</v>
      </c>
      <c r="L23" s="50">
        <f t="shared" si="24"/>
        <v>-1</v>
      </c>
      <c r="M23" s="50">
        <f t="shared" ref="M23:V23" si="25">L24+M22-M21</f>
        <v>0</v>
      </c>
      <c r="N23" s="39">
        <f t="shared" si="25"/>
        <v>-1</v>
      </c>
      <c r="O23" s="50">
        <f t="shared" si="25"/>
        <v>0</v>
      </c>
      <c r="P23" s="50">
        <f t="shared" si="25"/>
        <v>-1</v>
      </c>
      <c r="Q23" s="50">
        <f t="shared" si="25"/>
        <v>0</v>
      </c>
      <c r="R23" s="39">
        <f t="shared" si="25"/>
        <v>-1</v>
      </c>
      <c r="S23" s="50">
        <f t="shared" si="25"/>
        <v>0</v>
      </c>
      <c r="T23" s="50">
        <f t="shared" si="25"/>
        <v>0</v>
      </c>
      <c r="U23" s="50">
        <f t="shared" si="25"/>
        <v>0</v>
      </c>
      <c r="V23" s="39">
        <f t="shared" si="25"/>
        <v>0</v>
      </c>
    </row>
    <row r="24" ht="15.75" spans="1:22">
      <c r="A24" s="53" t="s">
        <v>860</v>
      </c>
      <c r="B24" s="54"/>
      <c r="C24" s="50">
        <f>C23+C26</f>
        <v>0</v>
      </c>
      <c r="D24" s="50">
        <f t="shared" ref="D24:G24" si="26">D23+D26</f>
        <v>0</v>
      </c>
      <c r="E24" s="50">
        <f t="shared" si="26"/>
        <v>0</v>
      </c>
      <c r="F24" s="39">
        <f t="shared" si="26"/>
        <v>0</v>
      </c>
      <c r="G24" s="50">
        <f t="shared" si="26"/>
        <v>0</v>
      </c>
      <c r="H24" s="50">
        <f t="shared" ref="H24:L24" si="27">H23+H26</f>
        <v>0</v>
      </c>
      <c r="I24" s="50">
        <f t="shared" si="27"/>
        <v>0</v>
      </c>
      <c r="J24" s="39">
        <f t="shared" si="27"/>
        <v>0</v>
      </c>
      <c r="K24" s="50">
        <f t="shared" si="27"/>
        <v>0</v>
      </c>
      <c r="L24" s="50">
        <f t="shared" si="27"/>
        <v>0</v>
      </c>
      <c r="M24" s="50">
        <f t="shared" ref="M24:V24" si="28">M23+M26</f>
        <v>0</v>
      </c>
      <c r="N24" s="39">
        <f t="shared" si="28"/>
        <v>0</v>
      </c>
      <c r="O24" s="50">
        <f t="shared" si="28"/>
        <v>0</v>
      </c>
      <c r="P24" s="50">
        <f t="shared" si="28"/>
        <v>0</v>
      </c>
      <c r="Q24" s="50">
        <f t="shared" si="28"/>
        <v>0</v>
      </c>
      <c r="R24" s="39">
        <f t="shared" si="28"/>
        <v>0</v>
      </c>
      <c r="S24" s="50">
        <f t="shared" si="28"/>
        <v>0</v>
      </c>
      <c r="T24" s="50">
        <f t="shared" si="28"/>
        <v>0</v>
      </c>
      <c r="U24" s="50">
        <f t="shared" si="28"/>
        <v>0</v>
      </c>
      <c r="V24" s="39">
        <f t="shared" si="28"/>
        <v>0</v>
      </c>
    </row>
    <row r="25" ht="15.75" spans="1:22">
      <c r="A25" s="53" t="s">
        <v>861</v>
      </c>
      <c r="B25" s="54"/>
      <c r="C25" s="50">
        <f>IF(C23&gt;=$D19,0,$D19-C23)</f>
        <v>0</v>
      </c>
      <c r="D25" s="50">
        <f t="shared" ref="D25:F25" si="29">IF(D23&gt;=$D19,0,$D19-D23)</f>
        <v>0</v>
      </c>
      <c r="E25" s="50">
        <f t="shared" si="29"/>
        <v>0</v>
      </c>
      <c r="F25" s="39">
        <f t="shared" si="29"/>
        <v>1</v>
      </c>
      <c r="G25" s="50">
        <f>IF(G23&gt;=$H19,0,$H19-G23)</f>
        <v>0</v>
      </c>
      <c r="H25" s="50">
        <f t="shared" ref="H25:L25" si="30">IF(H23&gt;=$H19,0,$H19-H23)</f>
        <v>1</v>
      </c>
      <c r="I25" s="50">
        <f t="shared" si="30"/>
        <v>0</v>
      </c>
      <c r="J25" s="39">
        <f t="shared" si="30"/>
        <v>1</v>
      </c>
      <c r="K25" s="50">
        <f t="shared" si="30"/>
        <v>0</v>
      </c>
      <c r="L25" s="50">
        <f t="shared" si="30"/>
        <v>1</v>
      </c>
      <c r="M25" s="50">
        <f t="shared" ref="M25:V25" si="31">IF(M23&gt;=$H19,0,$H19-M23)</f>
        <v>0</v>
      </c>
      <c r="N25" s="39">
        <f t="shared" si="31"/>
        <v>1</v>
      </c>
      <c r="O25" s="50">
        <f t="shared" si="31"/>
        <v>0</v>
      </c>
      <c r="P25" s="50">
        <f t="shared" si="31"/>
        <v>1</v>
      </c>
      <c r="Q25" s="50">
        <f t="shared" si="31"/>
        <v>0</v>
      </c>
      <c r="R25" s="39">
        <f t="shared" si="31"/>
        <v>1</v>
      </c>
      <c r="S25" s="50">
        <f t="shared" si="31"/>
        <v>0</v>
      </c>
      <c r="T25" s="50">
        <f t="shared" si="31"/>
        <v>0</v>
      </c>
      <c r="U25" s="50">
        <f t="shared" si="31"/>
        <v>0</v>
      </c>
      <c r="V25" s="39">
        <f t="shared" si="31"/>
        <v>0</v>
      </c>
    </row>
    <row r="26" ht="15.75" spans="1:22">
      <c r="A26" s="53" t="s">
        <v>862</v>
      </c>
      <c r="B26" s="54"/>
      <c r="C26" s="50">
        <f>IF(C25&gt;0,$L19,0)</f>
        <v>0</v>
      </c>
      <c r="D26" s="50">
        <f t="shared" ref="D26:F26" si="32">IF(D25&gt;0,$L19,0)</f>
        <v>0</v>
      </c>
      <c r="E26" s="50">
        <f t="shared" si="32"/>
        <v>0</v>
      </c>
      <c r="F26" s="39">
        <f t="shared" si="32"/>
        <v>1</v>
      </c>
      <c r="G26" s="50">
        <f t="shared" ref="G26:S26" si="33">IF(G25&gt;0,IF(F26&gt;0,0,$L19),0)</f>
        <v>0</v>
      </c>
      <c r="H26" s="50">
        <f t="shared" si="33"/>
        <v>1</v>
      </c>
      <c r="I26" s="50">
        <f t="shared" si="33"/>
        <v>0</v>
      </c>
      <c r="J26" s="39">
        <f t="shared" si="33"/>
        <v>1</v>
      </c>
      <c r="K26" s="50">
        <f t="shared" si="33"/>
        <v>0</v>
      </c>
      <c r="L26" s="50">
        <f t="shared" si="33"/>
        <v>1</v>
      </c>
      <c r="M26" s="50">
        <f t="shared" si="33"/>
        <v>0</v>
      </c>
      <c r="N26" s="39">
        <f t="shared" si="33"/>
        <v>1</v>
      </c>
      <c r="O26" s="50">
        <f t="shared" si="33"/>
        <v>0</v>
      </c>
      <c r="P26" s="50">
        <f t="shared" si="33"/>
        <v>1</v>
      </c>
      <c r="Q26" s="50">
        <f t="shared" si="33"/>
        <v>0</v>
      </c>
      <c r="R26" s="39">
        <f t="shared" si="33"/>
        <v>1</v>
      </c>
      <c r="S26" s="50">
        <f t="shared" si="33"/>
        <v>0</v>
      </c>
      <c r="T26" s="50">
        <f t="shared" ref="T26:V26" si="34">IF(T25&gt;0,IF(S26&gt;0,0,$L19),0)</f>
        <v>0</v>
      </c>
      <c r="U26" s="50">
        <f t="shared" si="34"/>
        <v>0</v>
      </c>
      <c r="V26" s="39">
        <f t="shared" si="34"/>
        <v>0</v>
      </c>
    </row>
    <row r="27" ht="15.75" spans="1:22">
      <c r="A27" s="53" t="s">
        <v>863</v>
      </c>
      <c r="B27" s="54">
        <f t="shared" ref="B27" si="35">C26</f>
        <v>0</v>
      </c>
      <c r="C27" s="50">
        <f>E26</f>
        <v>0</v>
      </c>
      <c r="D27" s="50">
        <f>F26</f>
        <v>1</v>
      </c>
      <c r="E27" s="50">
        <f>G26</f>
        <v>0</v>
      </c>
      <c r="F27" s="39">
        <f>H26</f>
        <v>1</v>
      </c>
      <c r="G27" s="50">
        <f>I26</f>
        <v>0</v>
      </c>
      <c r="H27" s="50">
        <f t="shared" ref="H27:V27" si="36">J26</f>
        <v>1</v>
      </c>
      <c r="I27" s="50">
        <f t="shared" si="36"/>
        <v>0</v>
      </c>
      <c r="J27" s="39">
        <f t="shared" si="36"/>
        <v>1</v>
      </c>
      <c r="K27" s="50">
        <f t="shared" si="36"/>
        <v>0</v>
      </c>
      <c r="L27" s="50">
        <f t="shared" si="36"/>
        <v>1</v>
      </c>
      <c r="M27" s="50">
        <f t="shared" si="36"/>
        <v>0</v>
      </c>
      <c r="N27" s="39">
        <f t="shared" si="36"/>
        <v>1</v>
      </c>
      <c r="O27" s="50">
        <f t="shared" si="36"/>
        <v>0</v>
      </c>
      <c r="P27" s="50">
        <f t="shared" si="36"/>
        <v>1</v>
      </c>
      <c r="Q27" s="50">
        <f t="shared" si="36"/>
        <v>0</v>
      </c>
      <c r="R27" s="39">
        <f t="shared" si="36"/>
        <v>0</v>
      </c>
      <c r="S27" s="50">
        <f t="shared" si="36"/>
        <v>0</v>
      </c>
      <c r="T27" s="50">
        <f t="shared" si="36"/>
        <v>0</v>
      </c>
      <c r="U27" s="50">
        <f t="shared" si="36"/>
        <v>0</v>
      </c>
      <c r="V27" s="39">
        <f t="shared" si="36"/>
        <v>0</v>
      </c>
    </row>
    <row r="28" ht="15.75" spans="1:22">
      <c r="A28" s="53" t="s">
        <v>919</v>
      </c>
      <c r="B28" s="54"/>
      <c r="C28" s="50" t="str">
        <f>IF(C24&lt;0,"警告",IF(C24&lt;$D19,"警惕",""))</f>
        <v/>
      </c>
      <c r="D28" s="50" t="str">
        <f t="shared" ref="D28:F28" si="37">IF(D24&lt;0,"警告",IF(D24&lt;$D19,"警惕",""))</f>
        <v/>
      </c>
      <c r="E28" s="50" t="str">
        <f t="shared" si="37"/>
        <v/>
      </c>
      <c r="F28" s="39" t="str">
        <f t="shared" si="37"/>
        <v/>
      </c>
      <c r="G28" s="50" t="str">
        <f>IF(G24&lt;0,"警告",IF(G24&lt;$H19,"警惕",""))</f>
        <v/>
      </c>
      <c r="H28" s="50" t="str">
        <f t="shared" ref="H28:V28" si="38">IF(H24&lt;0,"警告",IF(H24&lt;$H19,"警惕",""))</f>
        <v/>
      </c>
      <c r="I28" s="50" t="str">
        <f t="shared" si="38"/>
        <v/>
      </c>
      <c r="J28" s="39" t="str">
        <f t="shared" si="38"/>
        <v/>
      </c>
      <c r="K28" s="50" t="str">
        <f t="shared" si="38"/>
        <v/>
      </c>
      <c r="L28" s="50" t="str">
        <f t="shared" si="38"/>
        <v/>
      </c>
      <c r="M28" s="50" t="str">
        <f t="shared" si="38"/>
        <v/>
      </c>
      <c r="N28" s="39" t="str">
        <f t="shared" si="38"/>
        <v/>
      </c>
      <c r="O28" s="50" t="str">
        <f t="shared" si="38"/>
        <v/>
      </c>
      <c r="P28" s="50" t="str">
        <f t="shared" si="38"/>
        <v/>
      </c>
      <c r="Q28" s="50" t="str">
        <f t="shared" si="38"/>
        <v/>
      </c>
      <c r="R28" s="39" t="str">
        <f t="shared" si="38"/>
        <v/>
      </c>
      <c r="S28" s="50" t="str">
        <f t="shared" si="38"/>
        <v/>
      </c>
      <c r="T28" s="50" t="str">
        <f t="shared" si="38"/>
        <v/>
      </c>
      <c r="U28" s="50" t="str">
        <f t="shared" si="38"/>
        <v/>
      </c>
      <c r="V28" s="39" t="str">
        <f t="shared" si="38"/>
        <v/>
      </c>
    </row>
    <row r="29" spans="1:18">
      <c r="A29" s="75"/>
      <c r="B29" s="33"/>
      <c r="F29" s="35"/>
      <c r="J29" s="35"/>
      <c r="N29" s="35"/>
      <c r="R29" s="35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workbookViewId="0">
      <selection activeCell="J9" sqref="J9"/>
    </sheetView>
  </sheetViews>
  <sheetFormatPr defaultColWidth="9" defaultRowHeight="15"/>
  <cols>
    <col min="1" max="1" width="31.5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1" width="5.625" style="33" customWidth="1"/>
    <col min="22" max="22" width="5.625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921</v>
      </c>
      <c r="B1" s="51" t="s">
        <v>836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922</v>
      </c>
      <c r="B2" s="62"/>
      <c r="C2" s="70">
        <f>(P5的MPS!C19+P5的MPS!C35+规则!C51)*规则!$G38</f>
        <v>0</v>
      </c>
      <c r="D2" s="70">
        <f>(P5的MPS!D19+P5的MPS!D35+规则!D51)*规则!$G38</f>
        <v>0</v>
      </c>
      <c r="E2" s="70">
        <f>(P5的MPS!E19+P5的MPS!E35+规则!E51)*规则!$G38</f>
        <v>0</v>
      </c>
      <c r="F2" s="62">
        <f>(P5的MPS!F19+P5的MPS!F35+P5的MPS!F51)*规则!$G38</f>
        <v>0</v>
      </c>
      <c r="G2" s="62">
        <f>(P5的MPS!G19+P5的MPS!G35+P5的MPS!G51)*规则!$G38</f>
        <v>0</v>
      </c>
      <c r="H2" s="62">
        <f>(P5的MPS!H19+P5的MPS!H35+P5的MPS!H51)*规则!$G38</f>
        <v>0</v>
      </c>
      <c r="I2" s="62">
        <f>(P5的MPS!I19+P5的MPS!I35+P5的MPS!I51)*规则!$G38</f>
        <v>0</v>
      </c>
      <c r="J2" s="71">
        <f>(P5的MPS!J19+P5的MPS!J35+P5的MPS!J51)*规则!$G38</f>
        <v>0</v>
      </c>
      <c r="K2" s="62">
        <f>(P5的MPS!K19+P5的MPS!K35+P5的MPS!K51)*规则!$G38</f>
        <v>0</v>
      </c>
      <c r="L2" s="62">
        <f>(P5的MPS!L19+P5的MPS!L35+P5的MPS!L51)*规则!$G38</f>
        <v>0</v>
      </c>
      <c r="M2" s="62">
        <f>(P5的MPS!M19+P5的MPS!M35+P5的MPS!M51)*规则!$G38</f>
        <v>0</v>
      </c>
      <c r="N2" s="71">
        <f>(P5的MPS!N19+P5的MPS!N35+P5的MPS!N51)*规则!$G38</f>
        <v>0</v>
      </c>
      <c r="O2" s="62">
        <f>(P5的MPS!O19+P5的MPS!O35+P5的MPS!O51)*规则!$G38</f>
        <v>0</v>
      </c>
      <c r="P2" s="62">
        <f>(P5的MPS!P19+P5的MPS!P35+P5的MPS!P51)*规则!$G38</f>
        <v>0</v>
      </c>
      <c r="Q2" s="62">
        <f>(P5的MPS!Q19+P5的MPS!Q35+P5的MPS!Q51)*规则!$G38</f>
        <v>0</v>
      </c>
      <c r="R2" s="71">
        <f>(P5的MPS!R19+P5的MPS!R35+P5的MPS!R51)*规则!$G38</f>
        <v>0</v>
      </c>
      <c r="S2" s="62">
        <f>(P5的MPS!S19+P5的MPS!S35+P5的MPS!S51)*规则!$G38</f>
        <v>0</v>
      </c>
      <c r="T2" s="62">
        <f>(P5的MPS!T19+P5的MPS!T35+P5的MPS!T51)*规则!$G38</f>
        <v>0</v>
      </c>
      <c r="U2" s="62">
        <f>(P5的MPS!U19+P5的MPS!U35+P5的MPS!U51)*规则!$G38</f>
        <v>0</v>
      </c>
      <c r="V2" s="71">
        <f>(P5的MPS!V19+P5的MPS!V35+P5的MPS!V51)*规则!$G38</f>
        <v>0</v>
      </c>
    </row>
    <row r="3" ht="15.75" customHeight="1" spans="1:22">
      <c r="A3" s="40" t="s">
        <v>923</v>
      </c>
      <c r="B3" s="62"/>
      <c r="C3" s="70">
        <v>0</v>
      </c>
      <c r="D3" s="70">
        <v>0</v>
      </c>
      <c r="E3" s="70">
        <v>0</v>
      </c>
      <c r="F3" s="71">
        <v>1</v>
      </c>
      <c r="G3" s="62">
        <v>3</v>
      </c>
      <c r="H3" s="62">
        <v>3</v>
      </c>
      <c r="I3" s="62">
        <v>3</v>
      </c>
      <c r="J3" s="71">
        <v>3</v>
      </c>
      <c r="K3" s="62">
        <v>4</v>
      </c>
      <c r="L3" s="62">
        <v>4</v>
      </c>
      <c r="M3" s="62">
        <v>4</v>
      </c>
      <c r="N3" s="71">
        <v>4</v>
      </c>
      <c r="O3" s="62">
        <v>5</v>
      </c>
      <c r="P3" s="62">
        <v>5</v>
      </c>
      <c r="Q3" s="62">
        <v>5</v>
      </c>
      <c r="R3" s="71">
        <v>5</v>
      </c>
      <c r="S3" s="62">
        <v>5</v>
      </c>
      <c r="T3" s="62">
        <v>5</v>
      </c>
      <c r="U3" s="62">
        <v>5</v>
      </c>
      <c r="V3" s="71">
        <v>0</v>
      </c>
    </row>
    <row r="4" ht="15.75" customHeight="1" spans="1:22">
      <c r="A4" s="40" t="s">
        <v>924</v>
      </c>
      <c r="B4" s="62"/>
      <c r="C4" s="70">
        <v>0</v>
      </c>
      <c r="D4" s="70">
        <v>0</v>
      </c>
      <c r="E4" s="70">
        <v>0</v>
      </c>
      <c r="F4" s="71">
        <v>0</v>
      </c>
      <c r="G4" s="62">
        <v>1</v>
      </c>
      <c r="H4" s="62">
        <v>0</v>
      </c>
      <c r="I4" s="62">
        <v>1</v>
      </c>
      <c r="J4" s="71">
        <v>0</v>
      </c>
      <c r="K4" s="62">
        <v>1</v>
      </c>
      <c r="L4" s="62">
        <v>0</v>
      </c>
      <c r="M4" s="62">
        <v>1</v>
      </c>
      <c r="N4" s="71">
        <v>0</v>
      </c>
      <c r="O4" s="62">
        <v>1</v>
      </c>
      <c r="P4" s="62">
        <v>0</v>
      </c>
      <c r="Q4" s="62">
        <v>1</v>
      </c>
      <c r="R4" s="71">
        <v>0</v>
      </c>
      <c r="S4" s="62">
        <v>1</v>
      </c>
      <c r="T4" s="62">
        <v>0</v>
      </c>
      <c r="U4" s="62">
        <v>1</v>
      </c>
      <c r="V4" s="71">
        <v>0</v>
      </c>
    </row>
    <row r="5" ht="15.75" customHeight="1" spans="1:22">
      <c r="A5" s="40" t="s">
        <v>925</v>
      </c>
      <c r="B5" s="62"/>
      <c r="C5" s="70" t="str">
        <f>IF(C2&gt;=C3+C4,IF(C2&gt;C3+C4,"急采",""),"错误")</f>
        <v/>
      </c>
      <c r="D5" s="70" t="str">
        <f t="shared" ref="D5:E5" si="0">IF(D2&gt;=D3+D4,IF(D2&gt;D3+D4,"急采",""),"错误")</f>
        <v/>
      </c>
      <c r="E5" s="70" t="str">
        <f t="shared" si="0"/>
        <v/>
      </c>
      <c r="F5" s="71" t="str">
        <f>IF(F2&gt;=F3+F4,IF(F2&gt;F3+F4,"缺吗",""),"库存")</f>
        <v>库存</v>
      </c>
      <c r="G5" s="62" t="str">
        <f>IF(G2&gt;=G3+G4,IF(G2&gt;G3+G4,"缺吗",""),"库存")</f>
        <v>库存</v>
      </c>
      <c r="H5" s="62" t="str">
        <f t="shared" ref="H5:V5" si="1">IF(H2&gt;=H3+H4,IF(H2&gt;H3+H4,"缺吗",""),"库存")</f>
        <v>库存</v>
      </c>
      <c r="I5" s="62" t="str">
        <f t="shared" si="1"/>
        <v>库存</v>
      </c>
      <c r="J5" s="71" t="str">
        <f t="shared" si="1"/>
        <v>库存</v>
      </c>
      <c r="K5" s="62" t="str">
        <f t="shared" si="1"/>
        <v>库存</v>
      </c>
      <c r="L5" s="62" t="str">
        <f t="shared" si="1"/>
        <v>库存</v>
      </c>
      <c r="M5" s="62" t="str">
        <f t="shared" si="1"/>
        <v>库存</v>
      </c>
      <c r="N5" s="71" t="str">
        <f t="shared" si="1"/>
        <v>库存</v>
      </c>
      <c r="O5" s="62" t="str">
        <f t="shared" si="1"/>
        <v>库存</v>
      </c>
      <c r="P5" s="62" t="str">
        <f t="shared" si="1"/>
        <v>库存</v>
      </c>
      <c r="Q5" s="62" t="str">
        <f t="shared" si="1"/>
        <v>库存</v>
      </c>
      <c r="R5" s="71" t="str">
        <f t="shared" si="1"/>
        <v>库存</v>
      </c>
      <c r="S5" s="62" t="str">
        <f t="shared" si="1"/>
        <v>库存</v>
      </c>
      <c r="T5" s="62" t="str">
        <f t="shared" si="1"/>
        <v>库存</v>
      </c>
      <c r="U5" s="62" t="str">
        <f t="shared" si="1"/>
        <v>库存</v>
      </c>
      <c r="V5" s="71" t="str">
        <f t="shared" si="1"/>
        <v/>
      </c>
    </row>
    <row r="6" ht="15.75" customHeight="1" spans="1:22">
      <c r="A6" s="40" t="s">
        <v>926</v>
      </c>
      <c r="B6" s="62"/>
      <c r="C6" s="70"/>
      <c r="D6" s="70"/>
      <c r="E6" s="70"/>
      <c r="F6" s="71" t="str">
        <f t="shared" ref="F6:V6" si="2">IF(F5="缺吗",IF(F13+F25+F4+F3&gt;=F2,"不缺","缺"),"")</f>
        <v/>
      </c>
      <c r="G6" s="62" t="str">
        <f t="shared" si="2"/>
        <v/>
      </c>
      <c r="H6" s="62" t="str">
        <f t="shared" si="2"/>
        <v/>
      </c>
      <c r="I6" s="62" t="str">
        <f t="shared" si="2"/>
        <v/>
      </c>
      <c r="J6" s="71" t="str">
        <f t="shared" si="2"/>
        <v/>
      </c>
      <c r="K6" s="62" t="str">
        <f t="shared" si="2"/>
        <v/>
      </c>
      <c r="L6" s="62" t="str">
        <f t="shared" si="2"/>
        <v/>
      </c>
      <c r="M6" s="62" t="str">
        <f t="shared" si="2"/>
        <v/>
      </c>
      <c r="N6" s="71" t="str">
        <f t="shared" si="2"/>
        <v/>
      </c>
      <c r="O6" s="62" t="str">
        <f t="shared" si="2"/>
        <v/>
      </c>
      <c r="P6" s="62" t="str">
        <f t="shared" si="2"/>
        <v/>
      </c>
      <c r="Q6" s="62" t="str">
        <f t="shared" si="2"/>
        <v/>
      </c>
      <c r="R6" s="71" t="str">
        <f t="shared" si="2"/>
        <v/>
      </c>
      <c r="S6" s="62" t="str">
        <f t="shared" si="2"/>
        <v/>
      </c>
      <c r="T6" s="62" t="str">
        <f t="shared" si="2"/>
        <v/>
      </c>
      <c r="U6" s="62" t="str">
        <f t="shared" si="2"/>
        <v/>
      </c>
      <c r="V6" s="71" t="str">
        <f t="shared" si="2"/>
        <v/>
      </c>
    </row>
    <row r="7" ht="15.75" customHeight="1" spans="1:1">
      <c r="A7" s="47"/>
    </row>
    <row r="8" spans="1:22">
      <c r="A8" s="48" t="s">
        <v>927</v>
      </c>
      <c r="B8" s="49" t="s">
        <v>844</v>
      </c>
      <c r="C8" s="50" t="s">
        <v>845</v>
      </c>
      <c r="D8" s="50">
        <v>0</v>
      </c>
      <c r="E8" s="50" t="s">
        <v>846</v>
      </c>
      <c r="F8" s="39">
        <v>0</v>
      </c>
      <c r="G8" s="50" t="s">
        <v>847</v>
      </c>
      <c r="H8" s="50">
        <v>1</v>
      </c>
      <c r="I8" s="50" t="s">
        <v>848</v>
      </c>
      <c r="J8" s="39">
        <f>SUM(C10:F10)</f>
        <v>1</v>
      </c>
      <c r="K8" s="50" t="s">
        <v>849</v>
      </c>
      <c r="L8" s="50">
        <v>1</v>
      </c>
      <c r="M8" s="50" t="s">
        <v>850</v>
      </c>
      <c r="N8" s="39">
        <v>1</v>
      </c>
      <c r="O8" s="50" t="s">
        <v>851</v>
      </c>
      <c r="P8" s="46">
        <v>3</v>
      </c>
      <c r="Q8" s="50" t="s">
        <v>852</v>
      </c>
      <c r="R8" s="39">
        <v>0</v>
      </c>
      <c r="S8" s="50" t="s">
        <v>853</v>
      </c>
      <c r="T8" s="46">
        <v>4</v>
      </c>
      <c r="U8" s="50" t="s">
        <v>928</v>
      </c>
      <c r="V8" s="39">
        <v>5</v>
      </c>
    </row>
    <row r="9" spans="1:22">
      <c r="A9" s="144" t="s">
        <v>856</v>
      </c>
      <c r="B9" s="51" t="s">
        <v>836</v>
      </c>
      <c r="C9" s="52">
        <v>1</v>
      </c>
      <c r="D9" s="52">
        <v>2</v>
      </c>
      <c r="E9" s="52">
        <v>3</v>
      </c>
      <c r="F9" s="39">
        <v>4</v>
      </c>
      <c r="G9" s="52">
        <v>5</v>
      </c>
      <c r="H9" s="52">
        <v>6</v>
      </c>
      <c r="I9" s="52">
        <v>7</v>
      </c>
      <c r="J9" s="39">
        <v>8</v>
      </c>
      <c r="K9" s="52">
        <v>9</v>
      </c>
      <c r="L9" s="52">
        <v>10</v>
      </c>
      <c r="M9" s="52">
        <v>11</v>
      </c>
      <c r="N9" s="39">
        <v>12</v>
      </c>
      <c r="O9" s="52">
        <v>13</v>
      </c>
      <c r="P9" s="52">
        <v>14</v>
      </c>
      <c r="Q9" s="52">
        <v>15</v>
      </c>
      <c r="R9" s="39">
        <v>16</v>
      </c>
      <c r="S9" s="52">
        <v>17</v>
      </c>
      <c r="T9" s="52">
        <v>18</v>
      </c>
      <c r="U9" s="52">
        <v>19</v>
      </c>
      <c r="V9" s="39">
        <v>20</v>
      </c>
    </row>
    <row r="10" ht="15.75" spans="1:22">
      <c r="A10" s="53" t="s">
        <v>857</v>
      </c>
      <c r="B10" s="54">
        <v>0</v>
      </c>
      <c r="C10" s="42">
        <f>C3</f>
        <v>0</v>
      </c>
      <c r="D10" s="42">
        <f t="shared" ref="D10:V10" si="3">D3</f>
        <v>0</v>
      </c>
      <c r="E10" s="42">
        <f t="shared" si="3"/>
        <v>0</v>
      </c>
      <c r="F10" s="58">
        <f t="shared" si="3"/>
        <v>1</v>
      </c>
      <c r="G10" s="72">
        <f t="shared" si="3"/>
        <v>3</v>
      </c>
      <c r="H10" s="72">
        <f t="shared" si="3"/>
        <v>3</v>
      </c>
      <c r="I10" s="72">
        <f t="shared" si="3"/>
        <v>3</v>
      </c>
      <c r="J10" s="58">
        <f t="shared" si="3"/>
        <v>3</v>
      </c>
      <c r="K10" s="72">
        <f t="shared" si="3"/>
        <v>4</v>
      </c>
      <c r="L10" s="72">
        <f t="shared" si="3"/>
        <v>4</v>
      </c>
      <c r="M10" s="72">
        <f t="shared" si="3"/>
        <v>4</v>
      </c>
      <c r="N10" s="58">
        <f t="shared" si="3"/>
        <v>4</v>
      </c>
      <c r="O10" s="72">
        <f t="shared" si="3"/>
        <v>5</v>
      </c>
      <c r="P10" s="72">
        <f t="shared" si="3"/>
        <v>5</v>
      </c>
      <c r="Q10" s="72">
        <f t="shared" si="3"/>
        <v>5</v>
      </c>
      <c r="R10" s="58">
        <f t="shared" si="3"/>
        <v>5</v>
      </c>
      <c r="S10" s="72">
        <f t="shared" si="3"/>
        <v>5</v>
      </c>
      <c r="T10" s="72">
        <f t="shared" si="3"/>
        <v>5</v>
      </c>
      <c r="U10" s="72">
        <f t="shared" si="3"/>
        <v>5</v>
      </c>
      <c r="V10" s="58">
        <f t="shared" si="3"/>
        <v>0</v>
      </c>
    </row>
    <row r="11" ht="15.75" spans="1:22">
      <c r="A11" s="53" t="s">
        <v>858</v>
      </c>
      <c r="B11" s="54">
        <v>0</v>
      </c>
      <c r="C11" s="50">
        <v>0</v>
      </c>
      <c r="D11" s="50"/>
      <c r="E11" s="50"/>
      <c r="F11" s="39"/>
      <c r="G11" s="73">
        <f>P8</f>
        <v>3</v>
      </c>
      <c r="H11" s="50"/>
      <c r="I11" s="50"/>
      <c r="J11" s="39"/>
      <c r="K11" s="50"/>
      <c r="L11" s="50"/>
      <c r="M11" s="50"/>
      <c r="N11" s="39"/>
      <c r="O11" s="50"/>
      <c r="P11" s="50"/>
      <c r="Q11" s="50"/>
      <c r="R11" s="39"/>
      <c r="S11" s="50"/>
      <c r="T11" s="50"/>
      <c r="U11" s="50"/>
      <c r="V11" s="39"/>
    </row>
    <row r="12" ht="15.75" spans="1:22">
      <c r="A12" s="53" t="s">
        <v>859</v>
      </c>
      <c r="B12" s="54"/>
      <c r="C12" s="50">
        <f>F8+C11+B11-C10</f>
        <v>0</v>
      </c>
      <c r="D12" s="50">
        <f>C13+D11-D10</f>
        <v>0</v>
      </c>
      <c r="E12" s="50">
        <f>D13+E11-E10</f>
        <v>0</v>
      </c>
      <c r="F12" s="39">
        <f t="shared" ref="F12:L12" si="4">E13+F11-F10</f>
        <v>-1</v>
      </c>
      <c r="G12" s="50">
        <f>J8+G11-G10</f>
        <v>1</v>
      </c>
      <c r="H12" s="50">
        <f t="shared" si="4"/>
        <v>-2</v>
      </c>
      <c r="I12" s="50">
        <f t="shared" si="4"/>
        <v>-2</v>
      </c>
      <c r="J12" s="39">
        <f t="shared" si="4"/>
        <v>-2</v>
      </c>
      <c r="K12" s="50">
        <f t="shared" si="4"/>
        <v>-3</v>
      </c>
      <c r="L12" s="50">
        <f t="shared" si="4"/>
        <v>-3</v>
      </c>
      <c r="M12" s="50">
        <f t="shared" ref="M12:V12" si="5">L13+M11-M10</f>
        <v>-3</v>
      </c>
      <c r="N12" s="39">
        <f t="shared" si="5"/>
        <v>-3</v>
      </c>
      <c r="O12" s="50">
        <f t="shared" si="5"/>
        <v>-4</v>
      </c>
      <c r="P12" s="50">
        <f t="shared" si="5"/>
        <v>-4</v>
      </c>
      <c r="Q12" s="50">
        <f t="shared" si="5"/>
        <v>-4</v>
      </c>
      <c r="R12" s="39">
        <f t="shared" si="5"/>
        <v>-4</v>
      </c>
      <c r="S12" s="50">
        <f t="shared" si="5"/>
        <v>-4</v>
      </c>
      <c r="T12" s="50">
        <f t="shared" si="5"/>
        <v>-4</v>
      </c>
      <c r="U12" s="50">
        <f t="shared" si="5"/>
        <v>-4</v>
      </c>
      <c r="V12" s="39">
        <f t="shared" si="5"/>
        <v>1</v>
      </c>
    </row>
    <row r="13" ht="15.75" spans="1:22">
      <c r="A13" s="53" t="s">
        <v>860</v>
      </c>
      <c r="B13" s="54"/>
      <c r="C13" s="50">
        <f>C12+C15</f>
        <v>0</v>
      </c>
      <c r="D13" s="50">
        <f t="shared" ref="D13:L13" si="6">D12+D15</f>
        <v>0</v>
      </c>
      <c r="E13" s="50">
        <f t="shared" si="6"/>
        <v>0</v>
      </c>
      <c r="F13" s="39">
        <f t="shared" si="6"/>
        <v>0</v>
      </c>
      <c r="G13" s="50">
        <f t="shared" si="6"/>
        <v>1</v>
      </c>
      <c r="H13" s="50">
        <f t="shared" si="6"/>
        <v>1</v>
      </c>
      <c r="I13" s="50">
        <f t="shared" si="6"/>
        <v>1</v>
      </c>
      <c r="J13" s="39">
        <f t="shared" si="6"/>
        <v>1</v>
      </c>
      <c r="K13" s="50">
        <f t="shared" si="6"/>
        <v>1</v>
      </c>
      <c r="L13" s="50">
        <f t="shared" si="6"/>
        <v>1</v>
      </c>
      <c r="M13" s="50">
        <f t="shared" ref="M13:V13" si="7">M12+M15</f>
        <v>1</v>
      </c>
      <c r="N13" s="39">
        <f t="shared" si="7"/>
        <v>1</v>
      </c>
      <c r="O13" s="50">
        <f t="shared" si="7"/>
        <v>1</v>
      </c>
      <c r="P13" s="50">
        <f t="shared" si="7"/>
        <v>1</v>
      </c>
      <c r="Q13" s="50">
        <f t="shared" si="7"/>
        <v>1</v>
      </c>
      <c r="R13" s="39">
        <f t="shared" si="7"/>
        <v>1</v>
      </c>
      <c r="S13" s="50">
        <f t="shared" si="7"/>
        <v>1</v>
      </c>
      <c r="T13" s="50">
        <f t="shared" si="7"/>
        <v>1</v>
      </c>
      <c r="U13" s="50">
        <f t="shared" si="7"/>
        <v>1</v>
      </c>
      <c r="V13" s="39">
        <f t="shared" si="7"/>
        <v>1</v>
      </c>
    </row>
    <row r="14" ht="15.75" spans="1:22">
      <c r="A14" s="53" t="s">
        <v>861</v>
      </c>
      <c r="B14" s="54"/>
      <c r="C14" s="50">
        <f>IF(C12&gt;=$D8,0,$D8-C12)</f>
        <v>0</v>
      </c>
      <c r="D14" s="50">
        <f t="shared" ref="D14:F14" si="8">IF(D12&gt;=$D8,0,$D8-D12)</f>
        <v>0</v>
      </c>
      <c r="E14" s="50">
        <f t="shared" si="8"/>
        <v>0</v>
      </c>
      <c r="F14" s="39">
        <f t="shared" si="8"/>
        <v>1</v>
      </c>
      <c r="G14" s="50">
        <f t="shared" ref="G14:L14" si="9">IF(G12&gt;=$H8,0,$H8-G12)</f>
        <v>0</v>
      </c>
      <c r="H14" s="50">
        <f t="shared" si="9"/>
        <v>3</v>
      </c>
      <c r="I14" s="50">
        <f t="shared" si="9"/>
        <v>3</v>
      </c>
      <c r="J14" s="39">
        <f t="shared" si="9"/>
        <v>3</v>
      </c>
      <c r="K14" s="50">
        <f t="shared" si="9"/>
        <v>4</v>
      </c>
      <c r="L14" s="50">
        <f t="shared" si="9"/>
        <v>4</v>
      </c>
      <c r="M14" s="50">
        <f t="shared" ref="M14:N14" si="10">IF(M12&gt;=$H8,0,$H8-M12)</f>
        <v>4</v>
      </c>
      <c r="N14" s="39">
        <f t="shared" si="10"/>
        <v>4</v>
      </c>
      <c r="O14" s="50">
        <f>IF(O12&gt;=$N8,0,$N8-O12)</f>
        <v>5</v>
      </c>
      <c r="P14" s="50">
        <f t="shared" ref="P14:R14" si="11">IF(P12&gt;=$N8,0,$N8-P12)</f>
        <v>5</v>
      </c>
      <c r="Q14" s="50">
        <f t="shared" si="11"/>
        <v>5</v>
      </c>
      <c r="R14" s="39">
        <f t="shared" si="11"/>
        <v>5</v>
      </c>
      <c r="S14" s="50">
        <f>IF(S12&gt;=$R8,0,$R8-S12)</f>
        <v>4</v>
      </c>
      <c r="T14" s="50">
        <f t="shared" ref="T14:V14" si="12">IF(T12&gt;=$R8,0,$R8-T12)</f>
        <v>4</v>
      </c>
      <c r="U14" s="50">
        <f t="shared" si="12"/>
        <v>4</v>
      </c>
      <c r="V14" s="39">
        <f t="shared" si="12"/>
        <v>0</v>
      </c>
    </row>
    <row r="15" ht="15.75" spans="1:22">
      <c r="A15" s="53" t="s">
        <v>862</v>
      </c>
      <c r="B15" s="54"/>
      <c r="C15" s="50">
        <f>IF(C14&gt;0,$L8,0)</f>
        <v>0</v>
      </c>
      <c r="D15" s="50">
        <f t="shared" ref="D15:F15" si="13">IF(D14&gt;0,$L8,0)</f>
        <v>0</v>
      </c>
      <c r="E15" s="50">
        <f t="shared" si="13"/>
        <v>0</v>
      </c>
      <c r="F15" s="39">
        <f t="shared" si="13"/>
        <v>1</v>
      </c>
      <c r="G15" s="50">
        <f>IF(G14&gt;0,$P8,0)</f>
        <v>0</v>
      </c>
      <c r="H15" s="50">
        <f>IF(H14&gt;0,$P8,0)</f>
        <v>3</v>
      </c>
      <c r="I15" s="50">
        <f t="shared" ref="I15:J15" si="14">IF(I14&gt;0,$P8,0)</f>
        <v>3</v>
      </c>
      <c r="J15" s="50">
        <f t="shared" si="14"/>
        <v>3</v>
      </c>
      <c r="K15" s="50">
        <f>IF(K14&gt;0,$T8,0)</f>
        <v>4</v>
      </c>
      <c r="L15" s="50">
        <f t="shared" ref="L15:N15" si="15">IF(L14&gt;0,$T8,0)</f>
        <v>4</v>
      </c>
      <c r="M15" s="50">
        <f t="shared" si="15"/>
        <v>4</v>
      </c>
      <c r="N15" s="39">
        <f t="shared" si="15"/>
        <v>4</v>
      </c>
      <c r="O15" s="50">
        <f>IF(O14&gt;0,$V8,0)</f>
        <v>5</v>
      </c>
      <c r="P15" s="50">
        <f t="shared" ref="P15:V15" si="16">IF(P14&gt;0,$V8,0)</f>
        <v>5</v>
      </c>
      <c r="Q15" s="50">
        <f t="shared" si="16"/>
        <v>5</v>
      </c>
      <c r="R15" s="39">
        <f t="shared" si="16"/>
        <v>5</v>
      </c>
      <c r="S15" s="50">
        <f t="shared" si="16"/>
        <v>5</v>
      </c>
      <c r="T15" s="50">
        <f t="shared" si="16"/>
        <v>5</v>
      </c>
      <c r="U15" s="50">
        <f t="shared" si="16"/>
        <v>5</v>
      </c>
      <c r="V15" s="39">
        <f t="shared" si="16"/>
        <v>0</v>
      </c>
    </row>
    <row r="16" ht="15.75" spans="1:22">
      <c r="A16" s="53" t="s">
        <v>863</v>
      </c>
      <c r="B16" s="54">
        <f t="shared" ref="B16:L16" si="17">C15</f>
        <v>0</v>
      </c>
      <c r="C16" s="50">
        <f t="shared" si="17"/>
        <v>0</v>
      </c>
      <c r="D16" s="50">
        <f t="shared" si="17"/>
        <v>0</v>
      </c>
      <c r="E16" s="50">
        <f t="shared" si="17"/>
        <v>1</v>
      </c>
      <c r="F16" s="74">
        <f>G11</f>
        <v>3</v>
      </c>
      <c r="G16" s="50">
        <f t="shared" si="17"/>
        <v>3</v>
      </c>
      <c r="H16" s="50">
        <f t="shared" si="17"/>
        <v>3</v>
      </c>
      <c r="I16" s="50">
        <f t="shared" si="17"/>
        <v>3</v>
      </c>
      <c r="J16" s="39">
        <f t="shared" si="17"/>
        <v>4</v>
      </c>
      <c r="K16" s="50">
        <f t="shared" si="17"/>
        <v>4</v>
      </c>
      <c r="L16" s="50">
        <f t="shared" si="17"/>
        <v>4</v>
      </c>
      <c r="M16" s="50">
        <f t="shared" ref="M16:V16" si="18">N15</f>
        <v>4</v>
      </c>
      <c r="N16" s="39">
        <f t="shared" si="18"/>
        <v>5</v>
      </c>
      <c r="O16" s="50">
        <f t="shared" si="18"/>
        <v>5</v>
      </c>
      <c r="P16" s="50">
        <f t="shared" si="18"/>
        <v>5</v>
      </c>
      <c r="Q16" s="50">
        <f t="shared" si="18"/>
        <v>5</v>
      </c>
      <c r="R16" s="39">
        <f t="shared" si="18"/>
        <v>5</v>
      </c>
      <c r="S16" s="50">
        <f t="shared" si="18"/>
        <v>5</v>
      </c>
      <c r="T16" s="50">
        <f t="shared" si="18"/>
        <v>5</v>
      </c>
      <c r="U16" s="50">
        <f t="shared" si="18"/>
        <v>0</v>
      </c>
      <c r="V16" s="39">
        <f t="shared" si="18"/>
        <v>0</v>
      </c>
    </row>
    <row r="17" ht="15.75" spans="1:22">
      <c r="A17" s="53" t="s">
        <v>919</v>
      </c>
      <c r="B17" s="54"/>
      <c r="C17" s="50" t="str">
        <f>IF(C13&lt;0,"警告",IF(C13&lt;$D8,"警惕",""))</f>
        <v/>
      </c>
      <c r="D17" s="50" t="str">
        <f t="shared" ref="D17:F17" si="19">IF(D13&lt;0,"警告",IF(D13&lt;$D8,"警惕",""))</f>
        <v/>
      </c>
      <c r="E17" s="50" t="str">
        <f t="shared" si="19"/>
        <v/>
      </c>
      <c r="F17" s="39" t="str">
        <f t="shared" si="19"/>
        <v/>
      </c>
      <c r="G17" s="50" t="str">
        <f>IF(G13&lt;0,"警告",IF(G13&lt;$H8,"警惕",""))</f>
        <v/>
      </c>
      <c r="H17" s="50" t="str">
        <f t="shared" ref="H17:J17" si="20">IF(H13&lt;0,"警告",IF(H13&lt;$H8,"警惕",""))</f>
        <v/>
      </c>
      <c r="I17" s="50" t="str">
        <f t="shared" si="20"/>
        <v/>
      </c>
      <c r="J17" s="39" t="str">
        <f t="shared" si="20"/>
        <v/>
      </c>
      <c r="K17" s="50" t="str">
        <f>IF(K13&lt;0,"警告",IF(K13&lt;$N8,"警惕",""))</f>
        <v/>
      </c>
      <c r="L17" s="50" t="str">
        <f t="shared" ref="L17:N17" si="21">IF(L13&lt;0,"警告",IF(L13&lt;$N8,"警惕",""))</f>
        <v/>
      </c>
      <c r="M17" s="50" t="str">
        <f t="shared" si="21"/>
        <v/>
      </c>
      <c r="N17" s="39" t="str">
        <f t="shared" si="21"/>
        <v/>
      </c>
      <c r="O17" s="50" t="str">
        <f>IF(O13&lt;0,"警告",IF(O13&lt;$R8,"警惕",""))</f>
        <v/>
      </c>
      <c r="P17" s="50" t="str">
        <f t="shared" ref="P17:V17" si="22">IF(P13&lt;0,"警告",IF(P13&lt;$R8,"警惕",""))</f>
        <v/>
      </c>
      <c r="Q17" s="50" t="str">
        <f t="shared" si="22"/>
        <v/>
      </c>
      <c r="R17" s="39" t="str">
        <f t="shared" si="22"/>
        <v/>
      </c>
      <c r="S17" s="50" t="str">
        <f t="shared" si="22"/>
        <v/>
      </c>
      <c r="T17" s="50" t="str">
        <f t="shared" si="22"/>
        <v/>
      </c>
      <c r="U17" s="50" t="str">
        <f t="shared" si="22"/>
        <v/>
      </c>
      <c r="V17" s="39" t="str">
        <f t="shared" si="22"/>
        <v/>
      </c>
    </row>
    <row r="18" ht="15.75" customHeight="1"/>
    <row r="19" spans="1:22">
      <c r="A19" s="48" t="s">
        <v>929</v>
      </c>
      <c r="B19" s="49" t="s">
        <v>844</v>
      </c>
      <c r="C19" s="50" t="s">
        <v>845</v>
      </c>
      <c r="D19" s="50">
        <v>0</v>
      </c>
      <c r="E19" s="50" t="s">
        <v>846</v>
      </c>
      <c r="F19" s="39">
        <v>0</v>
      </c>
      <c r="G19" s="50" t="s">
        <v>847</v>
      </c>
      <c r="H19" s="50">
        <v>0</v>
      </c>
      <c r="I19" s="50" t="s">
        <v>848</v>
      </c>
      <c r="J19" s="39">
        <f>SUM(C21:F21)</f>
        <v>0</v>
      </c>
      <c r="K19" s="50" t="s">
        <v>849</v>
      </c>
      <c r="L19" s="50">
        <v>1</v>
      </c>
      <c r="M19" s="50" t="s">
        <v>850</v>
      </c>
      <c r="N19" s="39"/>
      <c r="O19" s="50" t="s">
        <v>851</v>
      </c>
      <c r="P19" s="46"/>
      <c r="Q19" s="50" t="s">
        <v>852</v>
      </c>
      <c r="R19" s="39"/>
      <c r="S19" s="50" t="s">
        <v>853</v>
      </c>
      <c r="T19" s="46"/>
      <c r="U19" s="50"/>
      <c r="V19" s="39"/>
    </row>
    <row r="20" spans="1:22">
      <c r="A20" s="144" t="s">
        <v>856</v>
      </c>
      <c r="B20" s="51" t="s">
        <v>836</v>
      </c>
      <c r="C20" s="52">
        <v>1</v>
      </c>
      <c r="D20" s="52">
        <v>2</v>
      </c>
      <c r="E20" s="52">
        <v>3</v>
      </c>
      <c r="F20" s="39">
        <v>4</v>
      </c>
      <c r="G20" s="52">
        <v>5</v>
      </c>
      <c r="H20" s="52">
        <v>6</v>
      </c>
      <c r="I20" s="52">
        <v>7</v>
      </c>
      <c r="J20" s="39">
        <v>8</v>
      </c>
      <c r="K20" s="52">
        <v>9</v>
      </c>
      <c r="L20" s="52">
        <v>10</v>
      </c>
      <c r="M20" s="52">
        <v>11</v>
      </c>
      <c r="N20" s="39">
        <v>12</v>
      </c>
      <c r="O20" s="52">
        <v>13</v>
      </c>
      <c r="P20" s="52">
        <v>14</v>
      </c>
      <c r="Q20" s="52">
        <v>15</v>
      </c>
      <c r="R20" s="39">
        <v>16</v>
      </c>
      <c r="S20" s="52">
        <v>17</v>
      </c>
      <c r="T20" s="52">
        <v>18</v>
      </c>
      <c r="U20" s="52">
        <v>19</v>
      </c>
      <c r="V20" s="39">
        <v>20</v>
      </c>
    </row>
    <row r="21" ht="15.75" spans="1:22">
      <c r="A21" s="53" t="s">
        <v>857</v>
      </c>
      <c r="B21" s="54">
        <v>0</v>
      </c>
      <c r="C21" s="42">
        <f>C4</f>
        <v>0</v>
      </c>
      <c r="D21" s="42">
        <f t="shared" ref="D21:V21" si="23">D4</f>
        <v>0</v>
      </c>
      <c r="E21" s="42">
        <f t="shared" si="23"/>
        <v>0</v>
      </c>
      <c r="F21" s="58">
        <f t="shared" si="23"/>
        <v>0</v>
      </c>
      <c r="G21" s="72">
        <f t="shared" si="23"/>
        <v>1</v>
      </c>
      <c r="H21" s="72">
        <f t="shared" si="23"/>
        <v>0</v>
      </c>
      <c r="I21" s="72">
        <f t="shared" si="23"/>
        <v>1</v>
      </c>
      <c r="J21" s="58">
        <f t="shared" si="23"/>
        <v>0</v>
      </c>
      <c r="K21" s="72">
        <f t="shared" si="23"/>
        <v>1</v>
      </c>
      <c r="L21" s="72">
        <f t="shared" si="23"/>
        <v>0</v>
      </c>
      <c r="M21" s="72">
        <f t="shared" si="23"/>
        <v>1</v>
      </c>
      <c r="N21" s="58">
        <f t="shared" si="23"/>
        <v>0</v>
      </c>
      <c r="O21" s="72">
        <f t="shared" si="23"/>
        <v>1</v>
      </c>
      <c r="P21" s="72">
        <f t="shared" si="23"/>
        <v>0</v>
      </c>
      <c r="Q21" s="72">
        <f t="shared" si="23"/>
        <v>1</v>
      </c>
      <c r="R21" s="58">
        <f t="shared" si="23"/>
        <v>0</v>
      </c>
      <c r="S21" s="72">
        <f t="shared" si="23"/>
        <v>1</v>
      </c>
      <c r="T21" s="72">
        <f t="shared" si="23"/>
        <v>0</v>
      </c>
      <c r="U21" s="72">
        <f t="shared" si="23"/>
        <v>1</v>
      </c>
      <c r="V21" s="58">
        <f t="shared" si="23"/>
        <v>0</v>
      </c>
    </row>
    <row r="22" ht="15.75" spans="1:22">
      <c r="A22" s="53" t="s">
        <v>858</v>
      </c>
      <c r="B22" s="54">
        <v>0</v>
      </c>
      <c r="C22" s="50">
        <v>0</v>
      </c>
      <c r="D22" s="50"/>
      <c r="E22" s="50"/>
      <c r="F22" s="39"/>
      <c r="G22" s="73">
        <f>L19</f>
        <v>1</v>
      </c>
      <c r="H22" s="50"/>
      <c r="I22" s="50"/>
      <c r="J22" s="39"/>
      <c r="K22" s="50"/>
      <c r="L22" s="50"/>
      <c r="M22" s="50"/>
      <c r="N22" s="39"/>
      <c r="O22" s="50"/>
      <c r="P22" s="50"/>
      <c r="Q22" s="50"/>
      <c r="R22" s="39"/>
      <c r="S22" s="50"/>
      <c r="T22" s="50"/>
      <c r="U22" s="50"/>
      <c r="V22" s="39"/>
    </row>
    <row r="23" ht="15.75" spans="1:22">
      <c r="A23" s="53" t="s">
        <v>859</v>
      </c>
      <c r="B23" s="54"/>
      <c r="C23" s="50">
        <f>F19+C22+B22-C21</f>
        <v>0</v>
      </c>
      <c r="D23" s="50">
        <f>C24+D22-D21</f>
        <v>0</v>
      </c>
      <c r="E23" s="50">
        <f>D24+E22-E21</f>
        <v>0</v>
      </c>
      <c r="F23" s="39">
        <f t="shared" ref="F23" si="24">E24+F22-F21</f>
        <v>0</v>
      </c>
      <c r="G23" s="50">
        <f>J19+G22-G21</f>
        <v>0</v>
      </c>
      <c r="H23" s="50">
        <f t="shared" ref="H23:I23" si="25">G24+H22-H21</f>
        <v>0</v>
      </c>
      <c r="I23" s="50">
        <f t="shared" si="25"/>
        <v>-1</v>
      </c>
      <c r="J23" s="39">
        <f t="shared" ref="J23:L23" si="26">I24+J22-J21</f>
        <v>0</v>
      </c>
      <c r="K23" s="50">
        <f t="shared" si="26"/>
        <v>-1</v>
      </c>
      <c r="L23" s="50">
        <f t="shared" si="26"/>
        <v>0</v>
      </c>
      <c r="M23" s="50">
        <f t="shared" ref="M23:V23" si="27">L24+M22-M21</f>
        <v>-1</v>
      </c>
      <c r="N23" s="39">
        <f t="shared" si="27"/>
        <v>0</v>
      </c>
      <c r="O23" s="50">
        <f t="shared" si="27"/>
        <v>-1</v>
      </c>
      <c r="P23" s="50">
        <f t="shared" si="27"/>
        <v>0</v>
      </c>
      <c r="Q23" s="50">
        <f t="shared" si="27"/>
        <v>-1</v>
      </c>
      <c r="R23" s="39">
        <f t="shared" si="27"/>
        <v>0</v>
      </c>
      <c r="S23" s="50">
        <f t="shared" si="27"/>
        <v>-1</v>
      </c>
      <c r="T23" s="50">
        <f t="shared" si="27"/>
        <v>0</v>
      </c>
      <c r="U23" s="50">
        <f t="shared" si="27"/>
        <v>-1</v>
      </c>
      <c r="V23" s="39">
        <f t="shared" si="27"/>
        <v>0</v>
      </c>
    </row>
    <row r="24" ht="15.75" spans="1:22">
      <c r="A24" s="53" t="s">
        <v>860</v>
      </c>
      <c r="B24" s="54"/>
      <c r="C24" s="50">
        <f>C23+C26</f>
        <v>0</v>
      </c>
      <c r="D24" s="50">
        <f t="shared" ref="D24:G24" si="28">D23+D26</f>
        <v>0</v>
      </c>
      <c r="E24" s="50">
        <f t="shared" si="28"/>
        <v>0</v>
      </c>
      <c r="F24" s="39">
        <f t="shared" si="28"/>
        <v>0</v>
      </c>
      <c r="G24" s="50">
        <f t="shared" si="28"/>
        <v>0</v>
      </c>
      <c r="H24" s="50">
        <f t="shared" ref="H24:L24" si="29">H23+H26</f>
        <v>0</v>
      </c>
      <c r="I24" s="50">
        <f t="shared" si="29"/>
        <v>0</v>
      </c>
      <c r="J24" s="39">
        <f t="shared" si="29"/>
        <v>0</v>
      </c>
      <c r="K24" s="50">
        <f t="shared" si="29"/>
        <v>0</v>
      </c>
      <c r="L24" s="50">
        <f t="shared" si="29"/>
        <v>0</v>
      </c>
      <c r="M24" s="50">
        <f t="shared" ref="M24:V24" si="30">M23+M26</f>
        <v>0</v>
      </c>
      <c r="N24" s="39">
        <f t="shared" si="30"/>
        <v>0</v>
      </c>
      <c r="O24" s="50">
        <f t="shared" si="30"/>
        <v>0</v>
      </c>
      <c r="P24" s="50">
        <f t="shared" si="30"/>
        <v>0</v>
      </c>
      <c r="Q24" s="50">
        <f t="shared" si="30"/>
        <v>0</v>
      </c>
      <c r="R24" s="39">
        <f t="shared" si="30"/>
        <v>0</v>
      </c>
      <c r="S24" s="50">
        <f t="shared" si="30"/>
        <v>0</v>
      </c>
      <c r="T24" s="50">
        <f t="shared" si="30"/>
        <v>0</v>
      </c>
      <c r="U24" s="50">
        <f t="shared" si="30"/>
        <v>0</v>
      </c>
      <c r="V24" s="39">
        <f t="shared" si="30"/>
        <v>0</v>
      </c>
    </row>
    <row r="25" ht="15.75" spans="1:22">
      <c r="A25" s="53" t="s">
        <v>861</v>
      </c>
      <c r="B25" s="54"/>
      <c r="C25" s="50">
        <f>IF(C23&gt;=$D19,0,$D19-C23)</f>
        <v>0</v>
      </c>
      <c r="D25" s="50">
        <f t="shared" ref="D25:F25" si="31">IF(D23&gt;=$D19,0,$D19-D23)</f>
        <v>0</v>
      </c>
      <c r="E25" s="50">
        <f t="shared" si="31"/>
        <v>0</v>
      </c>
      <c r="F25" s="39">
        <f t="shared" si="31"/>
        <v>0</v>
      </c>
      <c r="G25" s="50">
        <f>IF(G23&gt;=$H19,0,$H19-G23)</f>
        <v>0</v>
      </c>
      <c r="H25" s="50">
        <f t="shared" ref="H25:L25" si="32">IF(H23&gt;=$H19,0,$H19-H23)</f>
        <v>0</v>
      </c>
      <c r="I25" s="50">
        <f t="shared" si="32"/>
        <v>1</v>
      </c>
      <c r="J25" s="39">
        <f t="shared" si="32"/>
        <v>0</v>
      </c>
      <c r="K25" s="50">
        <f t="shared" si="32"/>
        <v>1</v>
      </c>
      <c r="L25" s="50">
        <f t="shared" si="32"/>
        <v>0</v>
      </c>
      <c r="M25" s="50">
        <f t="shared" ref="M25:V25" si="33">IF(M23&gt;=$H19,0,$H19-M23)</f>
        <v>1</v>
      </c>
      <c r="N25" s="39">
        <f t="shared" si="33"/>
        <v>0</v>
      </c>
      <c r="O25" s="50">
        <f t="shared" si="33"/>
        <v>1</v>
      </c>
      <c r="P25" s="50">
        <f t="shared" si="33"/>
        <v>0</v>
      </c>
      <c r="Q25" s="50">
        <f t="shared" si="33"/>
        <v>1</v>
      </c>
      <c r="R25" s="39">
        <f t="shared" si="33"/>
        <v>0</v>
      </c>
      <c r="S25" s="50">
        <f t="shared" si="33"/>
        <v>1</v>
      </c>
      <c r="T25" s="50">
        <f t="shared" si="33"/>
        <v>0</v>
      </c>
      <c r="U25" s="50">
        <f t="shared" si="33"/>
        <v>1</v>
      </c>
      <c r="V25" s="39">
        <f t="shared" si="33"/>
        <v>0</v>
      </c>
    </row>
    <row r="26" ht="15.75" spans="1:22">
      <c r="A26" s="53" t="s">
        <v>862</v>
      </c>
      <c r="B26" s="54"/>
      <c r="C26" s="50">
        <f>IF(C25&gt;0,$L19,0)</f>
        <v>0</v>
      </c>
      <c r="D26" s="50">
        <f t="shared" ref="D26:G26" si="34">IF(D25&gt;0,$L19,0)</f>
        <v>0</v>
      </c>
      <c r="E26" s="50">
        <f t="shared" si="34"/>
        <v>0</v>
      </c>
      <c r="F26" s="39">
        <f t="shared" si="34"/>
        <v>0</v>
      </c>
      <c r="G26" s="39">
        <f t="shared" si="34"/>
        <v>0</v>
      </c>
      <c r="H26" s="39">
        <f>IF(H25&gt;0,IF(G26&gt;0,0,$L19),0)</f>
        <v>0</v>
      </c>
      <c r="I26" s="39">
        <f t="shared" ref="I26:V26" si="35">IF(I25&gt;0,IF(H26&gt;0,0,$L19),0)</f>
        <v>1</v>
      </c>
      <c r="J26" s="39">
        <f t="shared" si="35"/>
        <v>0</v>
      </c>
      <c r="K26" s="39">
        <f t="shared" si="35"/>
        <v>1</v>
      </c>
      <c r="L26" s="39">
        <f t="shared" si="35"/>
        <v>0</v>
      </c>
      <c r="M26" s="39">
        <f t="shared" si="35"/>
        <v>1</v>
      </c>
      <c r="N26" s="39">
        <f t="shared" si="35"/>
        <v>0</v>
      </c>
      <c r="O26" s="39">
        <f t="shared" si="35"/>
        <v>1</v>
      </c>
      <c r="P26" s="39">
        <f t="shared" si="35"/>
        <v>0</v>
      </c>
      <c r="Q26" s="39">
        <f t="shared" si="35"/>
        <v>1</v>
      </c>
      <c r="R26" s="39">
        <f t="shared" si="35"/>
        <v>0</v>
      </c>
      <c r="S26" s="39">
        <f t="shared" si="35"/>
        <v>1</v>
      </c>
      <c r="T26" s="39">
        <f t="shared" si="35"/>
        <v>0</v>
      </c>
      <c r="U26" s="39">
        <f t="shared" si="35"/>
        <v>1</v>
      </c>
      <c r="V26" s="39">
        <f t="shared" si="35"/>
        <v>0</v>
      </c>
    </row>
    <row r="27" ht="15.75" spans="1:22">
      <c r="A27" s="53" t="s">
        <v>863</v>
      </c>
      <c r="B27" s="54">
        <f t="shared" ref="B27" si="36">C26</f>
        <v>0</v>
      </c>
      <c r="C27" s="50">
        <f>E26</f>
        <v>0</v>
      </c>
      <c r="D27" s="50">
        <f>F26</f>
        <v>0</v>
      </c>
      <c r="E27" s="73">
        <f>G22</f>
        <v>1</v>
      </c>
      <c r="F27" s="39">
        <f>H22</f>
        <v>0</v>
      </c>
      <c r="G27" s="50">
        <f>I26</f>
        <v>1</v>
      </c>
      <c r="H27" s="50">
        <f t="shared" ref="H27:V27" si="37">J26</f>
        <v>0</v>
      </c>
      <c r="I27" s="50">
        <f t="shared" si="37"/>
        <v>1</v>
      </c>
      <c r="J27" s="39">
        <f t="shared" si="37"/>
        <v>0</v>
      </c>
      <c r="K27" s="50">
        <f t="shared" si="37"/>
        <v>1</v>
      </c>
      <c r="L27" s="50">
        <f t="shared" si="37"/>
        <v>0</v>
      </c>
      <c r="M27" s="50">
        <f t="shared" si="37"/>
        <v>1</v>
      </c>
      <c r="N27" s="39">
        <f t="shared" si="37"/>
        <v>0</v>
      </c>
      <c r="O27" s="50">
        <f t="shared" si="37"/>
        <v>1</v>
      </c>
      <c r="P27" s="50">
        <f t="shared" si="37"/>
        <v>0</v>
      </c>
      <c r="Q27" s="50">
        <f t="shared" si="37"/>
        <v>1</v>
      </c>
      <c r="R27" s="39">
        <f t="shared" si="37"/>
        <v>0</v>
      </c>
      <c r="S27" s="50">
        <f t="shared" si="37"/>
        <v>1</v>
      </c>
      <c r="T27" s="50">
        <f t="shared" si="37"/>
        <v>0</v>
      </c>
      <c r="U27" s="50">
        <f t="shared" si="37"/>
        <v>0</v>
      </c>
      <c r="V27" s="39">
        <f t="shared" si="37"/>
        <v>0</v>
      </c>
    </row>
    <row r="28" ht="15.75" spans="1:22">
      <c r="A28" s="53" t="s">
        <v>919</v>
      </c>
      <c r="B28" s="54"/>
      <c r="C28" s="50" t="str">
        <f>IF(C24&lt;0,"警告",IF(C24&lt;$D19,"警惕",""))</f>
        <v/>
      </c>
      <c r="D28" s="50" t="str">
        <f t="shared" ref="D28:F28" si="38">IF(D24&lt;0,"警告",IF(D24&lt;$D19,"警惕",""))</f>
        <v/>
      </c>
      <c r="E28" s="50" t="str">
        <f t="shared" si="38"/>
        <v/>
      </c>
      <c r="F28" s="50" t="str">
        <f t="shared" si="38"/>
        <v/>
      </c>
      <c r="G28" s="50" t="str">
        <f>IF(G24&lt;0,"警告",IF(G24&lt;$H19,"警惕",""))</f>
        <v/>
      </c>
      <c r="H28" s="50" t="str">
        <f t="shared" ref="H28:V28" si="39">IF(H24&lt;$H19,"警惕","")</f>
        <v/>
      </c>
      <c r="I28" s="50" t="str">
        <f t="shared" si="39"/>
        <v/>
      </c>
      <c r="J28" s="39" t="str">
        <f t="shared" si="39"/>
        <v/>
      </c>
      <c r="K28" s="50" t="str">
        <f t="shared" si="39"/>
        <v/>
      </c>
      <c r="L28" s="50" t="str">
        <f t="shared" si="39"/>
        <v/>
      </c>
      <c r="M28" s="50" t="str">
        <f t="shared" si="39"/>
        <v/>
      </c>
      <c r="N28" s="39" t="str">
        <f t="shared" si="39"/>
        <v/>
      </c>
      <c r="O28" s="50" t="str">
        <f t="shared" si="39"/>
        <v/>
      </c>
      <c r="P28" s="50" t="str">
        <f t="shared" si="39"/>
        <v/>
      </c>
      <c r="Q28" s="50" t="str">
        <f t="shared" si="39"/>
        <v/>
      </c>
      <c r="R28" s="39" t="str">
        <f t="shared" si="39"/>
        <v/>
      </c>
      <c r="S28" s="50" t="str">
        <f t="shared" si="39"/>
        <v/>
      </c>
      <c r="T28" s="50" t="str">
        <f t="shared" si="39"/>
        <v/>
      </c>
      <c r="U28" s="50" t="str">
        <f t="shared" si="39"/>
        <v/>
      </c>
      <c r="V28" s="39" t="str">
        <f t="shared" si="39"/>
        <v/>
      </c>
    </row>
    <row r="29" spans="1:18">
      <c r="A29" s="75"/>
      <c r="B29" s="33"/>
      <c r="F29" s="35"/>
      <c r="J29" s="35"/>
      <c r="N29" s="35"/>
      <c r="R29" s="35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zoomScale="178" zoomScaleNormal="178" topLeftCell="A25" workbookViewId="0">
      <selection activeCell="A35" sqref="$A35:$XFD35"/>
    </sheetView>
  </sheetViews>
  <sheetFormatPr defaultColWidth="9" defaultRowHeight="15"/>
  <cols>
    <col min="1" max="1" width="25.875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1" width="5.625" style="33" customWidth="1"/>
    <col min="22" max="22" width="5.625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930</v>
      </c>
      <c r="B1" s="51" t="s">
        <v>836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931</v>
      </c>
      <c r="B2" s="63"/>
      <c r="C2" s="63">
        <f>P1的MPS!C17+P1的MPS!C33</f>
        <v>0</v>
      </c>
      <c r="D2" s="63">
        <f>P1的MPS!D17+P1的MPS!D33</f>
        <v>0</v>
      </c>
      <c r="E2" s="63">
        <f>P1的MPS!E17+P1的MPS!E33</f>
        <v>0</v>
      </c>
      <c r="F2" s="64">
        <f>P1的MPS!F17+P1的MPS!F33</f>
        <v>0</v>
      </c>
      <c r="G2" s="63">
        <f>P1的MPS!G17+P1的MPS!G33</f>
        <v>3</v>
      </c>
      <c r="H2" s="63">
        <f>P1的MPS!H17+P1的MPS!H33</f>
        <v>2</v>
      </c>
      <c r="I2" s="63">
        <f>P1的MPS!I17+P1的MPS!I33</f>
        <v>3</v>
      </c>
      <c r="J2" s="64">
        <f>P1的MPS!J17+P1的MPS!J33</f>
        <v>3</v>
      </c>
      <c r="K2" s="63">
        <f>P1的MPS!K17+P1的MPS!K33</f>
        <v>4</v>
      </c>
      <c r="L2" s="63">
        <f>P1的MPS!L17+P1的MPS!L33</f>
        <v>0</v>
      </c>
      <c r="M2" s="63">
        <f>P1的MPS!M17+P1的MPS!M33</f>
        <v>4</v>
      </c>
      <c r="N2" s="64">
        <f>P1的MPS!N17+P1的MPS!N33</f>
        <v>4</v>
      </c>
      <c r="O2" s="63">
        <f>P1的MPS!O17+P1的MPS!O33</f>
        <v>5</v>
      </c>
      <c r="P2" s="63">
        <f>P1的MPS!P17+P1的MPS!P33</f>
        <v>4</v>
      </c>
      <c r="Q2" s="63">
        <f>P1的MPS!Q17+P1的MPS!Q33</f>
        <v>1</v>
      </c>
      <c r="R2" s="64">
        <f>P1的MPS!R17+P1的MPS!R33</f>
        <v>4</v>
      </c>
      <c r="S2" s="63">
        <f>P1的MPS!S17+P1的MPS!S33</f>
        <v>5</v>
      </c>
      <c r="T2" s="63">
        <f>P1的MPS!T17+P1的MPS!T33</f>
        <v>4</v>
      </c>
      <c r="U2" s="63">
        <f>P1的MPS!U17+P1的MPS!U33</f>
        <v>4</v>
      </c>
      <c r="V2" s="64">
        <f>P1的MPS!V17+P1的MPS!V33</f>
        <v>0</v>
      </c>
    </row>
    <row r="3" ht="15.75" customHeight="1" spans="1:22">
      <c r="A3" s="62" t="s">
        <v>932</v>
      </c>
      <c r="B3" s="63"/>
      <c r="C3" s="63">
        <f>独立P2的MPS!C17+独立P2的MPS!C33</f>
        <v>0</v>
      </c>
      <c r="D3" s="65">
        <f>独立P2的MPS!D17+独立P2的MPS!D33</f>
        <v>1</v>
      </c>
      <c r="E3" s="63">
        <f>独立P2的MPS!E17+独立P2的MPS!E33</f>
        <v>2</v>
      </c>
      <c r="F3" s="64">
        <f>独立P2的MPS!F17+独立P2的MPS!F33</f>
        <v>3</v>
      </c>
      <c r="G3" s="63">
        <f>独立P2的MPS!G17+独立P2的MPS!G33</f>
        <v>2</v>
      </c>
      <c r="H3" s="63">
        <f>独立P2的MPS!H17+独立P2的MPS!H33</f>
        <v>3</v>
      </c>
      <c r="I3" s="63">
        <f>独立P2的MPS!I17+独立P2的MPS!I33</f>
        <v>2</v>
      </c>
      <c r="J3" s="64">
        <f>独立P2的MPS!J17+独立P2的MPS!J33</f>
        <v>3</v>
      </c>
      <c r="K3" s="63">
        <f>独立P2的MPS!K17+独立P2的MPS!K33</f>
        <v>2</v>
      </c>
      <c r="L3" s="63">
        <f>独立P2的MPS!L17+独立P2的MPS!L33</f>
        <v>3</v>
      </c>
      <c r="M3" s="63">
        <f>独立P2的MPS!M17+独立P2的MPS!M33</f>
        <v>2</v>
      </c>
      <c r="N3" s="64">
        <f>独立P2的MPS!N17+独立P2的MPS!N33</f>
        <v>4</v>
      </c>
      <c r="O3" s="63">
        <f>独立P2的MPS!O17+独立P2的MPS!O33</f>
        <v>3</v>
      </c>
      <c r="P3" s="63">
        <f>独立P2的MPS!P17+独立P2的MPS!P33</f>
        <v>4</v>
      </c>
      <c r="Q3" s="63">
        <f>独立P2的MPS!Q17+独立P2的MPS!Q33</f>
        <v>3</v>
      </c>
      <c r="R3" s="64">
        <f>独立P2的MPS!R17+独立P2的MPS!R33</f>
        <v>5</v>
      </c>
      <c r="S3" s="63">
        <f>独立P2的MPS!S17+独立P2的MPS!S33</f>
        <v>4</v>
      </c>
      <c r="T3" s="63">
        <f>独立P2的MPS!T17+独立P2的MPS!T33</f>
        <v>5</v>
      </c>
      <c r="U3" s="63">
        <f>独立P2的MPS!U17+独立P2的MPS!U33</f>
        <v>4</v>
      </c>
      <c r="V3" s="64">
        <f>独立P2的MPS!V17+独立P2的MPS!V33</f>
        <v>0</v>
      </c>
    </row>
    <row r="4" ht="15.75" customHeight="1" spans="1:22">
      <c r="A4" s="62" t="s">
        <v>933</v>
      </c>
      <c r="B4" s="63"/>
      <c r="C4" s="63">
        <f>半成品P2的MRP!C16+半成品P2的MRP!C27</f>
        <v>0</v>
      </c>
      <c r="D4" s="65">
        <f>半成品P2的MRP!D16+半成品P2的MRP!D27</f>
        <v>1</v>
      </c>
      <c r="E4" s="63">
        <f>半成品P2的MRP!E16+半成品P2的MRP!E27</f>
        <v>2</v>
      </c>
      <c r="F4" s="64">
        <f>半成品P2的MRP!F16+半成品P2的MRP!F27</f>
        <v>3</v>
      </c>
      <c r="G4" s="63">
        <f>半成品P2的MRP!G16+半成品P2的MRP!G27</f>
        <v>2</v>
      </c>
      <c r="H4" s="63">
        <f>半成品P2的MRP!H16+半成品P2的MRP!H27</f>
        <v>3</v>
      </c>
      <c r="I4" s="63">
        <f>半成品P2的MRP!I16+半成品P2的MRP!I27</f>
        <v>2</v>
      </c>
      <c r="J4" s="64">
        <f>半成品P2的MRP!J16+半成品P2的MRP!J27</f>
        <v>3</v>
      </c>
      <c r="K4" s="63">
        <f>半成品P2的MRP!K16+半成品P2的MRP!K27</f>
        <v>2</v>
      </c>
      <c r="L4" s="63">
        <f>半成品P2的MRP!L16+半成品P2的MRP!L27</f>
        <v>3</v>
      </c>
      <c r="M4" s="63">
        <f>半成品P2的MRP!M16+半成品P2的MRP!M27</f>
        <v>2</v>
      </c>
      <c r="N4" s="64">
        <f>半成品P2的MRP!N16+半成品P2的MRP!N27</f>
        <v>3</v>
      </c>
      <c r="O4" s="63">
        <f>半成品P2的MRP!O16+半成品P2的MRP!O27</f>
        <v>2</v>
      </c>
      <c r="P4" s="63">
        <f>半成品P2的MRP!P16+半成品P2的MRP!P27</f>
        <v>4</v>
      </c>
      <c r="Q4" s="63">
        <f>半成品P2的MRP!Q16+半成品P2的MRP!Q27</f>
        <v>3</v>
      </c>
      <c r="R4" s="64">
        <f>半成品P2的MRP!R16+半成品P2的MRP!R27</f>
        <v>3</v>
      </c>
      <c r="S4" s="63">
        <f>半成品P2的MRP!S16+半成品P2的MRP!S27</f>
        <v>3</v>
      </c>
      <c r="T4" s="63">
        <f>半成品P2的MRP!T16+半成品P2的MRP!T27</f>
        <v>3</v>
      </c>
      <c r="U4" s="63">
        <f>半成品P2的MRP!U16+半成品P2的MRP!U27</f>
        <v>0</v>
      </c>
      <c r="V4" s="64">
        <f>半成品P2的MRP!V16+半成品P2的MRP!V27</f>
        <v>0</v>
      </c>
    </row>
    <row r="5" ht="15.75" customHeight="1" spans="1:22">
      <c r="A5" s="62" t="s">
        <v>934</v>
      </c>
      <c r="B5" s="63"/>
      <c r="C5" s="63">
        <f>独立P3的MPS!C19+独立P3的MPS!C35+独立P3的MPS!C51</f>
        <v>0</v>
      </c>
      <c r="D5" s="63">
        <f>独立P3的MPS!D19+独立P3的MPS!D35+独立P3的MPS!D51</f>
        <v>0</v>
      </c>
      <c r="E5" s="63">
        <f>独立P3的MPS!E19+独立P3的MPS!E35+独立P3的MPS!E51</f>
        <v>2</v>
      </c>
      <c r="F5" s="64">
        <f>独立P3的MPS!F19+独立P3的MPS!F35+独立P3的MPS!F51</f>
        <v>3</v>
      </c>
      <c r="G5" s="63">
        <f>独立P3的MPS!G19+独立P3的MPS!G35+独立P3的MPS!G51</f>
        <v>2</v>
      </c>
      <c r="H5" s="63">
        <f>独立P3的MPS!H19+独立P3的MPS!H35+独立P3的MPS!H51</f>
        <v>4</v>
      </c>
      <c r="I5" s="63">
        <f>独立P3的MPS!I19+独立P3的MPS!I35+独立P3的MPS!I51</f>
        <v>4</v>
      </c>
      <c r="J5" s="64">
        <f>独立P3的MPS!J19+独立P3的MPS!J35+独立P3的MPS!J51</f>
        <v>5</v>
      </c>
      <c r="K5" s="63">
        <f>独立P3的MPS!K19+独立P3的MPS!K35+独立P3的MPS!K51</f>
        <v>5</v>
      </c>
      <c r="L5" s="63">
        <f>独立P3的MPS!L19+独立P3的MPS!L35+独立P3的MPS!L51</f>
        <v>5</v>
      </c>
      <c r="M5" s="63">
        <f>独立P3的MPS!M19+独立P3的MPS!M35+独立P3的MPS!M51</f>
        <v>5</v>
      </c>
      <c r="N5" s="64">
        <f>独立P3的MPS!N19+独立P3的MPS!N35+独立P3的MPS!N51</f>
        <v>6</v>
      </c>
      <c r="O5" s="63">
        <f>独立P3的MPS!O19+独立P3的MPS!O35+独立P3的MPS!O51</f>
        <v>6</v>
      </c>
      <c r="P5" s="63">
        <f>独立P3的MPS!P19+独立P3的MPS!P35+独立P3的MPS!P51</f>
        <v>6</v>
      </c>
      <c r="Q5" s="63">
        <f>独立P3的MPS!Q19+独立P3的MPS!Q35+独立P3的MPS!Q51</f>
        <v>6</v>
      </c>
      <c r="R5" s="64">
        <f>独立P3的MPS!R19+独立P3的MPS!R35+独立P3的MPS!R51</f>
        <v>7</v>
      </c>
      <c r="S5" s="63">
        <f>独立P3的MPS!S19+独立P3的MPS!S35+独立P3的MPS!S51</f>
        <v>7</v>
      </c>
      <c r="T5" s="63">
        <f>独立P3的MPS!T19+独立P3的MPS!T35+独立P3的MPS!T51</f>
        <v>7</v>
      </c>
      <c r="U5" s="63">
        <f>独立P3的MPS!U19+独立P3的MPS!U35+独立P3的MPS!U51</f>
        <v>7</v>
      </c>
      <c r="V5" s="64">
        <f>独立P3的MPS!V19+独立P3的MPS!V35+独立P3的MPS!V51</f>
        <v>0</v>
      </c>
    </row>
    <row r="6" ht="15.75" customHeight="1" spans="1:22">
      <c r="A6" s="62" t="s">
        <v>935</v>
      </c>
      <c r="B6" s="63"/>
      <c r="C6" s="63">
        <f>半成品P3的MRP!C16+半成品P3的MRP!C27</f>
        <v>0</v>
      </c>
      <c r="D6" s="63">
        <f>半成品P3的MRP!D16+半成品P3的MRP!D27</f>
        <v>0</v>
      </c>
      <c r="E6" s="63">
        <f>半成品P3的MRP!E16+半成品P3的MRP!E27</f>
        <v>2</v>
      </c>
      <c r="F6" s="64">
        <f>半成品P3的MRP!F16+半成品P3的MRP!F27</f>
        <v>3</v>
      </c>
      <c r="G6" s="63">
        <f>半成品P3的MRP!G16+半成品P3的MRP!G27</f>
        <v>4</v>
      </c>
      <c r="H6" s="63">
        <f>半成品P3的MRP!H16+半成品P3的MRP!H27</f>
        <v>3</v>
      </c>
      <c r="I6" s="63">
        <f>半成品P3的MRP!I16+半成品P3的MRP!I27</f>
        <v>4</v>
      </c>
      <c r="J6" s="64">
        <f>半成品P3的MRP!J16+半成品P3的MRP!J27</f>
        <v>4</v>
      </c>
      <c r="K6" s="63">
        <f>半成品P3的MRP!K16+半成品P3的MRP!K27</f>
        <v>5</v>
      </c>
      <c r="L6" s="63">
        <f>半成品P3的MRP!L16+半成品P3的MRP!L27</f>
        <v>4</v>
      </c>
      <c r="M6" s="63">
        <f>半成品P3的MRP!M16+半成品P3的MRP!M27</f>
        <v>5</v>
      </c>
      <c r="N6" s="64">
        <f>半成品P3的MRP!N16+半成品P3的MRP!N27</f>
        <v>5</v>
      </c>
      <c r="O6" s="63">
        <f>半成品P3的MRP!O16+半成品P3的MRP!O27</f>
        <v>6</v>
      </c>
      <c r="P6" s="63">
        <f>半成品P3的MRP!P16+半成品P3的MRP!P27</f>
        <v>5</v>
      </c>
      <c r="Q6" s="63">
        <f>半成品P3的MRP!Q16+半成品P3的MRP!Q27</f>
        <v>6</v>
      </c>
      <c r="R6" s="64">
        <f>半成品P3的MRP!R16+半成品P3的MRP!R27</f>
        <v>5</v>
      </c>
      <c r="S6" s="63">
        <f>半成品P3的MRP!S16+半成品P3的MRP!S27</f>
        <v>6</v>
      </c>
      <c r="T6" s="63">
        <f>半成品P3的MRP!T16+半成品P3的MRP!T27</f>
        <v>5</v>
      </c>
      <c r="U6" s="63">
        <f>半成品P3的MRP!U16+半成品P3的MRP!U27</f>
        <v>0</v>
      </c>
      <c r="V6" s="64">
        <f>半成品P3的MRP!V16+半成品P3的MRP!V27</f>
        <v>0</v>
      </c>
    </row>
    <row r="7" ht="15.75" customHeight="1" spans="1:22">
      <c r="A7" s="62" t="s">
        <v>936</v>
      </c>
      <c r="B7" s="63"/>
      <c r="C7" s="63">
        <f>P4的MPS!C19+P4的MPS!C35+P4的MPS!C51</f>
        <v>0</v>
      </c>
      <c r="D7" s="63">
        <f>P4的MPS!D19+P4的MPS!D35+P4的MPS!D51</f>
        <v>0</v>
      </c>
      <c r="E7" s="63">
        <f>P4的MPS!E19+P4的MPS!E35+P4的MPS!E51</f>
        <v>0</v>
      </c>
      <c r="F7" s="64">
        <f>P4的MPS!F19+P4的MPS!F35+P4的MPS!F51</f>
        <v>2</v>
      </c>
      <c r="G7" s="63">
        <f>P4的MPS!G19+P4的MPS!G35+P4的MPS!G51</f>
        <v>2</v>
      </c>
      <c r="H7" s="63">
        <f>P4的MPS!H19+P4的MPS!H35+P4的MPS!H51</f>
        <v>2</v>
      </c>
      <c r="I7" s="63">
        <f>P4的MPS!I19+P4的MPS!I35+P4的MPS!I51</f>
        <v>2</v>
      </c>
      <c r="J7" s="64">
        <f>P4的MPS!J19+P4的MPS!J35+P4的MPS!J51</f>
        <v>2</v>
      </c>
      <c r="K7" s="63">
        <f>P4的MPS!K19+P4的MPS!K35+P4的MPS!K51</f>
        <v>2</v>
      </c>
      <c r="L7" s="63">
        <f>P4的MPS!L19+P4的MPS!L35+P4的MPS!L51</f>
        <v>2</v>
      </c>
      <c r="M7" s="63">
        <f>P4的MPS!M19+P4的MPS!M35+P4的MPS!M51</f>
        <v>2</v>
      </c>
      <c r="N7" s="64">
        <f>P4的MPS!N19+P4的MPS!N35+P4的MPS!N51</f>
        <v>3</v>
      </c>
      <c r="O7" s="63">
        <f>P4的MPS!O19+P4的MPS!O35+P4的MPS!O51</f>
        <v>3</v>
      </c>
      <c r="P7" s="63">
        <f>P4的MPS!P19+P4的MPS!P35+P4的MPS!P51</f>
        <v>3</v>
      </c>
      <c r="Q7" s="63">
        <f>P4的MPS!Q19+P4的MPS!Q35+P4的MPS!Q51</f>
        <v>3</v>
      </c>
      <c r="R7" s="64">
        <f>P4的MPS!R19+P4的MPS!R35+P4的MPS!R51</f>
        <v>3</v>
      </c>
      <c r="S7" s="63">
        <f>P4的MPS!S19+P4的MPS!S35+P4的MPS!S51</f>
        <v>3</v>
      </c>
      <c r="T7" s="63">
        <f>P4的MPS!T19+P4的MPS!T35+P4的MPS!T51</f>
        <v>3</v>
      </c>
      <c r="U7" s="63">
        <f>P4的MPS!U19+P4的MPS!U35+P4的MPS!U51</f>
        <v>3</v>
      </c>
      <c r="V7" s="64">
        <f>P4的MPS!V19+P4的MPS!V35+P4的MPS!V51</f>
        <v>0</v>
      </c>
    </row>
    <row r="8" ht="15.75" customHeight="1" spans="1:22">
      <c r="A8" s="62" t="s">
        <v>937</v>
      </c>
      <c r="B8" s="63"/>
      <c r="C8" s="63">
        <f>P5的MPS!C19+P5的MPS!C35+P5的MPS!C51</f>
        <v>0</v>
      </c>
      <c r="D8" s="63">
        <f>P5的MPS!D19+P5的MPS!D35+P5的MPS!D51</f>
        <v>0</v>
      </c>
      <c r="E8" s="63">
        <f>P5的MPS!E19+P5的MPS!E35+P5的MPS!E51</f>
        <v>0</v>
      </c>
      <c r="F8" s="64">
        <f>P5的MPS!F19+P5的MPS!F35+P5的MPS!F51</f>
        <v>0</v>
      </c>
      <c r="G8" s="63">
        <f>P5的MPS!G19+P5的MPS!G35+P5的MPS!G51</f>
        <v>4</v>
      </c>
      <c r="H8" s="63">
        <f>P5的MPS!H19+P5的MPS!H35+P5的MPS!H51</f>
        <v>4</v>
      </c>
      <c r="I8" s="63">
        <f>P5的MPS!I19+P5的MPS!I35+P5的MPS!I51</f>
        <v>4</v>
      </c>
      <c r="J8" s="64">
        <f>P5的MPS!J19+P5的MPS!J35+P5的MPS!J51</f>
        <v>5</v>
      </c>
      <c r="K8" s="63">
        <f>P5的MPS!K19+P5的MPS!K35+P5的MPS!K51</f>
        <v>3</v>
      </c>
      <c r="L8" s="63">
        <f>P5的MPS!L19+P5的MPS!L35+P5的MPS!L51</f>
        <v>5</v>
      </c>
      <c r="M8" s="63">
        <f>P5的MPS!M19+P5的MPS!M35+P5的MPS!M51</f>
        <v>3</v>
      </c>
      <c r="N8" s="64">
        <f>P5的MPS!N19+P5的MPS!N35+P5的MPS!N51</f>
        <v>6</v>
      </c>
      <c r="O8" s="63">
        <f>P5的MPS!O19+P5的MPS!O35+P5的MPS!O51</f>
        <v>4</v>
      </c>
      <c r="P8" s="63">
        <f>P5的MPS!P19+P5的MPS!P35+P5的MPS!P51</f>
        <v>6</v>
      </c>
      <c r="Q8" s="63">
        <f>P5的MPS!Q19+P5的MPS!Q35+P5的MPS!Q51</f>
        <v>4</v>
      </c>
      <c r="R8" s="64">
        <f>P5的MPS!R19+P5的MPS!R35+P5的MPS!R51</f>
        <v>7</v>
      </c>
      <c r="S8" s="63">
        <f>P5的MPS!S19+P5的MPS!S35+P5的MPS!S51</f>
        <v>5</v>
      </c>
      <c r="T8" s="63">
        <f>P5的MPS!T19+P5的MPS!T35+P5的MPS!T51</f>
        <v>7</v>
      </c>
      <c r="U8" s="63">
        <f>P5的MPS!U19+P5的MPS!U35+P5的MPS!U51</f>
        <v>5</v>
      </c>
      <c r="V8" s="64">
        <f>P5的MPS!V19+P5的MPS!V35+P5的MPS!V51</f>
        <v>0</v>
      </c>
    </row>
    <row r="9" ht="15.75" customHeight="1" spans="1:1">
      <c r="A9" s="47"/>
    </row>
    <row r="10" ht="15.75" customHeight="1" spans="1:22">
      <c r="A10" s="48" t="s">
        <v>938</v>
      </c>
      <c r="B10" s="49" t="s">
        <v>844</v>
      </c>
      <c r="C10" s="50" t="s">
        <v>845</v>
      </c>
      <c r="D10" s="50">
        <v>0</v>
      </c>
      <c r="E10" s="50" t="s">
        <v>846</v>
      </c>
      <c r="F10" s="39">
        <v>0</v>
      </c>
      <c r="G10" s="50" t="s">
        <v>847</v>
      </c>
      <c r="H10" s="50">
        <v>1</v>
      </c>
      <c r="I10" s="50" t="s">
        <v>917</v>
      </c>
      <c r="J10" s="39" t="s">
        <v>918</v>
      </c>
      <c r="K10" s="50" t="s">
        <v>849</v>
      </c>
      <c r="L10" s="50">
        <v>4</v>
      </c>
      <c r="M10" s="50" t="s">
        <v>850</v>
      </c>
      <c r="N10" s="39">
        <v>2</v>
      </c>
      <c r="O10" s="50" t="s">
        <v>851</v>
      </c>
      <c r="P10" s="46">
        <v>10</v>
      </c>
      <c r="Q10" s="50" t="s">
        <v>852</v>
      </c>
      <c r="R10" s="39">
        <v>0</v>
      </c>
      <c r="S10" s="50" t="s">
        <v>853</v>
      </c>
      <c r="T10" s="46">
        <v>2</v>
      </c>
      <c r="U10" s="50" t="s">
        <v>917</v>
      </c>
      <c r="V10" s="39"/>
    </row>
    <row r="11" s="4" customFormat="1" ht="15.75" customHeight="1" spans="1:22">
      <c r="A11" s="144" t="s">
        <v>856</v>
      </c>
      <c r="B11" s="51" t="s">
        <v>836</v>
      </c>
      <c r="C11" s="52">
        <v>1</v>
      </c>
      <c r="D11" s="52">
        <v>2</v>
      </c>
      <c r="E11" s="52">
        <v>3</v>
      </c>
      <c r="F11" s="39">
        <v>4</v>
      </c>
      <c r="G11" s="52">
        <v>5</v>
      </c>
      <c r="H11" s="52">
        <v>6</v>
      </c>
      <c r="I11" s="52">
        <v>7</v>
      </c>
      <c r="J11" s="39">
        <v>8</v>
      </c>
      <c r="K11" s="52">
        <v>9</v>
      </c>
      <c r="L11" s="52">
        <v>10</v>
      </c>
      <c r="M11" s="52">
        <v>11</v>
      </c>
      <c r="N11" s="39">
        <v>12</v>
      </c>
      <c r="O11" s="52">
        <v>13</v>
      </c>
      <c r="P11" s="52">
        <v>14</v>
      </c>
      <c r="Q11" s="52">
        <v>15</v>
      </c>
      <c r="R11" s="39">
        <v>16</v>
      </c>
      <c r="S11" s="52">
        <v>17</v>
      </c>
      <c r="T11" s="52">
        <v>18</v>
      </c>
      <c r="U11" s="52">
        <v>19</v>
      </c>
      <c r="V11" s="39">
        <v>20</v>
      </c>
    </row>
    <row r="12" ht="15.75" customHeight="1" spans="1:22">
      <c r="A12" s="53" t="s">
        <v>857</v>
      </c>
      <c r="B12" s="54">
        <v>0</v>
      </c>
      <c r="C12" s="44">
        <f>R系列原料的MRP!C2*规则!$B34+(R系列原料的MRP!C5+R系列原料的MRP!C6)*规则!$B36</f>
        <v>0</v>
      </c>
      <c r="D12" s="44">
        <f>R系列原料的MRP!D2*规则!$B34+(R系列原料的MRP!D5+R系列原料的MRP!D6)*规则!$B36</f>
        <v>0</v>
      </c>
      <c r="E12" s="44">
        <f>R系列原料的MRP!E2*规则!$B34+(R系列原料的MRP!E5+R系列原料的MRP!E6)*规则!$B36</f>
        <v>4</v>
      </c>
      <c r="F12" s="55">
        <f>R系列原料的MRP!F2*规则!$B34+(R系列原料的MRP!F5+R系列原料的MRP!F6)*规则!$B36</f>
        <v>6</v>
      </c>
      <c r="G12" s="44">
        <f>R系列原料的MRP!G2*规则!$B34+(R系列原料的MRP!G5+R系列原料的MRP!G6)*规则!$B36</f>
        <v>9</v>
      </c>
      <c r="H12" s="44">
        <f>R系列原料的MRP!H2*规则!$B34+(R系列原料的MRP!H5+R系列原料的MRP!H6)*规则!$B36</f>
        <v>9</v>
      </c>
      <c r="I12" s="44">
        <f>R系列原料的MRP!I2*规则!$B34+(R系列原料的MRP!I5+R系列原料的MRP!I6)*规则!$B36</f>
        <v>11</v>
      </c>
      <c r="J12" s="55">
        <f>R系列原料的MRP!J2*规则!$B34+(R系列原料的MRP!J5+R系列原料的MRP!J6)*规则!$B36</f>
        <v>12</v>
      </c>
      <c r="K12" s="44">
        <f>R系列原料的MRP!K2*规则!$B34+(R系列原料的MRP!K5+R系列原料的MRP!K6)*规则!$B36</f>
        <v>14</v>
      </c>
      <c r="L12" s="44">
        <f>R系列原料的MRP!L2*规则!$B34+(R系列原料的MRP!L5+R系列原料的MRP!L6)*规则!$B36</f>
        <v>9</v>
      </c>
      <c r="M12" s="44">
        <f>R系列原料的MRP!M2*规则!$B34+(R系列原料的MRP!M5+R系列原料的MRP!M6)*规则!$B36</f>
        <v>14</v>
      </c>
      <c r="N12" s="55">
        <f>R系列原料的MRP!N2*规则!$B34+(R系列原料的MRP!N5+R系列原料的MRP!N6)*规则!$B36</f>
        <v>15</v>
      </c>
      <c r="O12" s="44">
        <f>R系列原料的MRP!O2*规则!$B34+(R系列原料的MRP!O5+R系列原料的MRP!O6)*规则!$B36</f>
        <v>17</v>
      </c>
      <c r="P12" s="44">
        <f>R系列原料的MRP!P2*规则!$B34+(R系列原料的MRP!P5+R系列原料的MRP!P6)*规则!$B36</f>
        <v>15</v>
      </c>
      <c r="Q12" s="44">
        <f>R系列原料的MRP!Q2*规则!$B34+(R系列原料的MRP!Q5+R系列原料的MRP!Q6)*规则!$B36</f>
        <v>13</v>
      </c>
      <c r="R12" s="55">
        <f>R系列原料的MRP!R2*规则!$B34+(R系列原料的MRP!R5+R系列原料的MRP!R6)*规则!$B36</f>
        <v>16</v>
      </c>
      <c r="S12" s="44">
        <f>R系列原料的MRP!S2*规则!$B34+(R系列原料的MRP!S5+R系列原料的MRP!S6)*规则!$B36</f>
        <v>18</v>
      </c>
      <c r="T12" s="44">
        <f>R系列原料的MRP!T2*规则!$B34+(R系列原料的MRP!T5+R系列原料的MRP!T6)*规则!$B36</f>
        <v>16</v>
      </c>
      <c r="U12" s="44">
        <f>R系列原料的MRP!U2*规则!$B34+(R系列原料的MRP!U5+R系列原料的MRP!U6)*规则!$B36</f>
        <v>11</v>
      </c>
      <c r="V12" s="55">
        <f>R系列原料的MRP!V2*规则!$B34+(R系列原料的MRP!V5+R系列原料的MRP!V6)*规则!$B36</f>
        <v>0</v>
      </c>
    </row>
    <row r="13" ht="15.75" customHeight="1" spans="1:22">
      <c r="A13" s="53" t="s">
        <v>858</v>
      </c>
      <c r="B13" s="54">
        <v>0</v>
      </c>
      <c r="C13" s="50"/>
      <c r="D13" s="50">
        <f>C19</f>
        <v>0</v>
      </c>
      <c r="E13" s="50">
        <f>D19</f>
        <v>0</v>
      </c>
      <c r="F13" s="39">
        <f t="shared" ref="F13:V13" si="0">E19</f>
        <v>0</v>
      </c>
      <c r="G13" s="50">
        <f t="shared" si="0"/>
        <v>0</v>
      </c>
      <c r="H13" s="50">
        <f t="shared" si="0"/>
        <v>0</v>
      </c>
      <c r="I13" s="50">
        <f t="shared" si="0"/>
        <v>0</v>
      </c>
      <c r="J13" s="39">
        <f t="shared" si="0"/>
        <v>0</v>
      </c>
      <c r="K13" s="50">
        <f t="shared" si="0"/>
        <v>0</v>
      </c>
      <c r="L13" s="50">
        <f t="shared" si="0"/>
        <v>0</v>
      </c>
      <c r="M13" s="50">
        <f t="shared" si="0"/>
        <v>0</v>
      </c>
      <c r="N13" s="39">
        <f t="shared" si="0"/>
        <v>0</v>
      </c>
      <c r="O13" s="50">
        <f t="shared" si="0"/>
        <v>0</v>
      </c>
      <c r="P13" s="50">
        <f t="shared" si="0"/>
        <v>0</v>
      </c>
      <c r="Q13" s="50">
        <f t="shared" si="0"/>
        <v>0</v>
      </c>
      <c r="R13" s="39">
        <f t="shared" si="0"/>
        <v>0</v>
      </c>
      <c r="S13" s="50">
        <f t="shared" si="0"/>
        <v>0</v>
      </c>
      <c r="T13" s="50">
        <f t="shared" si="0"/>
        <v>0</v>
      </c>
      <c r="U13" s="50">
        <f t="shared" si="0"/>
        <v>0</v>
      </c>
      <c r="V13" s="39">
        <f t="shared" si="0"/>
        <v>0</v>
      </c>
    </row>
    <row r="14" ht="15.75" customHeight="1" spans="1:22">
      <c r="A14" s="53" t="s">
        <v>859</v>
      </c>
      <c r="B14" s="54"/>
      <c r="C14" s="50">
        <f>F10+C13+B13-C12</f>
        <v>0</v>
      </c>
      <c r="D14" s="50">
        <f>C15+D13-D12</f>
        <v>0</v>
      </c>
      <c r="E14" s="50">
        <f>D15+E13-E12</f>
        <v>-4</v>
      </c>
      <c r="F14" s="39">
        <f t="shared" ref="F14:L14" si="1">E15+F13-F12</f>
        <v>-6</v>
      </c>
      <c r="G14" s="50">
        <f t="shared" si="1"/>
        <v>-9</v>
      </c>
      <c r="H14" s="50">
        <f t="shared" si="1"/>
        <v>-8</v>
      </c>
      <c r="I14" s="50">
        <f t="shared" si="1"/>
        <v>-10</v>
      </c>
      <c r="J14" s="39">
        <f t="shared" si="1"/>
        <v>-11</v>
      </c>
      <c r="K14" s="50">
        <f t="shared" si="1"/>
        <v>-13</v>
      </c>
      <c r="L14" s="50">
        <f t="shared" si="1"/>
        <v>-8</v>
      </c>
      <c r="M14" s="50">
        <f t="shared" ref="M14:V14" si="2">L15+M13-M12</f>
        <v>-12</v>
      </c>
      <c r="N14" s="39">
        <f t="shared" si="2"/>
        <v>-14</v>
      </c>
      <c r="O14" s="50">
        <f t="shared" si="2"/>
        <v>-16</v>
      </c>
      <c r="P14" s="50">
        <f t="shared" si="2"/>
        <v>-13</v>
      </c>
      <c r="Q14" s="50">
        <f t="shared" si="2"/>
        <v>-11</v>
      </c>
      <c r="R14" s="39">
        <f t="shared" si="2"/>
        <v>-14</v>
      </c>
      <c r="S14" s="50">
        <f t="shared" si="2"/>
        <v>-16</v>
      </c>
      <c r="T14" s="50">
        <f t="shared" si="2"/>
        <v>-16</v>
      </c>
      <c r="U14" s="50">
        <f t="shared" si="2"/>
        <v>-11</v>
      </c>
      <c r="V14" s="39">
        <f t="shared" si="2"/>
        <v>0</v>
      </c>
    </row>
    <row r="15" ht="15.75" customHeight="1" spans="1:22">
      <c r="A15" s="53" t="s">
        <v>860</v>
      </c>
      <c r="B15" s="54"/>
      <c r="C15" s="50">
        <f>C14+C17</f>
        <v>0</v>
      </c>
      <c r="D15" s="50">
        <f t="shared" ref="D15:L15" si="3">D14+D17</f>
        <v>0</v>
      </c>
      <c r="E15" s="50">
        <f t="shared" si="3"/>
        <v>0</v>
      </c>
      <c r="F15" s="39">
        <f t="shared" si="3"/>
        <v>0</v>
      </c>
      <c r="G15" s="50">
        <f t="shared" si="3"/>
        <v>1</v>
      </c>
      <c r="H15" s="50">
        <f t="shared" si="3"/>
        <v>1</v>
      </c>
      <c r="I15" s="50">
        <f t="shared" si="3"/>
        <v>1</v>
      </c>
      <c r="J15" s="39">
        <f t="shared" si="3"/>
        <v>1</v>
      </c>
      <c r="K15" s="50">
        <f t="shared" si="3"/>
        <v>1</v>
      </c>
      <c r="L15" s="50">
        <f t="shared" si="3"/>
        <v>2</v>
      </c>
      <c r="M15" s="50">
        <f t="shared" ref="M15:V15" si="4">M14+M17</f>
        <v>1</v>
      </c>
      <c r="N15" s="39">
        <f t="shared" si="4"/>
        <v>1</v>
      </c>
      <c r="O15" s="50">
        <f t="shared" si="4"/>
        <v>2</v>
      </c>
      <c r="P15" s="50">
        <f t="shared" si="4"/>
        <v>2</v>
      </c>
      <c r="Q15" s="50">
        <f t="shared" si="4"/>
        <v>2</v>
      </c>
      <c r="R15" s="39">
        <f t="shared" si="4"/>
        <v>2</v>
      </c>
      <c r="S15" s="50">
        <f t="shared" si="4"/>
        <v>0</v>
      </c>
      <c r="T15" s="50">
        <f t="shared" si="4"/>
        <v>0</v>
      </c>
      <c r="U15" s="50">
        <f t="shared" si="4"/>
        <v>0</v>
      </c>
      <c r="V15" s="39">
        <f t="shared" si="4"/>
        <v>0</v>
      </c>
    </row>
    <row r="16" ht="15.75" customHeight="1" spans="1:22">
      <c r="A16" s="53" t="s">
        <v>861</v>
      </c>
      <c r="B16" s="54"/>
      <c r="C16" s="50">
        <f>IF(C14&gt;=$D10,0,$D10-C14)</f>
        <v>0</v>
      </c>
      <c r="D16" s="50">
        <f t="shared" ref="D16:F16" si="5">IF(D14&gt;=$D10,0,$D10-D14)</f>
        <v>0</v>
      </c>
      <c r="E16" s="50">
        <f t="shared" si="5"/>
        <v>4</v>
      </c>
      <c r="F16" s="39">
        <f t="shared" si="5"/>
        <v>6</v>
      </c>
      <c r="G16" s="50">
        <f t="shared" ref="G16:L16" si="6">IF(G14&gt;=$H10,0,$H10-G14)</f>
        <v>10</v>
      </c>
      <c r="H16" s="50">
        <f t="shared" si="6"/>
        <v>9</v>
      </c>
      <c r="I16" s="50">
        <f t="shared" si="6"/>
        <v>11</v>
      </c>
      <c r="J16" s="39">
        <f t="shared" si="6"/>
        <v>12</v>
      </c>
      <c r="K16" s="50">
        <f t="shared" si="6"/>
        <v>14</v>
      </c>
      <c r="L16" s="50">
        <f t="shared" si="6"/>
        <v>9</v>
      </c>
      <c r="M16" s="50">
        <f t="shared" ref="M16:N16" si="7">IF(M14&gt;=$H10,0,$H10-M14)</f>
        <v>13</v>
      </c>
      <c r="N16" s="39">
        <f t="shared" si="7"/>
        <v>15</v>
      </c>
      <c r="O16" s="50">
        <f>IF(O14&gt;=$N10,0,$N10-O14)</f>
        <v>18</v>
      </c>
      <c r="P16" s="50">
        <f t="shared" ref="P16:R16" si="8">IF(P14&gt;=$N10,0,$N10-P14)</f>
        <v>15</v>
      </c>
      <c r="Q16" s="50">
        <f t="shared" si="8"/>
        <v>13</v>
      </c>
      <c r="R16" s="39">
        <f t="shared" si="8"/>
        <v>16</v>
      </c>
      <c r="S16" s="50">
        <f>IF(S14&gt;=$R10,0,$R10-S14)</f>
        <v>16</v>
      </c>
      <c r="T16" s="50">
        <f t="shared" ref="T16:V16" si="9">IF(T14&gt;=$R10,0,$R10-T14)</f>
        <v>16</v>
      </c>
      <c r="U16" s="50">
        <f t="shared" si="9"/>
        <v>11</v>
      </c>
      <c r="V16" s="39">
        <f t="shared" si="9"/>
        <v>0</v>
      </c>
    </row>
    <row r="17" ht="15.75" customHeight="1" spans="1:22">
      <c r="A17" s="53" t="s">
        <v>862</v>
      </c>
      <c r="B17" s="54"/>
      <c r="C17" s="50">
        <f>IF(C16&gt;0,MAX(C16,$L10),0)</f>
        <v>0</v>
      </c>
      <c r="D17" s="50">
        <f t="shared" ref="D17:J17" si="10">IF(D16&gt;0,MAX(D16,$L10),0)</f>
        <v>0</v>
      </c>
      <c r="E17" s="50">
        <f t="shared" si="10"/>
        <v>4</v>
      </c>
      <c r="F17" s="39">
        <f t="shared" si="10"/>
        <v>6</v>
      </c>
      <c r="G17" s="50">
        <f t="shared" si="10"/>
        <v>10</v>
      </c>
      <c r="H17" s="50">
        <f t="shared" si="10"/>
        <v>9</v>
      </c>
      <c r="I17" s="50">
        <f t="shared" si="10"/>
        <v>11</v>
      </c>
      <c r="J17" s="39">
        <f t="shared" si="10"/>
        <v>12</v>
      </c>
      <c r="K17" s="50">
        <f>IF(K16&gt;0,MAX(K16,$P10),0)</f>
        <v>14</v>
      </c>
      <c r="L17" s="50">
        <f t="shared" ref="L17:R17" si="11">IF(L16&gt;0,MAX(L16,$P10),0)</f>
        <v>10</v>
      </c>
      <c r="M17" s="50">
        <f t="shared" si="11"/>
        <v>13</v>
      </c>
      <c r="N17" s="39">
        <f t="shared" si="11"/>
        <v>15</v>
      </c>
      <c r="O17" s="50">
        <f t="shared" si="11"/>
        <v>18</v>
      </c>
      <c r="P17" s="50">
        <f t="shared" si="11"/>
        <v>15</v>
      </c>
      <c r="Q17" s="50">
        <f t="shared" si="11"/>
        <v>13</v>
      </c>
      <c r="R17" s="39">
        <f t="shared" si="11"/>
        <v>16</v>
      </c>
      <c r="S17" s="50">
        <f>IF(S16&gt;0,MAX(S16,$T10),0)</f>
        <v>16</v>
      </c>
      <c r="T17" s="50">
        <f t="shared" ref="T17:V17" si="12">IF(T16&gt;0,MAX(T16,$T10),0)</f>
        <v>16</v>
      </c>
      <c r="U17" s="50">
        <f t="shared" si="12"/>
        <v>11</v>
      </c>
      <c r="V17" s="39">
        <f t="shared" si="12"/>
        <v>0</v>
      </c>
    </row>
    <row r="18" ht="15.75" customHeight="1" spans="1:22">
      <c r="A18" s="53" t="s">
        <v>939</v>
      </c>
      <c r="B18" s="54">
        <f t="shared" ref="B18:L18" si="13">C17</f>
        <v>0</v>
      </c>
      <c r="C18" s="50">
        <f t="shared" si="13"/>
        <v>0</v>
      </c>
      <c r="D18" s="50">
        <f t="shared" si="13"/>
        <v>4</v>
      </c>
      <c r="E18" s="50">
        <f t="shared" si="13"/>
        <v>6</v>
      </c>
      <c r="F18" s="39">
        <f t="shared" si="13"/>
        <v>10</v>
      </c>
      <c r="G18" s="50">
        <f t="shared" si="13"/>
        <v>9</v>
      </c>
      <c r="H18" s="50">
        <f t="shared" si="13"/>
        <v>11</v>
      </c>
      <c r="I18" s="50">
        <f t="shared" si="13"/>
        <v>12</v>
      </c>
      <c r="J18" s="39">
        <f t="shared" si="13"/>
        <v>14</v>
      </c>
      <c r="K18" s="50">
        <f t="shared" si="13"/>
        <v>10</v>
      </c>
      <c r="L18" s="50">
        <f t="shared" si="13"/>
        <v>13</v>
      </c>
      <c r="M18" s="50">
        <f t="shared" ref="M18:V18" si="14">N17</f>
        <v>15</v>
      </c>
      <c r="N18" s="39">
        <f t="shared" si="14"/>
        <v>18</v>
      </c>
      <c r="O18" s="50">
        <f t="shared" si="14"/>
        <v>15</v>
      </c>
      <c r="P18" s="50">
        <f t="shared" si="14"/>
        <v>13</v>
      </c>
      <c r="Q18" s="50">
        <f t="shared" si="14"/>
        <v>16</v>
      </c>
      <c r="R18" s="39">
        <f t="shared" si="14"/>
        <v>16</v>
      </c>
      <c r="S18" s="50">
        <f t="shared" si="14"/>
        <v>16</v>
      </c>
      <c r="T18" s="50">
        <f t="shared" si="14"/>
        <v>11</v>
      </c>
      <c r="U18" s="50">
        <f t="shared" si="14"/>
        <v>0</v>
      </c>
      <c r="V18" s="39">
        <f t="shared" si="14"/>
        <v>0</v>
      </c>
    </row>
    <row r="19" ht="15.75" customHeight="1" spans="1:22">
      <c r="A19" s="66" t="s">
        <v>940</v>
      </c>
      <c r="B19" s="67"/>
      <c r="C19" s="50"/>
      <c r="D19" s="50"/>
      <c r="E19" s="50"/>
      <c r="F19" s="39"/>
      <c r="G19" s="50"/>
      <c r="H19" s="50"/>
      <c r="I19" s="50"/>
      <c r="J19" s="39"/>
      <c r="K19" s="50"/>
      <c r="L19" s="50"/>
      <c r="M19" s="50"/>
      <c r="N19" s="39"/>
      <c r="O19" s="50"/>
      <c r="P19" s="50"/>
      <c r="Q19" s="50"/>
      <c r="R19" s="39"/>
      <c r="S19" s="50"/>
      <c r="T19" s="50"/>
      <c r="U19" s="50"/>
      <c r="V19" s="39"/>
    </row>
    <row r="20" ht="15.75" customHeight="1"/>
    <row r="21" s="4" customFormat="1" ht="15.75" customHeight="1" spans="1:22">
      <c r="A21" s="48" t="s">
        <v>941</v>
      </c>
      <c r="B21" s="49" t="s">
        <v>844</v>
      </c>
      <c r="C21" s="50" t="s">
        <v>845</v>
      </c>
      <c r="D21" s="50">
        <v>0</v>
      </c>
      <c r="E21" s="50" t="s">
        <v>846</v>
      </c>
      <c r="F21" s="39">
        <v>0</v>
      </c>
      <c r="G21" s="50" t="s">
        <v>847</v>
      </c>
      <c r="H21" s="50">
        <v>1</v>
      </c>
      <c r="I21" s="50" t="s">
        <v>917</v>
      </c>
      <c r="J21" s="39" t="s">
        <v>918</v>
      </c>
      <c r="K21" s="50" t="s">
        <v>849</v>
      </c>
      <c r="L21" s="50">
        <v>2</v>
      </c>
      <c r="M21" s="50" t="s">
        <v>850</v>
      </c>
      <c r="N21" s="39">
        <v>2</v>
      </c>
      <c r="O21" s="50" t="s">
        <v>851</v>
      </c>
      <c r="P21" s="46">
        <v>4</v>
      </c>
      <c r="Q21" s="50" t="s">
        <v>852</v>
      </c>
      <c r="R21" s="39">
        <v>0</v>
      </c>
      <c r="S21" s="50" t="s">
        <v>853</v>
      </c>
      <c r="T21" s="46">
        <v>2</v>
      </c>
      <c r="U21" s="50" t="s">
        <v>917</v>
      </c>
      <c r="V21" s="39"/>
    </row>
    <row r="22" ht="15.75" customHeight="1" spans="1:22">
      <c r="A22" s="144" t="s">
        <v>856</v>
      </c>
      <c r="B22" s="51" t="s">
        <v>836</v>
      </c>
      <c r="C22" s="52">
        <v>1</v>
      </c>
      <c r="D22" s="52">
        <v>2</v>
      </c>
      <c r="E22" s="52">
        <v>3</v>
      </c>
      <c r="F22" s="39">
        <v>4</v>
      </c>
      <c r="G22" s="52">
        <v>5</v>
      </c>
      <c r="H22" s="52">
        <v>6</v>
      </c>
      <c r="I22" s="52">
        <v>7</v>
      </c>
      <c r="J22" s="39">
        <v>8</v>
      </c>
      <c r="K22" s="52">
        <v>9</v>
      </c>
      <c r="L22" s="52">
        <v>10</v>
      </c>
      <c r="M22" s="52">
        <v>11</v>
      </c>
      <c r="N22" s="39">
        <v>12</v>
      </c>
      <c r="O22" s="52">
        <v>13</v>
      </c>
      <c r="P22" s="52">
        <v>14</v>
      </c>
      <c r="Q22" s="52">
        <v>15</v>
      </c>
      <c r="R22" s="39">
        <v>16</v>
      </c>
      <c r="S22" s="52">
        <v>17</v>
      </c>
      <c r="T22" s="52">
        <v>18</v>
      </c>
      <c r="U22" s="52">
        <v>19</v>
      </c>
      <c r="V22" s="39">
        <v>20</v>
      </c>
    </row>
    <row r="23" ht="15.75" customHeight="1" spans="1:22">
      <c r="A23" s="53" t="s">
        <v>857</v>
      </c>
      <c r="B23" s="54">
        <v>0</v>
      </c>
      <c r="C23" s="44">
        <f>(C3+C4)*规则!$C35</f>
        <v>0</v>
      </c>
      <c r="D23" s="68">
        <f>(D3+D4)*规则!$C35</f>
        <v>2</v>
      </c>
      <c r="E23" s="44">
        <f>(E3+E4)*规则!$C35</f>
        <v>4</v>
      </c>
      <c r="F23" s="55">
        <f>(F3+F4)*规则!$C35</f>
        <v>6</v>
      </c>
      <c r="G23" s="44">
        <f>(G3+G4)*规则!$C35</f>
        <v>4</v>
      </c>
      <c r="H23" s="44">
        <f>(H3+H4)*规则!$C35</f>
        <v>6</v>
      </c>
      <c r="I23" s="44">
        <f>(I3+I4)*规则!$C35</f>
        <v>4</v>
      </c>
      <c r="J23" s="55">
        <f>(J3+J4)*规则!$C35</f>
        <v>6</v>
      </c>
      <c r="K23" s="44">
        <f>(K3+K4)*规则!$C35</f>
        <v>4</v>
      </c>
      <c r="L23" s="44">
        <f>(L3+L4)*规则!$C35</f>
        <v>6</v>
      </c>
      <c r="M23" s="44">
        <f>(M3+M4)*规则!$C35</f>
        <v>4</v>
      </c>
      <c r="N23" s="55">
        <f>(N3+N4)*规则!$C35</f>
        <v>7</v>
      </c>
      <c r="O23" s="44">
        <f>(O3+O4)*规则!$C35</f>
        <v>5</v>
      </c>
      <c r="P23" s="44">
        <f>(P3+P4)*规则!$C35</f>
        <v>8</v>
      </c>
      <c r="Q23" s="44">
        <f>(Q3+Q4)*规则!$C35</f>
        <v>6</v>
      </c>
      <c r="R23" s="55">
        <f>(R3+R4)*规则!$C35</f>
        <v>8</v>
      </c>
      <c r="S23" s="44">
        <f>(S3+S4)*规则!$C35</f>
        <v>7</v>
      </c>
      <c r="T23" s="44">
        <f>(T3+T4)*规则!$C35</f>
        <v>8</v>
      </c>
      <c r="U23" s="44">
        <f>(U3+U4)*规则!$C35</f>
        <v>4</v>
      </c>
      <c r="V23" s="55">
        <f>(V3+V4)*规则!$C35</f>
        <v>0</v>
      </c>
    </row>
    <row r="24" ht="15.75" customHeight="1" spans="1:22">
      <c r="A24" s="53" t="s">
        <v>858</v>
      </c>
      <c r="B24" s="54">
        <v>0</v>
      </c>
      <c r="C24" s="50"/>
      <c r="D24" s="50"/>
      <c r="E24" s="50">
        <f>C30</f>
        <v>0</v>
      </c>
      <c r="F24" s="39">
        <f t="shared" ref="F24:V24" si="15">D30</f>
        <v>0</v>
      </c>
      <c r="G24" s="50">
        <f t="shared" si="15"/>
        <v>0</v>
      </c>
      <c r="H24" s="50">
        <f t="shared" si="15"/>
        <v>0</v>
      </c>
      <c r="I24" s="50">
        <f t="shared" si="15"/>
        <v>0</v>
      </c>
      <c r="J24" s="39">
        <f t="shared" si="15"/>
        <v>0</v>
      </c>
      <c r="K24" s="50">
        <f t="shared" si="15"/>
        <v>0</v>
      </c>
      <c r="L24" s="50">
        <f t="shared" si="15"/>
        <v>0</v>
      </c>
      <c r="M24" s="50">
        <f t="shared" si="15"/>
        <v>0</v>
      </c>
      <c r="N24" s="39">
        <f t="shared" si="15"/>
        <v>0</v>
      </c>
      <c r="O24" s="50">
        <f t="shared" si="15"/>
        <v>0</v>
      </c>
      <c r="P24" s="50">
        <f t="shared" si="15"/>
        <v>0</v>
      </c>
      <c r="Q24" s="50">
        <f t="shared" si="15"/>
        <v>0</v>
      </c>
      <c r="R24" s="39">
        <f t="shared" si="15"/>
        <v>0</v>
      </c>
      <c r="S24" s="50">
        <f t="shared" si="15"/>
        <v>0</v>
      </c>
      <c r="T24" s="50">
        <f t="shared" si="15"/>
        <v>0</v>
      </c>
      <c r="U24" s="50">
        <f t="shared" si="15"/>
        <v>0</v>
      </c>
      <c r="V24" s="39">
        <f t="shared" si="15"/>
        <v>0</v>
      </c>
    </row>
    <row r="25" ht="15.75" customHeight="1" spans="1:22">
      <c r="A25" s="53" t="s">
        <v>859</v>
      </c>
      <c r="B25" s="54"/>
      <c r="C25" s="50">
        <f>F21+C24+B24-C23</f>
        <v>0</v>
      </c>
      <c r="D25" s="50">
        <f>C26+D24-D23</f>
        <v>-2</v>
      </c>
      <c r="E25" s="50">
        <f>D26+E24-E23</f>
        <v>-4</v>
      </c>
      <c r="F25" s="39">
        <f t="shared" ref="F25" si="16">E26+F24-F23</f>
        <v>-6</v>
      </c>
      <c r="G25" s="50">
        <f t="shared" ref="G25:I25" si="17">F26+G24-G23</f>
        <v>-4</v>
      </c>
      <c r="H25" s="50">
        <f t="shared" si="17"/>
        <v>-5</v>
      </c>
      <c r="I25" s="50">
        <f t="shared" si="17"/>
        <v>-3</v>
      </c>
      <c r="J25" s="39">
        <f t="shared" ref="J25:L25" si="18">I26+J24-J23</f>
        <v>-5</v>
      </c>
      <c r="K25" s="50">
        <f t="shared" si="18"/>
        <v>-3</v>
      </c>
      <c r="L25" s="50">
        <f t="shared" si="18"/>
        <v>-5</v>
      </c>
      <c r="M25" s="50">
        <f t="shared" ref="M25" si="19">L26+M24-M23</f>
        <v>-3</v>
      </c>
      <c r="N25" s="39">
        <f t="shared" ref="N25" si="20">M26+N24-N23</f>
        <v>-6</v>
      </c>
      <c r="O25" s="50">
        <f t="shared" ref="O25" si="21">N26+O24-O23</f>
        <v>-4</v>
      </c>
      <c r="P25" s="50">
        <f t="shared" ref="P25" si="22">O26+P24-P23</f>
        <v>-6</v>
      </c>
      <c r="Q25" s="50">
        <f t="shared" ref="Q25" si="23">P26+Q24-Q23</f>
        <v>-4</v>
      </c>
      <c r="R25" s="39">
        <f t="shared" ref="R25" si="24">Q26+R24-R23</f>
        <v>-6</v>
      </c>
      <c r="S25" s="50">
        <f t="shared" ref="S25" si="25">R26+S24-S23</f>
        <v>-5</v>
      </c>
      <c r="T25" s="50">
        <f t="shared" ref="T25" si="26">S26+T24-T23</f>
        <v>-8</v>
      </c>
      <c r="U25" s="50">
        <f t="shared" ref="U25" si="27">T26+U24-U23</f>
        <v>-4</v>
      </c>
      <c r="V25" s="39">
        <f t="shared" ref="V25" si="28">U26+V24-V23</f>
        <v>0</v>
      </c>
    </row>
    <row r="26" ht="15.75" customHeight="1" spans="1:22">
      <c r="A26" s="53" t="s">
        <v>860</v>
      </c>
      <c r="B26" s="54"/>
      <c r="C26" s="50">
        <f>C25+C28</f>
        <v>0</v>
      </c>
      <c r="D26" s="50">
        <f t="shared" ref="D26:F26" si="29">D25+D28</f>
        <v>0</v>
      </c>
      <c r="E26" s="50">
        <f t="shared" si="29"/>
        <v>0</v>
      </c>
      <c r="F26" s="39">
        <f t="shared" si="29"/>
        <v>0</v>
      </c>
      <c r="G26" s="50">
        <f t="shared" ref="G26:L26" si="30">G25+G28</f>
        <v>1</v>
      </c>
      <c r="H26" s="50">
        <f t="shared" si="30"/>
        <v>1</v>
      </c>
      <c r="I26" s="50">
        <f t="shared" si="30"/>
        <v>1</v>
      </c>
      <c r="J26" s="39">
        <f t="shared" si="30"/>
        <v>1</v>
      </c>
      <c r="K26" s="50">
        <f t="shared" si="30"/>
        <v>1</v>
      </c>
      <c r="L26" s="50">
        <f t="shared" si="30"/>
        <v>1</v>
      </c>
      <c r="M26" s="50">
        <f t="shared" ref="M26:V26" si="31">M25+M28</f>
        <v>1</v>
      </c>
      <c r="N26" s="39">
        <f t="shared" si="31"/>
        <v>1</v>
      </c>
      <c r="O26" s="50">
        <f t="shared" si="31"/>
        <v>2</v>
      </c>
      <c r="P26" s="50">
        <f t="shared" si="31"/>
        <v>2</v>
      </c>
      <c r="Q26" s="50">
        <f t="shared" si="31"/>
        <v>2</v>
      </c>
      <c r="R26" s="39">
        <f t="shared" si="31"/>
        <v>2</v>
      </c>
      <c r="S26" s="50">
        <f t="shared" si="31"/>
        <v>0</v>
      </c>
      <c r="T26" s="50">
        <f t="shared" si="31"/>
        <v>0</v>
      </c>
      <c r="U26" s="50">
        <f t="shared" si="31"/>
        <v>0</v>
      </c>
      <c r="V26" s="39">
        <f t="shared" si="31"/>
        <v>0</v>
      </c>
    </row>
    <row r="27" ht="15.75" customHeight="1" spans="1:22">
      <c r="A27" s="53" t="s">
        <v>861</v>
      </c>
      <c r="B27" s="54"/>
      <c r="C27" s="50">
        <f>IF(C25&gt;=$D21,0,$D21-C25)</f>
        <v>0</v>
      </c>
      <c r="D27" s="50">
        <f t="shared" ref="D27:E27" si="32">IF(D25&gt;=$D21,0,$D21-D25)</f>
        <v>2</v>
      </c>
      <c r="E27" s="50">
        <f t="shared" si="32"/>
        <v>4</v>
      </c>
      <c r="F27" s="39">
        <f t="shared" ref="F27" si="33">IF(F25&gt;=$D21,0,$D21-F25)</f>
        <v>6</v>
      </c>
      <c r="G27" s="50">
        <f t="shared" ref="G27:L27" si="34">IF(G25&gt;=$H21,0,$H21-G25)</f>
        <v>5</v>
      </c>
      <c r="H27" s="50">
        <f t="shared" si="34"/>
        <v>6</v>
      </c>
      <c r="I27" s="50">
        <f t="shared" si="34"/>
        <v>4</v>
      </c>
      <c r="J27" s="39">
        <f t="shared" si="34"/>
        <v>6</v>
      </c>
      <c r="K27" s="50">
        <f t="shared" si="34"/>
        <v>4</v>
      </c>
      <c r="L27" s="50">
        <f t="shared" si="34"/>
        <v>6</v>
      </c>
      <c r="M27" s="50">
        <f t="shared" ref="M27:N27" si="35">IF(M25&gt;=$H21,0,$H21-M25)</f>
        <v>4</v>
      </c>
      <c r="N27" s="39">
        <f t="shared" si="35"/>
        <v>7</v>
      </c>
      <c r="O27" s="50">
        <f>IF(O25&gt;=$N21,0,$N21-O25)</f>
        <v>6</v>
      </c>
      <c r="P27" s="50">
        <f t="shared" ref="P27:R27" si="36">IF(P25&gt;=$N21,0,$N21-P25)</f>
        <v>8</v>
      </c>
      <c r="Q27" s="50">
        <f t="shared" si="36"/>
        <v>6</v>
      </c>
      <c r="R27" s="39">
        <f t="shared" si="36"/>
        <v>8</v>
      </c>
      <c r="S27" s="50">
        <f>IF(S25&gt;=$R21,0,$R21-S25)</f>
        <v>5</v>
      </c>
      <c r="T27" s="50">
        <f t="shared" ref="T27:V27" si="37">IF(T25&gt;=$R21,0,$R21-T25)</f>
        <v>8</v>
      </c>
      <c r="U27" s="50">
        <f t="shared" si="37"/>
        <v>4</v>
      </c>
      <c r="V27" s="39">
        <f t="shared" si="37"/>
        <v>0</v>
      </c>
    </row>
    <row r="28" ht="15.75" customHeight="1" spans="1:22">
      <c r="A28" s="53" t="s">
        <v>862</v>
      </c>
      <c r="B28" s="54"/>
      <c r="C28" s="50">
        <f>IF(C27&gt;0,MAX(C27,$L21),0)</f>
        <v>0</v>
      </c>
      <c r="D28" s="69">
        <f>IF(D27&gt;0,MAX(D27,$L21),0)</f>
        <v>2</v>
      </c>
      <c r="E28" s="50">
        <f>IF(E27&gt;0,MAX(E27,$L21),0)</f>
        <v>4</v>
      </c>
      <c r="F28" s="39">
        <f t="shared" ref="F28:G28" si="38">IF(F27&gt;0,MAX(F27,$L21),0)</f>
        <v>6</v>
      </c>
      <c r="G28" s="50">
        <f t="shared" si="38"/>
        <v>5</v>
      </c>
      <c r="H28" s="50">
        <f t="shared" ref="H28" si="39">IF(H27&gt;0,MAX(H27,$L21),0)</f>
        <v>6</v>
      </c>
      <c r="I28" s="50">
        <f t="shared" ref="I28:J28" si="40">IF(I27&gt;0,MAX(I27,$L21),0)</f>
        <v>4</v>
      </c>
      <c r="J28" s="39">
        <f t="shared" si="40"/>
        <v>6</v>
      </c>
      <c r="K28" s="50">
        <f>IF(K27&gt;0,MAX(K27,$P21),0)</f>
        <v>4</v>
      </c>
      <c r="L28" s="50">
        <f t="shared" ref="L28:R28" si="41">IF(L27&gt;0,MAX(L27,$P21),0)</f>
        <v>6</v>
      </c>
      <c r="M28" s="50">
        <f t="shared" si="41"/>
        <v>4</v>
      </c>
      <c r="N28" s="39">
        <f t="shared" si="41"/>
        <v>7</v>
      </c>
      <c r="O28" s="50">
        <f t="shared" si="41"/>
        <v>6</v>
      </c>
      <c r="P28" s="50">
        <f t="shared" si="41"/>
        <v>8</v>
      </c>
      <c r="Q28" s="50">
        <f t="shared" si="41"/>
        <v>6</v>
      </c>
      <c r="R28" s="39">
        <f t="shared" si="41"/>
        <v>8</v>
      </c>
      <c r="S28" s="50">
        <f>IF(S27&gt;0,MAX(S27,$T21),0)</f>
        <v>5</v>
      </c>
      <c r="T28" s="50">
        <f t="shared" ref="T28:V28" si="42">IF(T27&gt;0,MAX(T27,$T21),0)</f>
        <v>8</v>
      </c>
      <c r="U28" s="50">
        <f t="shared" si="42"/>
        <v>4</v>
      </c>
      <c r="V28" s="39">
        <f t="shared" si="42"/>
        <v>0</v>
      </c>
    </row>
    <row r="29" ht="15.75" customHeight="1" spans="1:22">
      <c r="A29" s="53" t="s">
        <v>939</v>
      </c>
      <c r="B29" s="67">
        <f>C28+D28</f>
        <v>2</v>
      </c>
      <c r="C29" s="50">
        <f>E28</f>
        <v>4</v>
      </c>
      <c r="D29" s="50">
        <f t="shared" ref="D29:T29" si="43">F28</f>
        <v>6</v>
      </c>
      <c r="E29" s="50">
        <f t="shared" si="43"/>
        <v>5</v>
      </c>
      <c r="F29" s="39">
        <f t="shared" si="43"/>
        <v>6</v>
      </c>
      <c r="G29" s="50">
        <f t="shared" si="43"/>
        <v>4</v>
      </c>
      <c r="H29" s="50">
        <f t="shared" si="43"/>
        <v>6</v>
      </c>
      <c r="I29" s="50">
        <f t="shared" si="43"/>
        <v>4</v>
      </c>
      <c r="J29" s="39">
        <f t="shared" si="43"/>
        <v>6</v>
      </c>
      <c r="K29" s="50">
        <f t="shared" si="43"/>
        <v>4</v>
      </c>
      <c r="L29" s="50">
        <f t="shared" si="43"/>
        <v>7</v>
      </c>
      <c r="M29" s="50">
        <f t="shared" si="43"/>
        <v>6</v>
      </c>
      <c r="N29" s="39">
        <f t="shared" si="43"/>
        <v>8</v>
      </c>
      <c r="O29" s="50">
        <f t="shared" si="43"/>
        <v>6</v>
      </c>
      <c r="P29" s="50">
        <f t="shared" si="43"/>
        <v>8</v>
      </c>
      <c r="Q29" s="50">
        <f t="shared" si="43"/>
        <v>5</v>
      </c>
      <c r="R29" s="39">
        <f t="shared" si="43"/>
        <v>8</v>
      </c>
      <c r="S29" s="50">
        <f t="shared" si="43"/>
        <v>4</v>
      </c>
      <c r="T29" s="50">
        <f t="shared" si="43"/>
        <v>0</v>
      </c>
      <c r="U29" s="50">
        <f>W27</f>
        <v>0</v>
      </c>
      <c r="V29" s="39">
        <f>X27</f>
        <v>0</v>
      </c>
    </row>
    <row r="30" ht="15.75" customHeight="1" spans="1:22">
      <c r="A30" s="66" t="s">
        <v>940</v>
      </c>
      <c r="B30" s="67"/>
      <c r="C30" s="50"/>
      <c r="D30" s="50"/>
      <c r="E30" s="50"/>
      <c r="F30" s="39"/>
      <c r="G30" s="50"/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75" customHeight="1"/>
    <row r="32" s="4" customFormat="1" ht="15.75" customHeight="1" spans="1:22">
      <c r="A32" s="48" t="s">
        <v>942</v>
      </c>
      <c r="B32" s="49" t="s">
        <v>844</v>
      </c>
      <c r="C32" s="50" t="s">
        <v>845</v>
      </c>
      <c r="D32" s="50">
        <v>0</v>
      </c>
      <c r="E32" s="50" t="s">
        <v>846</v>
      </c>
      <c r="F32" s="39">
        <v>0</v>
      </c>
      <c r="G32" s="50" t="s">
        <v>847</v>
      </c>
      <c r="H32" s="50">
        <v>1</v>
      </c>
      <c r="I32" s="50" t="s">
        <v>917</v>
      </c>
      <c r="J32" s="39" t="s">
        <v>918</v>
      </c>
      <c r="K32" s="50" t="s">
        <v>849</v>
      </c>
      <c r="L32" s="50">
        <v>12</v>
      </c>
      <c r="M32" s="50" t="s">
        <v>850</v>
      </c>
      <c r="N32" s="39">
        <v>2</v>
      </c>
      <c r="O32" s="50" t="s">
        <v>851</v>
      </c>
      <c r="P32" s="46">
        <v>27</v>
      </c>
      <c r="Q32" s="50" t="s">
        <v>852</v>
      </c>
      <c r="R32" s="39">
        <v>0</v>
      </c>
      <c r="S32" s="50" t="s">
        <v>853</v>
      </c>
      <c r="T32" s="46">
        <v>6</v>
      </c>
      <c r="U32" s="50" t="s">
        <v>917</v>
      </c>
      <c r="V32" s="39"/>
    </row>
    <row r="33" ht="15.75" customHeight="1" spans="1:22">
      <c r="A33" s="144" t="s">
        <v>856</v>
      </c>
      <c r="B33" s="51" t="s">
        <v>836</v>
      </c>
      <c r="C33" s="52">
        <v>1</v>
      </c>
      <c r="D33" s="52">
        <v>2</v>
      </c>
      <c r="E33" s="52">
        <v>3</v>
      </c>
      <c r="F33" s="39">
        <v>4</v>
      </c>
      <c r="G33" s="52">
        <v>5</v>
      </c>
      <c r="H33" s="52">
        <v>6</v>
      </c>
      <c r="I33" s="52">
        <v>7</v>
      </c>
      <c r="J33" s="39">
        <v>8</v>
      </c>
      <c r="K33" s="52">
        <v>9</v>
      </c>
      <c r="L33" s="52">
        <v>10</v>
      </c>
      <c r="M33" s="52">
        <v>11</v>
      </c>
      <c r="N33" s="39">
        <v>12</v>
      </c>
      <c r="O33" s="52">
        <v>13</v>
      </c>
      <c r="P33" s="52">
        <v>14</v>
      </c>
      <c r="Q33" s="52">
        <v>15</v>
      </c>
      <c r="R33" s="39">
        <v>16</v>
      </c>
      <c r="S33" s="52">
        <v>17</v>
      </c>
      <c r="T33" s="52">
        <v>18</v>
      </c>
      <c r="U33" s="52">
        <v>19</v>
      </c>
      <c r="V33" s="39">
        <v>20</v>
      </c>
    </row>
    <row r="34" ht="15.75" customHeight="1" spans="1:22">
      <c r="A34" s="53" t="s">
        <v>857</v>
      </c>
      <c r="B34" s="54">
        <v>0</v>
      </c>
      <c r="C34" s="44">
        <f>(C3+C4)*规则!$D35+(C5+C6)*规则!$D36+C8*规则!$D38</f>
        <v>0</v>
      </c>
      <c r="D34" s="44">
        <f>(D3+D4)*规则!$D35+(D5+D6)*规则!$D36+D8*规则!$D38</f>
        <v>2</v>
      </c>
      <c r="E34" s="44">
        <f>(E3+E4)*规则!$D35+(E5+E6)*规则!$D36+E8*规则!$D38</f>
        <v>8</v>
      </c>
      <c r="F34" s="55">
        <f>(F3+F4)*规则!$D35+(F5+F6)*规则!$D36+F8*规则!$D38</f>
        <v>12</v>
      </c>
      <c r="G34" s="44">
        <f>(G3+G4)*规则!$D35+(G5+G6)*规则!$D36+G8*规则!$D38</f>
        <v>10</v>
      </c>
      <c r="H34" s="44">
        <f>(H3+H4)*规则!$D35+(H5+H6)*规则!$D36+H8*规则!$D38</f>
        <v>13</v>
      </c>
      <c r="I34" s="44">
        <f>(I3+I4)*规则!$D35+(I5+I6)*规则!$D36+I8*规则!$D38</f>
        <v>12</v>
      </c>
      <c r="J34" s="55">
        <f>(J3+J4)*规则!$D35+(J5+J6)*规则!$D36+J8*规则!$D38</f>
        <v>15</v>
      </c>
      <c r="K34" s="44">
        <f>(K3+K4)*规则!$D35+(K5+K6)*规则!$D36+K8*规则!$D38</f>
        <v>14</v>
      </c>
      <c r="L34" s="44">
        <f>(L3+L4)*规则!$D35+(L5+L6)*规则!$D36+L8*规则!$D38</f>
        <v>15</v>
      </c>
      <c r="M34" s="44">
        <f>(M3+M4)*规则!$D35+(M5+M6)*规则!$D36+M8*规则!$D38</f>
        <v>14</v>
      </c>
      <c r="N34" s="55">
        <f>(N3+N4)*规则!$D35+(N5+N6)*规则!$D36+N8*规则!$D38</f>
        <v>18</v>
      </c>
      <c r="O34" s="44">
        <f>(O3+O4)*规则!$D35+(O5+O6)*规则!$D36+O8*规则!$D38</f>
        <v>17</v>
      </c>
      <c r="P34" s="44">
        <f>(P3+P4)*规则!$D35+(P5+P6)*规则!$D36+P8*规则!$D38</f>
        <v>19</v>
      </c>
      <c r="Q34" s="44">
        <f>(Q3+Q4)*规则!$D35+(Q5+Q6)*规则!$D36+Q8*规则!$D38</f>
        <v>18</v>
      </c>
      <c r="R34" s="55">
        <f>(R3+R4)*规则!$D35+(R5+R6)*规则!$D36+R8*规则!$D38</f>
        <v>20</v>
      </c>
      <c r="S34" s="44">
        <f>(S3+S4)*规则!$D35+(S5+S6)*规则!$D36+S8*规则!$D38</f>
        <v>20</v>
      </c>
      <c r="T34" s="44">
        <f>(T3+T4)*规则!$D35+(T5+T6)*规则!$D36+T8*规则!$D38</f>
        <v>20</v>
      </c>
      <c r="U34" s="44">
        <f>(U3+U4)*规则!$D35+(U5+U6)*规则!$D36+U8*规则!$D38</f>
        <v>11</v>
      </c>
      <c r="V34" s="55">
        <f>(V3+V4)*规则!$D35+(V5+V6)*规则!$D36+V8*规则!$D38</f>
        <v>0</v>
      </c>
    </row>
    <row r="35" ht="15.75" customHeight="1" spans="1:22">
      <c r="A35" s="53" t="s">
        <v>858</v>
      </c>
      <c r="B35" s="54">
        <v>0</v>
      </c>
      <c r="C35" s="50"/>
      <c r="D35" s="50">
        <f>C41</f>
        <v>0</v>
      </c>
      <c r="E35" s="50">
        <f t="shared" ref="E35:V35" si="44">D41</f>
        <v>0</v>
      </c>
      <c r="F35" s="55">
        <f t="shared" si="44"/>
        <v>0</v>
      </c>
      <c r="G35" s="50">
        <f t="shared" si="44"/>
        <v>0</v>
      </c>
      <c r="H35" s="50">
        <f t="shared" si="44"/>
        <v>0</v>
      </c>
      <c r="I35" s="50">
        <f t="shared" si="44"/>
        <v>0</v>
      </c>
      <c r="J35" s="55">
        <f t="shared" si="44"/>
        <v>0</v>
      </c>
      <c r="K35" s="50">
        <f t="shared" si="44"/>
        <v>0</v>
      </c>
      <c r="L35" s="50">
        <f t="shared" si="44"/>
        <v>0</v>
      </c>
      <c r="M35" s="50">
        <f t="shared" si="44"/>
        <v>0</v>
      </c>
      <c r="N35" s="55">
        <f t="shared" si="44"/>
        <v>0</v>
      </c>
      <c r="O35" s="50">
        <f t="shared" si="44"/>
        <v>0</v>
      </c>
      <c r="P35" s="50">
        <f t="shared" si="44"/>
        <v>0</v>
      </c>
      <c r="Q35" s="50">
        <f t="shared" si="44"/>
        <v>0</v>
      </c>
      <c r="R35" s="55">
        <f t="shared" si="44"/>
        <v>0</v>
      </c>
      <c r="S35" s="50">
        <f t="shared" si="44"/>
        <v>0</v>
      </c>
      <c r="T35" s="50">
        <f t="shared" si="44"/>
        <v>0</v>
      </c>
      <c r="U35" s="50">
        <f t="shared" si="44"/>
        <v>0</v>
      </c>
      <c r="V35" s="55">
        <f t="shared" si="44"/>
        <v>0</v>
      </c>
    </row>
    <row r="36" ht="15.75" customHeight="1" spans="1:22">
      <c r="A36" s="53" t="s">
        <v>859</v>
      </c>
      <c r="B36" s="54"/>
      <c r="C36" s="50">
        <f>F32+C35+B35-C34</f>
        <v>0</v>
      </c>
      <c r="D36" s="50">
        <f>C37+D35-D34</f>
        <v>-2</v>
      </c>
      <c r="E36" s="50">
        <f>D37+E35-E34</f>
        <v>2</v>
      </c>
      <c r="F36" s="39">
        <f t="shared" ref="F36" si="45">E37+F35-F34</f>
        <v>-10</v>
      </c>
      <c r="G36" s="50">
        <f t="shared" ref="G36:I36" si="46">F37+G35-G34</f>
        <v>-8</v>
      </c>
      <c r="H36" s="50">
        <f t="shared" si="46"/>
        <v>-9</v>
      </c>
      <c r="I36" s="50">
        <f t="shared" si="46"/>
        <v>-9</v>
      </c>
      <c r="J36" s="39">
        <f t="shared" ref="J36:L36" si="47">I37+J35-J34</f>
        <v>-12</v>
      </c>
      <c r="K36" s="50">
        <f t="shared" si="47"/>
        <v>-13</v>
      </c>
      <c r="L36" s="50">
        <f t="shared" si="47"/>
        <v>-1</v>
      </c>
      <c r="M36" s="50">
        <f t="shared" ref="M36" si="48">L37+M35-M34</f>
        <v>12</v>
      </c>
      <c r="N36" s="39">
        <f t="shared" ref="N36" si="49">M37+N35-N34</f>
        <v>-6</v>
      </c>
      <c r="O36" s="50">
        <f t="shared" ref="O36" si="50">N37+O35-O34</f>
        <v>4</v>
      </c>
      <c r="P36" s="50">
        <f t="shared" ref="P36" si="51">O37+P35-P34</f>
        <v>-15</v>
      </c>
      <c r="Q36" s="50">
        <f t="shared" ref="Q36" si="52">P37+Q35-Q34</f>
        <v>-6</v>
      </c>
      <c r="R36" s="39">
        <f t="shared" ref="R36" si="53">Q37+R35-R34</f>
        <v>1</v>
      </c>
      <c r="S36" s="50">
        <f t="shared" ref="S36" si="54">R37+S35-S34</f>
        <v>8</v>
      </c>
      <c r="T36" s="50">
        <f t="shared" ref="T36" si="55">S37+T35-T34</f>
        <v>-12</v>
      </c>
      <c r="U36" s="50">
        <f t="shared" ref="U36" si="56">T37+U35-U34</f>
        <v>-11</v>
      </c>
      <c r="V36" s="39">
        <f t="shared" ref="V36" si="57">U37+V35-V34</f>
        <v>0</v>
      </c>
    </row>
    <row r="37" ht="15.75" customHeight="1" spans="1:22">
      <c r="A37" s="53" t="s">
        <v>860</v>
      </c>
      <c r="B37" s="54"/>
      <c r="C37" s="50">
        <f>C36+C39</f>
        <v>0</v>
      </c>
      <c r="D37" s="50">
        <f t="shared" ref="D37:F37" si="58">D36+D39</f>
        <v>10</v>
      </c>
      <c r="E37" s="50">
        <f t="shared" si="58"/>
        <v>2</v>
      </c>
      <c r="F37" s="39">
        <f t="shared" si="58"/>
        <v>2</v>
      </c>
      <c r="G37" s="50">
        <f t="shared" ref="G37:L37" si="59">G36+G39</f>
        <v>4</v>
      </c>
      <c r="H37" s="50">
        <f t="shared" si="59"/>
        <v>3</v>
      </c>
      <c r="I37" s="50">
        <f t="shared" si="59"/>
        <v>3</v>
      </c>
      <c r="J37" s="39">
        <f t="shared" si="59"/>
        <v>1</v>
      </c>
      <c r="K37" s="50">
        <f t="shared" si="59"/>
        <v>14</v>
      </c>
      <c r="L37" s="50">
        <f t="shared" si="59"/>
        <v>26</v>
      </c>
      <c r="M37" s="50">
        <f t="shared" ref="M37:V37" si="60">M36+M39</f>
        <v>12</v>
      </c>
      <c r="N37" s="39">
        <f t="shared" si="60"/>
        <v>21</v>
      </c>
      <c r="O37" s="50">
        <f t="shared" si="60"/>
        <v>4</v>
      </c>
      <c r="P37" s="50">
        <f t="shared" si="60"/>
        <v>12</v>
      </c>
      <c r="Q37" s="50">
        <f t="shared" si="60"/>
        <v>21</v>
      </c>
      <c r="R37" s="39">
        <f t="shared" si="60"/>
        <v>28</v>
      </c>
      <c r="S37" s="50">
        <f t="shared" si="60"/>
        <v>8</v>
      </c>
      <c r="T37" s="50">
        <f t="shared" si="60"/>
        <v>0</v>
      </c>
      <c r="U37" s="50">
        <f t="shared" si="60"/>
        <v>0</v>
      </c>
      <c r="V37" s="39">
        <f t="shared" si="60"/>
        <v>0</v>
      </c>
    </row>
    <row r="38" ht="15.75" customHeight="1" spans="1:22">
      <c r="A38" s="53" t="s">
        <v>861</v>
      </c>
      <c r="B38" s="54"/>
      <c r="C38" s="50">
        <f>IF(C36&gt;=$D32,0,$D32-C36)</f>
        <v>0</v>
      </c>
      <c r="D38" s="50">
        <f t="shared" ref="D38:E38" si="61">IF(D36&gt;=$D32,0,$D32-D36)</f>
        <v>2</v>
      </c>
      <c r="E38" s="50">
        <f t="shared" si="61"/>
        <v>0</v>
      </c>
      <c r="F38" s="39">
        <f t="shared" ref="F38" si="62">IF(F36&gt;=$D32,0,$D32-F36)</f>
        <v>10</v>
      </c>
      <c r="G38" s="50">
        <f>IF(G36&gt;=$H32,0,$H32-G36)</f>
        <v>9</v>
      </c>
      <c r="H38" s="50">
        <f t="shared" ref="H38:L38" si="63">IF(H36&gt;=$H32,0,$H32-H36)</f>
        <v>10</v>
      </c>
      <c r="I38" s="50">
        <f t="shared" si="63"/>
        <v>10</v>
      </c>
      <c r="J38" s="39">
        <f t="shared" si="63"/>
        <v>13</v>
      </c>
      <c r="K38" s="50">
        <f t="shared" si="63"/>
        <v>14</v>
      </c>
      <c r="L38" s="50">
        <f t="shared" si="63"/>
        <v>2</v>
      </c>
      <c r="M38" s="50">
        <f t="shared" ref="M38:N38" si="64">IF(M36&gt;=$H32,0,$H32-M36)</f>
        <v>0</v>
      </c>
      <c r="N38" s="39">
        <f t="shared" si="64"/>
        <v>7</v>
      </c>
      <c r="O38" s="50">
        <f>IF(O36&gt;=$N32,0,$N32-O36)</f>
        <v>0</v>
      </c>
      <c r="P38" s="50">
        <f t="shared" ref="P38:R38" si="65">IF(P36&gt;=$N32,0,$N32-P36)</f>
        <v>17</v>
      </c>
      <c r="Q38" s="50">
        <f t="shared" si="65"/>
        <v>8</v>
      </c>
      <c r="R38" s="39">
        <f t="shared" si="65"/>
        <v>1</v>
      </c>
      <c r="S38" s="50">
        <f>IF(S36&gt;=$R32,0,$R32-S36)</f>
        <v>0</v>
      </c>
      <c r="T38" s="50">
        <f t="shared" ref="T38:V38" si="66">IF(T36&gt;=$R32,0,$R32-T36)</f>
        <v>12</v>
      </c>
      <c r="U38" s="50">
        <f t="shared" si="66"/>
        <v>11</v>
      </c>
      <c r="V38" s="39">
        <f t="shared" si="66"/>
        <v>0</v>
      </c>
    </row>
    <row r="39" ht="15.75" customHeight="1" spans="1:22">
      <c r="A39" s="53" t="s">
        <v>862</v>
      </c>
      <c r="B39" s="54"/>
      <c r="C39" s="50">
        <f>IF(C38&gt;0,MAX(C38,$L32),0)</f>
        <v>0</v>
      </c>
      <c r="D39" s="50">
        <f t="shared" ref="D39" si="67">IF(D38&gt;0,MAX(D38,$L32),0)</f>
        <v>12</v>
      </c>
      <c r="E39" s="50">
        <f t="shared" ref="E39" si="68">IF(E38&gt;0,MAX(E38,$L32),0)</f>
        <v>0</v>
      </c>
      <c r="F39" s="39">
        <f t="shared" ref="F39:G39" si="69">IF(F38&gt;0,MAX(F38,$L32),0)</f>
        <v>12</v>
      </c>
      <c r="G39" s="50">
        <f t="shared" si="69"/>
        <v>12</v>
      </c>
      <c r="H39" s="50">
        <f t="shared" ref="H39" si="70">IF(H38&gt;0,MAX(H38,$L32),0)</f>
        <v>12</v>
      </c>
      <c r="I39" s="50">
        <f t="shared" ref="I39" si="71">IF(I38&gt;0,MAX(I38,$L32),0)</f>
        <v>12</v>
      </c>
      <c r="J39" s="39">
        <f t="shared" ref="J39" si="72">IF(J38&gt;0,MAX(J38,$L32),0)</f>
        <v>13</v>
      </c>
      <c r="K39" s="50">
        <f>IF(K38&gt;0,MAX(K38,$P32),0)</f>
        <v>27</v>
      </c>
      <c r="L39" s="50">
        <f t="shared" ref="L39" si="73">IF(L38&gt;0,MAX(L38,$P32),0)</f>
        <v>27</v>
      </c>
      <c r="M39" s="50">
        <f t="shared" ref="M39" si="74">IF(M38&gt;0,MAX(M38,$P32),0)</f>
        <v>0</v>
      </c>
      <c r="N39" s="39">
        <f t="shared" ref="N39" si="75">IF(N38&gt;0,MAX(N38,$P32),0)</f>
        <v>27</v>
      </c>
      <c r="O39" s="50">
        <f t="shared" ref="O39" si="76">IF(O38&gt;0,MAX(O38,$P32),0)</f>
        <v>0</v>
      </c>
      <c r="P39" s="50">
        <f t="shared" ref="P39:Q39" si="77">IF(P38&gt;0,MAX(P38,$P32),0)</f>
        <v>27</v>
      </c>
      <c r="Q39" s="50">
        <f t="shared" si="77"/>
        <v>27</v>
      </c>
      <c r="R39" s="39">
        <f t="shared" ref="R39" si="78">IF(R38&gt;0,MAX(R38,$P32),0)</f>
        <v>27</v>
      </c>
      <c r="S39" s="50">
        <f>IF(S38&gt;0,MAX(S38,$T32),0)</f>
        <v>0</v>
      </c>
      <c r="T39" s="50">
        <f t="shared" ref="T39" si="79">IF(T38&gt;0,MAX(T38,$T32),0)</f>
        <v>12</v>
      </c>
      <c r="U39" s="50">
        <f t="shared" ref="U39" si="80">IF(U38&gt;0,MAX(U38,$T32),0)</f>
        <v>11</v>
      </c>
      <c r="V39" s="39">
        <f t="shared" ref="V39" si="81">IF(V38&gt;0,MAX(V38,$T32),0)</f>
        <v>0</v>
      </c>
    </row>
    <row r="40" ht="15.75" customHeight="1" spans="1:22">
      <c r="A40" s="53" t="s">
        <v>939</v>
      </c>
      <c r="B40" s="54">
        <f t="shared" ref="B40:C40" si="82">C39</f>
        <v>0</v>
      </c>
      <c r="C40" s="50">
        <f t="shared" si="82"/>
        <v>12</v>
      </c>
      <c r="D40" s="50">
        <f t="shared" ref="D40" si="83">E39</f>
        <v>0</v>
      </c>
      <c r="E40" s="50">
        <f t="shared" ref="E40" si="84">F39</f>
        <v>12</v>
      </c>
      <c r="F40" s="39">
        <f t="shared" ref="F40" si="85">G39</f>
        <v>12</v>
      </c>
      <c r="G40" s="50">
        <f t="shared" ref="G40" si="86">H39</f>
        <v>12</v>
      </c>
      <c r="H40" s="50">
        <f t="shared" ref="H40" si="87">I39</f>
        <v>12</v>
      </c>
      <c r="I40" s="50">
        <f t="shared" ref="I40" si="88">J39</f>
        <v>13</v>
      </c>
      <c r="J40" s="39">
        <f t="shared" ref="J40:L40" si="89">K39</f>
        <v>27</v>
      </c>
      <c r="K40" s="50">
        <f t="shared" si="89"/>
        <v>27</v>
      </c>
      <c r="L40" s="50">
        <f t="shared" si="89"/>
        <v>0</v>
      </c>
      <c r="M40" s="50">
        <f t="shared" ref="M40" si="90">N39</f>
        <v>27</v>
      </c>
      <c r="N40" s="39">
        <f t="shared" ref="N40" si="91">O39</f>
        <v>0</v>
      </c>
      <c r="O40" s="50">
        <f t="shared" ref="O40" si="92">P39</f>
        <v>27</v>
      </c>
      <c r="P40" s="50">
        <f t="shared" ref="P40" si="93">Q39</f>
        <v>27</v>
      </c>
      <c r="Q40" s="50">
        <f t="shared" ref="Q40" si="94">R39</f>
        <v>27</v>
      </c>
      <c r="R40" s="39">
        <f t="shared" ref="R40" si="95">S39</f>
        <v>0</v>
      </c>
      <c r="S40" s="50">
        <f t="shared" ref="S40" si="96">T39</f>
        <v>12</v>
      </c>
      <c r="T40" s="50">
        <f t="shared" ref="T40" si="97">U39</f>
        <v>11</v>
      </c>
      <c r="U40" s="50">
        <f t="shared" ref="U40" si="98">V39</f>
        <v>0</v>
      </c>
      <c r="V40" s="39">
        <f t="shared" ref="V40" si="99">W38</f>
        <v>0</v>
      </c>
    </row>
    <row r="41" ht="15.75" customHeight="1" spans="1:22">
      <c r="A41" s="66" t="s">
        <v>940</v>
      </c>
      <c r="B41" s="67"/>
      <c r="C41" s="50"/>
      <c r="D41" s="50"/>
      <c r="E41" s="50"/>
      <c r="F41" s="39"/>
      <c r="G41" s="50"/>
      <c r="H41" s="50"/>
      <c r="I41" s="50"/>
      <c r="J41" s="39"/>
      <c r="K41" s="50"/>
      <c r="L41" s="50"/>
      <c r="M41" s="50"/>
      <c r="N41" s="39"/>
      <c r="O41" s="50"/>
      <c r="P41" s="50"/>
      <c r="Q41" s="50"/>
      <c r="R41" s="39"/>
      <c r="S41" s="50"/>
      <c r="T41" s="50"/>
      <c r="U41" s="50"/>
      <c r="V41" s="39"/>
    </row>
    <row r="42" s="4" customFormat="1" ht="15.75" customHeight="1" spans="1:22">
      <c r="A42" s="1"/>
      <c r="B42" s="5"/>
      <c r="C42" s="33"/>
      <c r="D42" s="33"/>
      <c r="E42" s="33"/>
      <c r="F42" s="34"/>
      <c r="G42" s="33"/>
      <c r="H42" s="33"/>
      <c r="I42" s="33"/>
      <c r="J42" s="34"/>
      <c r="K42" s="33"/>
      <c r="L42" s="33"/>
      <c r="M42" s="33"/>
      <c r="N42" s="34"/>
      <c r="O42" s="33"/>
      <c r="P42" s="33"/>
      <c r="Q42" s="33"/>
      <c r="R42" s="34"/>
      <c r="S42" s="33"/>
      <c r="T42" s="33"/>
      <c r="U42" s="33"/>
      <c r="V42" s="35"/>
    </row>
    <row r="43" ht="15.75" customHeight="1" spans="1:22">
      <c r="A43" s="48" t="s">
        <v>943</v>
      </c>
      <c r="B43" s="49" t="s">
        <v>844</v>
      </c>
      <c r="C43" s="50" t="s">
        <v>845</v>
      </c>
      <c r="D43" s="50">
        <v>0</v>
      </c>
      <c r="E43" s="50" t="s">
        <v>846</v>
      </c>
      <c r="F43" s="39">
        <v>0</v>
      </c>
      <c r="G43" s="50" t="s">
        <v>847</v>
      </c>
      <c r="H43" s="50">
        <v>1</v>
      </c>
      <c r="I43" s="50" t="s">
        <v>917</v>
      </c>
      <c r="J43" s="39" t="s">
        <v>944</v>
      </c>
      <c r="K43" s="50" t="s">
        <v>849</v>
      </c>
      <c r="L43" s="50">
        <v>1</v>
      </c>
      <c r="M43" s="50" t="s">
        <v>850</v>
      </c>
      <c r="N43" s="39">
        <v>2</v>
      </c>
      <c r="O43" s="50" t="s">
        <v>851</v>
      </c>
      <c r="P43" s="46">
        <v>2</v>
      </c>
      <c r="Q43" s="50" t="s">
        <v>852</v>
      </c>
      <c r="R43" s="39">
        <v>0</v>
      </c>
      <c r="S43" s="50" t="s">
        <v>853</v>
      </c>
      <c r="T43" s="46">
        <v>1</v>
      </c>
      <c r="U43" s="50" t="s">
        <v>945</v>
      </c>
      <c r="V43" s="39">
        <v>2</v>
      </c>
    </row>
    <row r="44" ht="15.75" customHeight="1" spans="1:22">
      <c r="A44" s="144" t="s">
        <v>856</v>
      </c>
      <c r="B44" s="51" t="s">
        <v>836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75" customHeight="1" spans="1:22">
      <c r="A45" s="53" t="s">
        <v>857</v>
      </c>
      <c r="B45" s="54">
        <v>0</v>
      </c>
      <c r="C45" s="44">
        <f>C7*规则!$E37</f>
        <v>0</v>
      </c>
      <c r="D45" s="44">
        <f>D7*规则!$E37</f>
        <v>0</v>
      </c>
      <c r="E45" s="44">
        <f>E7*规则!$E37</f>
        <v>0</v>
      </c>
      <c r="F45" s="55">
        <f>F7*规则!$E37</f>
        <v>2</v>
      </c>
      <c r="G45" s="44">
        <f>G7*规则!$E37</f>
        <v>2</v>
      </c>
      <c r="H45" s="44">
        <f>H7*规则!$E37</f>
        <v>2</v>
      </c>
      <c r="I45" s="44">
        <f>I7*规则!$E37</f>
        <v>2</v>
      </c>
      <c r="J45" s="55">
        <f>J7*规则!$E37</f>
        <v>2</v>
      </c>
      <c r="K45" s="44">
        <f>K7*规则!$E37</f>
        <v>2</v>
      </c>
      <c r="L45" s="44">
        <f>L7*规则!$E37</f>
        <v>2</v>
      </c>
      <c r="M45" s="44">
        <f>M7*规则!$E37</f>
        <v>2</v>
      </c>
      <c r="N45" s="55">
        <f>N7*规则!$E37</f>
        <v>3</v>
      </c>
      <c r="O45" s="44">
        <f>O7*规则!$E37</f>
        <v>3</v>
      </c>
      <c r="P45" s="44">
        <f>P7*规则!$E37</f>
        <v>3</v>
      </c>
      <c r="Q45" s="44">
        <f>Q7*规则!$E37</f>
        <v>3</v>
      </c>
      <c r="R45" s="55">
        <f>R7*规则!$E37</f>
        <v>3</v>
      </c>
      <c r="S45" s="44">
        <f>S7*规则!$E37</f>
        <v>3</v>
      </c>
      <c r="T45" s="44">
        <f>T7*规则!$E37</f>
        <v>3</v>
      </c>
      <c r="U45" s="44">
        <f>U7*规则!$E37</f>
        <v>3</v>
      </c>
      <c r="V45" s="55">
        <f>V7*规则!$E37</f>
        <v>0</v>
      </c>
    </row>
    <row r="46" ht="15.75" customHeight="1" spans="1:22">
      <c r="A46" s="53" t="s">
        <v>858</v>
      </c>
      <c r="B46" s="54">
        <v>0</v>
      </c>
      <c r="C46" s="50"/>
      <c r="D46" s="50"/>
      <c r="E46" s="50">
        <f>C52</f>
        <v>0</v>
      </c>
      <c r="F46" s="39">
        <f t="shared" ref="F46:V46" si="100">D52</f>
        <v>0</v>
      </c>
      <c r="G46" s="50">
        <f t="shared" si="100"/>
        <v>0</v>
      </c>
      <c r="H46" s="50">
        <f t="shared" si="100"/>
        <v>0</v>
      </c>
      <c r="I46" s="50">
        <f t="shared" si="100"/>
        <v>0</v>
      </c>
      <c r="J46" s="39">
        <f t="shared" si="100"/>
        <v>0</v>
      </c>
      <c r="K46" s="50">
        <f t="shared" si="100"/>
        <v>0</v>
      </c>
      <c r="L46" s="50">
        <f t="shared" si="100"/>
        <v>0</v>
      </c>
      <c r="M46" s="50">
        <f t="shared" si="100"/>
        <v>0</v>
      </c>
      <c r="N46" s="39">
        <f t="shared" si="100"/>
        <v>0</v>
      </c>
      <c r="O46" s="50">
        <f t="shared" si="100"/>
        <v>0</v>
      </c>
      <c r="P46" s="50">
        <f t="shared" si="100"/>
        <v>0</v>
      </c>
      <c r="Q46" s="50">
        <f t="shared" si="100"/>
        <v>0</v>
      </c>
      <c r="R46" s="39">
        <f t="shared" si="100"/>
        <v>0</v>
      </c>
      <c r="S46" s="50">
        <f t="shared" si="100"/>
        <v>0</v>
      </c>
      <c r="T46" s="50">
        <f t="shared" si="100"/>
        <v>0</v>
      </c>
      <c r="U46" s="50">
        <f t="shared" si="100"/>
        <v>0</v>
      </c>
      <c r="V46" s="39">
        <f t="shared" si="100"/>
        <v>0</v>
      </c>
    </row>
    <row r="47" ht="15.75" customHeight="1" spans="1:22">
      <c r="A47" s="53" t="s">
        <v>859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101">E48+F46-F45</f>
        <v>-2</v>
      </c>
      <c r="G47" s="50">
        <f t="shared" ref="G47:I47" si="102">F48+G46-G45</f>
        <v>0</v>
      </c>
      <c r="H47" s="50">
        <f t="shared" si="102"/>
        <v>1</v>
      </c>
      <c r="I47" s="50">
        <f t="shared" si="102"/>
        <v>-1</v>
      </c>
      <c r="J47" s="39">
        <f t="shared" ref="J47:L47" si="103">I48+J46-J45</f>
        <v>1</v>
      </c>
      <c r="K47" s="50">
        <f t="shared" si="103"/>
        <v>-1</v>
      </c>
      <c r="L47" s="50">
        <f t="shared" si="103"/>
        <v>1</v>
      </c>
      <c r="M47" s="50">
        <f t="shared" ref="M47" si="104">L48+M46-M45</f>
        <v>-1</v>
      </c>
      <c r="N47" s="39">
        <f t="shared" ref="N47" si="105">M48+N46-N45</f>
        <v>1</v>
      </c>
      <c r="O47" s="50">
        <f t="shared" ref="O47" si="106">N48+O46-O45</f>
        <v>-2</v>
      </c>
      <c r="P47" s="50">
        <f t="shared" ref="P47" si="107">O48+P46-P45</f>
        <v>2</v>
      </c>
      <c r="Q47" s="50">
        <f t="shared" ref="Q47" si="108">P48+Q46-Q45</f>
        <v>-1</v>
      </c>
      <c r="R47" s="39">
        <f t="shared" ref="R47" si="109">Q48+R46-R45</f>
        <v>2</v>
      </c>
      <c r="S47" s="50">
        <f t="shared" ref="S47" si="110">R48+S46-S45</f>
        <v>-1</v>
      </c>
      <c r="T47" s="50">
        <f t="shared" ref="T47" si="111">S48+T46-T45</f>
        <v>0</v>
      </c>
      <c r="U47" s="50">
        <f t="shared" ref="U47" si="112">T48+U46-U45</f>
        <v>-3</v>
      </c>
      <c r="V47" s="39">
        <f t="shared" ref="V47" si="113">U48+V46-V45</f>
        <v>0</v>
      </c>
    </row>
    <row r="48" ht="15.75" customHeight="1" spans="1:22">
      <c r="A48" s="53" t="s">
        <v>860</v>
      </c>
      <c r="B48" s="54"/>
      <c r="C48" s="50">
        <f>C47+C50</f>
        <v>0</v>
      </c>
      <c r="D48" s="50">
        <f t="shared" ref="D48:F48" si="114">D47+D50</f>
        <v>0</v>
      </c>
      <c r="E48" s="50">
        <f t="shared" si="114"/>
        <v>0</v>
      </c>
      <c r="F48" s="39">
        <f t="shared" si="114"/>
        <v>2</v>
      </c>
      <c r="G48" s="50">
        <f t="shared" ref="G48:L48" si="115">G47+G50</f>
        <v>3</v>
      </c>
      <c r="H48" s="50">
        <f t="shared" si="115"/>
        <v>1</v>
      </c>
      <c r="I48" s="50">
        <f t="shared" si="115"/>
        <v>3</v>
      </c>
      <c r="J48" s="39">
        <f t="shared" si="115"/>
        <v>1</v>
      </c>
      <c r="K48" s="50">
        <f t="shared" si="115"/>
        <v>3</v>
      </c>
      <c r="L48" s="50">
        <f t="shared" si="115"/>
        <v>1</v>
      </c>
      <c r="M48" s="50">
        <f t="shared" ref="M48:V48" si="116">M47+M50</f>
        <v>4</v>
      </c>
      <c r="N48" s="39">
        <f t="shared" si="116"/>
        <v>1</v>
      </c>
      <c r="O48" s="50">
        <f t="shared" si="116"/>
        <v>5</v>
      </c>
      <c r="P48" s="50">
        <f t="shared" si="116"/>
        <v>2</v>
      </c>
      <c r="Q48" s="50">
        <f t="shared" si="116"/>
        <v>5</v>
      </c>
      <c r="R48" s="39">
        <f t="shared" si="116"/>
        <v>2</v>
      </c>
      <c r="S48" s="50">
        <f t="shared" si="116"/>
        <v>3</v>
      </c>
      <c r="T48" s="50">
        <f t="shared" si="116"/>
        <v>0</v>
      </c>
      <c r="U48" s="50">
        <f t="shared" si="116"/>
        <v>0</v>
      </c>
      <c r="V48" s="39">
        <f t="shared" si="116"/>
        <v>0</v>
      </c>
    </row>
    <row r="49" ht="15.75" customHeight="1" spans="1:22">
      <c r="A49" s="53" t="s">
        <v>861</v>
      </c>
      <c r="B49" s="54"/>
      <c r="C49" s="50">
        <f>IF(C47&gt;=$D43,0,$D43-C47)</f>
        <v>0</v>
      </c>
      <c r="D49" s="50">
        <f t="shared" ref="D49:E49" si="117">IF(D47&gt;=$D43,0,$D43-D47)</f>
        <v>0</v>
      </c>
      <c r="E49" s="50">
        <f t="shared" si="117"/>
        <v>0</v>
      </c>
      <c r="F49" s="39">
        <f t="shared" ref="F49" si="118">IF(F47&gt;=$D43,0,$D43-F47)</f>
        <v>2</v>
      </c>
      <c r="G49" s="50">
        <f t="shared" ref="G49:L49" si="119">IF(G47&gt;=$H43,0,$H43-G47)</f>
        <v>1</v>
      </c>
      <c r="H49" s="50">
        <f t="shared" si="119"/>
        <v>0</v>
      </c>
      <c r="I49" s="50">
        <f t="shared" si="119"/>
        <v>2</v>
      </c>
      <c r="J49" s="39">
        <f t="shared" si="119"/>
        <v>0</v>
      </c>
      <c r="K49" s="50">
        <f t="shared" si="119"/>
        <v>2</v>
      </c>
      <c r="L49" s="50">
        <f t="shared" si="119"/>
        <v>0</v>
      </c>
      <c r="M49" s="50">
        <f t="shared" ref="M49:N49" si="120">IF(M47&gt;=$H43,0,$H43-M47)</f>
        <v>2</v>
      </c>
      <c r="N49" s="39">
        <f t="shared" si="120"/>
        <v>0</v>
      </c>
      <c r="O49" s="50">
        <f>IF(O47&gt;=$N43,0,$N43-O47)</f>
        <v>4</v>
      </c>
      <c r="P49" s="50">
        <f t="shared" ref="P49:R49" si="121">IF(P47&gt;=$N43,0,$N43-P47)</f>
        <v>0</v>
      </c>
      <c r="Q49" s="50">
        <f t="shared" si="121"/>
        <v>3</v>
      </c>
      <c r="R49" s="39">
        <f t="shared" si="121"/>
        <v>0</v>
      </c>
      <c r="S49" s="50">
        <f>IF(S47&gt;=$R43,0,$R43-S47)</f>
        <v>1</v>
      </c>
      <c r="T49" s="50">
        <f t="shared" ref="T49:V49" si="122">IF(T47&gt;=$R43,0,$R43-T47)</f>
        <v>0</v>
      </c>
      <c r="U49" s="50">
        <f t="shared" si="122"/>
        <v>3</v>
      </c>
      <c r="V49" s="39">
        <f t="shared" si="122"/>
        <v>0</v>
      </c>
    </row>
    <row r="50" ht="15.75" customHeight="1" spans="1:22">
      <c r="A50" s="53" t="s">
        <v>862</v>
      </c>
      <c r="B50" s="54"/>
      <c r="C50" s="50">
        <f>IF(C49&gt;0,C49+D45,0)</f>
        <v>0</v>
      </c>
      <c r="D50" s="50">
        <f t="shared" ref="D50:V50" si="123">IF(D49&gt;0,D49+E45,0)</f>
        <v>0</v>
      </c>
      <c r="E50" s="50">
        <f t="shared" si="123"/>
        <v>0</v>
      </c>
      <c r="F50" s="39">
        <f t="shared" si="123"/>
        <v>4</v>
      </c>
      <c r="G50" s="50">
        <f t="shared" si="123"/>
        <v>3</v>
      </c>
      <c r="H50" s="50">
        <f t="shared" si="123"/>
        <v>0</v>
      </c>
      <c r="I50" s="50">
        <f t="shared" si="123"/>
        <v>4</v>
      </c>
      <c r="J50" s="39">
        <f t="shared" si="123"/>
        <v>0</v>
      </c>
      <c r="K50" s="50">
        <f t="shared" si="123"/>
        <v>4</v>
      </c>
      <c r="L50" s="50">
        <f t="shared" si="123"/>
        <v>0</v>
      </c>
      <c r="M50" s="50">
        <f t="shared" si="123"/>
        <v>5</v>
      </c>
      <c r="N50" s="39">
        <f t="shared" si="123"/>
        <v>0</v>
      </c>
      <c r="O50" s="50">
        <f t="shared" si="123"/>
        <v>7</v>
      </c>
      <c r="P50" s="50">
        <f t="shared" si="123"/>
        <v>0</v>
      </c>
      <c r="Q50" s="50">
        <f t="shared" si="123"/>
        <v>6</v>
      </c>
      <c r="R50" s="39">
        <f t="shared" si="123"/>
        <v>0</v>
      </c>
      <c r="S50" s="50">
        <f t="shared" si="123"/>
        <v>4</v>
      </c>
      <c r="T50" s="50">
        <f t="shared" si="123"/>
        <v>0</v>
      </c>
      <c r="U50" s="50">
        <f t="shared" si="123"/>
        <v>3</v>
      </c>
      <c r="V50" s="39">
        <f t="shared" si="123"/>
        <v>0</v>
      </c>
    </row>
    <row r="51" ht="15.75" customHeight="1" spans="1:22">
      <c r="A51" s="53" t="s">
        <v>939</v>
      </c>
      <c r="B51" s="54">
        <f>C50+D50</f>
        <v>0</v>
      </c>
      <c r="C51" s="50">
        <f>E50</f>
        <v>0</v>
      </c>
      <c r="D51" s="50">
        <f t="shared" ref="D51" si="124">F50</f>
        <v>4</v>
      </c>
      <c r="E51" s="50">
        <f t="shared" ref="E51" si="125">G50</f>
        <v>3</v>
      </c>
      <c r="F51" s="39">
        <f t="shared" ref="F51" si="126">H50</f>
        <v>0</v>
      </c>
      <c r="G51" s="50">
        <f t="shared" ref="G51" si="127">I50</f>
        <v>4</v>
      </c>
      <c r="H51" s="50">
        <f t="shared" ref="H51" si="128">J50</f>
        <v>0</v>
      </c>
      <c r="I51" s="50">
        <f t="shared" ref="I51" si="129">K50</f>
        <v>4</v>
      </c>
      <c r="J51" s="39">
        <f t="shared" ref="J51" si="130">L50</f>
        <v>0</v>
      </c>
      <c r="K51" s="50">
        <f t="shared" ref="K51" si="131">M50</f>
        <v>5</v>
      </c>
      <c r="L51" s="50">
        <f t="shared" ref="L51" si="132">N50</f>
        <v>0</v>
      </c>
      <c r="M51" s="50">
        <f t="shared" ref="M51" si="133">O50</f>
        <v>7</v>
      </c>
      <c r="N51" s="39">
        <f t="shared" ref="N51" si="134">P50</f>
        <v>0</v>
      </c>
      <c r="O51" s="50">
        <f t="shared" ref="O51" si="135">Q50</f>
        <v>6</v>
      </c>
      <c r="P51" s="50">
        <f t="shared" ref="P51" si="136">R50</f>
        <v>0</v>
      </c>
      <c r="Q51" s="50">
        <f t="shared" ref="Q51" si="137">S50</f>
        <v>4</v>
      </c>
      <c r="R51" s="39">
        <f t="shared" ref="R51" si="138">T50</f>
        <v>0</v>
      </c>
      <c r="S51" s="50">
        <f t="shared" ref="S51" si="139">U50</f>
        <v>3</v>
      </c>
      <c r="T51" s="50">
        <f t="shared" ref="T51" si="140">V50</f>
        <v>0</v>
      </c>
      <c r="U51" s="50">
        <f t="shared" ref="U51" si="141">W48</f>
        <v>0</v>
      </c>
      <c r="V51" s="39">
        <f t="shared" ref="V51" si="142">X48</f>
        <v>0</v>
      </c>
    </row>
    <row r="52" ht="15.75" customHeight="1" spans="1:22">
      <c r="A52" s="66" t="s">
        <v>940</v>
      </c>
      <c r="B52" s="67"/>
      <c r="C52" s="50"/>
      <c r="D52" s="50"/>
      <c r="E52" s="50"/>
      <c r="F52" s="39"/>
      <c r="G52" s="50"/>
      <c r="H52" s="50"/>
      <c r="I52" s="50"/>
      <c r="J52" s="39"/>
      <c r="K52" s="50"/>
      <c r="L52" s="50"/>
      <c r="M52" s="50"/>
      <c r="N52" s="39"/>
      <c r="O52" s="50"/>
      <c r="P52" s="50"/>
      <c r="Q52" s="50"/>
      <c r="R52" s="39"/>
      <c r="S52" s="50"/>
      <c r="T52" s="50"/>
      <c r="U52" s="50"/>
      <c r="V52" s="39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showFormulas="1" workbookViewId="0">
      <selection activeCell="L56" sqref="L56"/>
    </sheetView>
  </sheetViews>
  <sheetFormatPr defaultColWidth="9" defaultRowHeight="15"/>
  <cols>
    <col min="1" max="1" width="15.125" style="32" customWidth="1"/>
    <col min="2" max="2" width="1.625" style="4" customWidth="1"/>
    <col min="3" max="3" width="8.875" style="33" customWidth="1"/>
    <col min="4" max="5" width="1.375" style="33" customWidth="1"/>
    <col min="6" max="6" width="1.375" style="34" customWidth="1"/>
    <col min="7" max="8" width="1.375" style="33" customWidth="1"/>
    <col min="9" max="9" width="7" style="33" customWidth="1"/>
    <col min="10" max="10" width="18.25" style="34" customWidth="1"/>
    <col min="11" max="11" width="18.625" style="33" customWidth="1"/>
    <col min="12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3" width="3.25" style="4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946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837</v>
      </c>
      <c r="B2" s="41"/>
      <c r="C2" s="42"/>
      <c r="D2" s="42"/>
      <c r="E2" s="42"/>
      <c r="F2" s="43"/>
      <c r="G2" s="44"/>
      <c r="H2" s="44">
        <v>2</v>
      </c>
      <c r="I2" s="44"/>
      <c r="J2" s="58">
        <v>4</v>
      </c>
      <c r="K2" s="44"/>
      <c r="L2" s="44"/>
      <c r="M2" s="46"/>
      <c r="N2" s="39"/>
      <c r="O2" s="46"/>
      <c r="P2" s="46"/>
      <c r="Q2" s="46">
        <v>4</v>
      </c>
      <c r="R2" s="39"/>
      <c r="S2" s="46"/>
      <c r="T2" s="46"/>
      <c r="U2" s="46"/>
      <c r="V2" s="60"/>
    </row>
    <row r="3" ht="15.75" spans="1:22">
      <c r="A3" s="40" t="s">
        <v>838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/>
      <c r="M3" s="46"/>
      <c r="N3" s="39"/>
      <c r="O3" s="46"/>
      <c r="P3" s="46"/>
      <c r="Q3" s="46">
        <v>3</v>
      </c>
      <c r="R3" s="39"/>
      <c r="S3" s="46"/>
      <c r="T3" s="46"/>
      <c r="U3" s="46"/>
      <c r="V3" s="60"/>
    </row>
    <row r="4" ht="15.75" spans="1:22">
      <c r="A4" s="40" t="s">
        <v>839</v>
      </c>
      <c r="B4" s="41"/>
      <c r="C4" s="42"/>
      <c r="D4" s="42"/>
      <c r="E4" s="42"/>
      <c r="F4" s="43"/>
      <c r="G4" s="44"/>
      <c r="H4" s="44"/>
      <c r="I4" s="44"/>
      <c r="J4" s="58">
        <v>2</v>
      </c>
      <c r="K4" s="44"/>
      <c r="L4" s="44"/>
      <c r="M4" s="46"/>
      <c r="N4" s="39"/>
      <c r="O4" s="46"/>
      <c r="P4" s="46"/>
      <c r="Q4" s="46">
        <v>2</v>
      </c>
      <c r="R4" s="39"/>
      <c r="S4" s="46"/>
      <c r="T4" s="46"/>
      <c r="U4" s="46"/>
      <c r="V4" s="60"/>
    </row>
    <row r="5" ht="15.75" spans="1:22">
      <c r="A5" s="40" t="s">
        <v>840</v>
      </c>
      <c r="B5" s="41"/>
      <c r="C5" s="42"/>
      <c r="D5" s="42"/>
      <c r="E5" s="42"/>
      <c r="F5" s="43"/>
      <c r="G5" s="44">
        <v>0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75" spans="1:22">
      <c r="A6" s="40" t="s">
        <v>841</v>
      </c>
      <c r="B6" s="41"/>
      <c r="C6" s="42"/>
      <c r="D6" s="42"/>
      <c r="E6" s="42"/>
      <c r="F6" s="43"/>
      <c r="G6" s="44"/>
      <c r="H6" s="44"/>
      <c r="I6" s="44">
        <v>1</v>
      </c>
      <c r="J6" s="58"/>
      <c r="K6" s="44">
        <v>1</v>
      </c>
      <c r="L6" s="44"/>
      <c r="M6" s="46">
        <v>1</v>
      </c>
      <c r="N6" s="39"/>
      <c r="O6" s="46">
        <v>1</v>
      </c>
      <c r="P6" s="46"/>
      <c r="Q6" s="46">
        <v>1</v>
      </c>
      <c r="R6" s="39"/>
      <c r="S6" s="46">
        <v>1</v>
      </c>
      <c r="T6" s="46"/>
      <c r="U6" s="46">
        <v>1</v>
      </c>
      <c r="V6" s="60"/>
    </row>
    <row r="7" ht="14.25" customHeight="1" spans="1:22">
      <c r="A7" s="40" t="s">
        <v>842</v>
      </c>
      <c r="B7" s="45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>超排</v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843</v>
      </c>
      <c r="B9" s="49" t="s">
        <v>844</v>
      </c>
      <c r="C9" s="50" t="s">
        <v>845</v>
      </c>
      <c r="D9" s="50">
        <v>0</v>
      </c>
      <c r="E9" s="50" t="s">
        <v>846</v>
      </c>
      <c r="F9" s="39">
        <v>0</v>
      </c>
      <c r="G9" s="50" t="s">
        <v>847</v>
      </c>
      <c r="H9" s="50">
        <v>0</v>
      </c>
      <c r="I9" s="50" t="s">
        <v>848</v>
      </c>
      <c r="J9" s="39">
        <f>SUM(C11:F11)</f>
        <v>0</v>
      </c>
      <c r="K9" s="50" t="s">
        <v>849</v>
      </c>
      <c r="L9" s="50">
        <v>2</v>
      </c>
      <c r="M9" s="50" t="s">
        <v>850</v>
      </c>
      <c r="N9" s="39">
        <v>1</v>
      </c>
      <c r="O9" s="50" t="s">
        <v>851</v>
      </c>
      <c r="P9" s="46">
        <v>3</v>
      </c>
      <c r="Q9" s="50" t="s">
        <v>852</v>
      </c>
      <c r="R9" s="39">
        <v>1</v>
      </c>
      <c r="S9" s="50" t="s">
        <v>853</v>
      </c>
      <c r="T9" s="46">
        <v>4</v>
      </c>
      <c r="U9" s="50" t="s">
        <v>854</v>
      </c>
      <c r="V9" s="39" t="s">
        <v>855</v>
      </c>
    </row>
    <row r="10" s="4" customFormat="1" spans="1:22">
      <c r="A10" s="144" t="s">
        <v>856</v>
      </c>
      <c r="B10" s="51" t="s">
        <v>836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75" spans="1:22">
      <c r="A11" s="53" t="s">
        <v>857</v>
      </c>
      <c r="B11" s="54">
        <v>0</v>
      </c>
      <c r="C11" s="44">
        <f>C5</f>
        <v>0</v>
      </c>
      <c r="D11" s="44">
        <f t="shared" ref="D11:F11" si="1">D5</f>
        <v>0</v>
      </c>
      <c r="E11" s="44">
        <f t="shared" si="1"/>
        <v>0</v>
      </c>
      <c r="F11" s="55">
        <f t="shared" si="1"/>
        <v>0</v>
      </c>
      <c r="G11" s="44">
        <f>IF(G3&gt;G5,G3,G5)</f>
        <v>0</v>
      </c>
      <c r="H11" s="44">
        <f t="shared" ref="H11:V11" si="2">IF(H3&gt;H5,H3,H5)</f>
        <v>2</v>
      </c>
      <c r="I11" s="44">
        <f t="shared" si="2"/>
        <v>2</v>
      </c>
      <c r="J11" s="55">
        <f t="shared" si="2"/>
        <v>2</v>
      </c>
      <c r="K11" s="44">
        <f t="shared" si="2"/>
        <v>2</v>
      </c>
      <c r="L11" s="44">
        <f t="shared" si="2"/>
        <v>2</v>
      </c>
      <c r="M11" s="44">
        <f t="shared" si="2"/>
        <v>2</v>
      </c>
      <c r="N11" s="55">
        <f t="shared" si="2"/>
        <v>2</v>
      </c>
      <c r="O11" s="44">
        <f t="shared" si="2"/>
        <v>3</v>
      </c>
      <c r="P11" s="44">
        <f t="shared" si="2"/>
        <v>3</v>
      </c>
      <c r="Q11" s="44">
        <f t="shared" si="2"/>
        <v>3</v>
      </c>
      <c r="R11" s="55">
        <f t="shared" si="2"/>
        <v>3</v>
      </c>
      <c r="S11" s="44">
        <f t="shared" si="2"/>
        <v>4</v>
      </c>
      <c r="T11" s="44">
        <f t="shared" si="2"/>
        <v>4</v>
      </c>
      <c r="U11" s="44">
        <f t="shared" si="2"/>
        <v>4</v>
      </c>
      <c r="V11" s="55">
        <f t="shared" si="2"/>
        <v>4</v>
      </c>
    </row>
    <row r="12" ht="15.75" spans="1:22">
      <c r="A12" s="53" t="s">
        <v>858</v>
      </c>
      <c r="B12" s="54">
        <v>0</v>
      </c>
      <c r="C12" s="50">
        <v>0</v>
      </c>
      <c r="D12" s="50"/>
      <c r="E12" s="50"/>
      <c r="F12" s="39"/>
      <c r="G12" s="50"/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75" spans="1:22">
      <c r="A13" s="53" t="s">
        <v>859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3">E14+F12-F11</f>
        <v>0</v>
      </c>
      <c r="G13" s="50">
        <f>J9+G12-G11</f>
        <v>0</v>
      </c>
      <c r="H13" s="50">
        <f t="shared" si="3"/>
        <v>-2</v>
      </c>
      <c r="I13" s="50">
        <f t="shared" si="3"/>
        <v>-2</v>
      </c>
      <c r="J13" s="39">
        <f t="shared" si="3"/>
        <v>-2</v>
      </c>
      <c r="K13" s="50">
        <f t="shared" si="3"/>
        <v>-2</v>
      </c>
      <c r="L13" s="50">
        <f t="shared" si="3"/>
        <v>-1</v>
      </c>
      <c r="M13" s="50">
        <f t="shared" ref="M13:V13" si="4">L14+M12-M11</f>
        <v>0</v>
      </c>
      <c r="N13" s="39">
        <f t="shared" si="4"/>
        <v>-2</v>
      </c>
      <c r="O13" s="50">
        <f t="shared" si="4"/>
        <v>-2</v>
      </c>
      <c r="P13" s="50">
        <f t="shared" si="4"/>
        <v>-1</v>
      </c>
      <c r="Q13" s="50">
        <f t="shared" si="4"/>
        <v>0</v>
      </c>
      <c r="R13" s="39">
        <f t="shared" si="4"/>
        <v>1</v>
      </c>
      <c r="S13" s="50">
        <f t="shared" si="4"/>
        <v>-3</v>
      </c>
      <c r="T13" s="50">
        <f t="shared" si="4"/>
        <v>-3</v>
      </c>
      <c r="U13" s="50">
        <f t="shared" si="4"/>
        <v>-3</v>
      </c>
      <c r="V13" s="39">
        <f t="shared" si="4"/>
        <v>-3</v>
      </c>
    </row>
    <row r="14" ht="15.75" spans="1:22">
      <c r="A14" s="53" t="s">
        <v>860</v>
      </c>
      <c r="B14" s="54"/>
      <c r="C14" s="50">
        <f>C13+C16</f>
        <v>0</v>
      </c>
      <c r="D14" s="50">
        <f t="shared" ref="D14:L14" si="5">D13+D16</f>
        <v>0</v>
      </c>
      <c r="E14" s="50">
        <f t="shared" si="5"/>
        <v>0</v>
      </c>
      <c r="F14" s="39">
        <f t="shared" si="5"/>
        <v>0</v>
      </c>
      <c r="G14" s="50">
        <f t="shared" si="5"/>
        <v>0</v>
      </c>
      <c r="H14" s="50">
        <f t="shared" si="5"/>
        <v>0</v>
      </c>
      <c r="I14" s="50">
        <f t="shared" si="5"/>
        <v>0</v>
      </c>
      <c r="J14" s="39">
        <f t="shared" si="5"/>
        <v>0</v>
      </c>
      <c r="K14" s="50">
        <f t="shared" si="5"/>
        <v>1</v>
      </c>
      <c r="L14" s="50">
        <f t="shared" si="5"/>
        <v>2</v>
      </c>
      <c r="M14" s="50">
        <f t="shared" ref="M14:V14" si="6">M13+M16</f>
        <v>0</v>
      </c>
      <c r="N14" s="39">
        <f t="shared" si="6"/>
        <v>1</v>
      </c>
      <c r="O14" s="50">
        <f t="shared" si="6"/>
        <v>2</v>
      </c>
      <c r="P14" s="50">
        <f t="shared" si="6"/>
        <v>3</v>
      </c>
      <c r="Q14" s="50">
        <f t="shared" si="6"/>
        <v>4</v>
      </c>
      <c r="R14" s="39">
        <f t="shared" si="6"/>
        <v>1</v>
      </c>
      <c r="S14" s="50">
        <f t="shared" si="6"/>
        <v>1</v>
      </c>
      <c r="T14" s="50">
        <f t="shared" si="6"/>
        <v>1</v>
      </c>
      <c r="U14" s="50">
        <f t="shared" si="6"/>
        <v>1</v>
      </c>
      <c r="V14" s="39">
        <f t="shared" si="6"/>
        <v>1</v>
      </c>
    </row>
    <row r="15" ht="15.75" spans="1:22">
      <c r="A15" s="53" t="s">
        <v>861</v>
      </c>
      <c r="B15" s="54"/>
      <c r="C15" s="50">
        <f>IF(C13&gt;=$D9,0,$D9-C13)</f>
        <v>0</v>
      </c>
      <c r="D15" s="50">
        <f t="shared" ref="D15:F15" si="7">IF(D13&gt;=$D9,0,$D9-D13)</f>
        <v>0</v>
      </c>
      <c r="E15" s="50">
        <f t="shared" si="7"/>
        <v>0</v>
      </c>
      <c r="F15" s="39">
        <f t="shared" si="7"/>
        <v>0</v>
      </c>
      <c r="G15" s="50">
        <f t="shared" ref="G15:L15" si="8">IF(G13&gt;=$H9,0,$H9-G13)</f>
        <v>0</v>
      </c>
      <c r="H15" s="50">
        <f t="shared" si="8"/>
        <v>2</v>
      </c>
      <c r="I15" s="50">
        <f t="shared" si="8"/>
        <v>2</v>
      </c>
      <c r="J15" s="39">
        <f t="shared" si="8"/>
        <v>2</v>
      </c>
      <c r="K15" s="50">
        <f t="shared" si="8"/>
        <v>2</v>
      </c>
      <c r="L15" s="50">
        <f t="shared" si="8"/>
        <v>1</v>
      </c>
      <c r="M15" s="50">
        <f t="shared" ref="M15:N15" si="9">IF(M13&gt;=$H9,0,$H9-M13)</f>
        <v>0</v>
      </c>
      <c r="N15" s="39">
        <f t="shared" si="9"/>
        <v>2</v>
      </c>
      <c r="O15" s="50">
        <f>IF(O13&gt;=$N9,0,$N9-O13)</f>
        <v>3</v>
      </c>
      <c r="P15" s="50">
        <f t="shared" ref="P15:V15" si="10">IF(P13&gt;=$N9,0,$N9-P13)</f>
        <v>2</v>
      </c>
      <c r="Q15" s="50">
        <f t="shared" si="10"/>
        <v>1</v>
      </c>
      <c r="R15" s="39">
        <f t="shared" si="10"/>
        <v>0</v>
      </c>
      <c r="S15" s="50">
        <f t="shared" si="10"/>
        <v>4</v>
      </c>
      <c r="T15" s="50">
        <f t="shared" si="10"/>
        <v>4</v>
      </c>
      <c r="U15" s="50">
        <f t="shared" si="10"/>
        <v>4</v>
      </c>
      <c r="V15" s="39">
        <f t="shared" si="10"/>
        <v>4</v>
      </c>
    </row>
    <row r="16" ht="15.75" spans="1:22">
      <c r="A16" s="53" t="s">
        <v>862</v>
      </c>
      <c r="B16" s="54"/>
      <c r="C16" s="50">
        <f>IF(C15&gt;0,$L9,0)</f>
        <v>0</v>
      </c>
      <c r="D16" s="50">
        <f t="shared" ref="D16:J16" si="11">IF(D15&gt;0,$L9,0)</f>
        <v>0</v>
      </c>
      <c r="E16" s="50">
        <f t="shared" si="11"/>
        <v>0</v>
      </c>
      <c r="F16" s="39">
        <f t="shared" si="11"/>
        <v>0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>IF(K15&gt;0,$P9,0)</f>
        <v>3</v>
      </c>
      <c r="L16" s="50">
        <f t="shared" ref="L16:N16" si="12">IF(L15&gt;0,$P9,0)</f>
        <v>3</v>
      </c>
      <c r="M16" s="50">
        <f t="shared" si="12"/>
        <v>0</v>
      </c>
      <c r="N16" s="39">
        <f t="shared" si="12"/>
        <v>3</v>
      </c>
      <c r="O16" s="50">
        <f>IF(O15&gt;0,$T9,0)</f>
        <v>4</v>
      </c>
      <c r="P16" s="50">
        <f t="shared" ref="P16:V16" si="13">IF(P15&gt;0,$T9,0)</f>
        <v>4</v>
      </c>
      <c r="Q16" s="50">
        <f t="shared" si="13"/>
        <v>4</v>
      </c>
      <c r="R16" s="39">
        <f t="shared" si="13"/>
        <v>0</v>
      </c>
      <c r="S16" s="50">
        <f t="shared" si="13"/>
        <v>4</v>
      </c>
      <c r="T16" s="50">
        <f t="shared" si="13"/>
        <v>4</v>
      </c>
      <c r="U16" s="50">
        <f t="shared" si="13"/>
        <v>4</v>
      </c>
      <c r="V16" s="39">
        <f t="shared" si="13"/>
        <v>4</v>
      </c>
    </row>
    <row r="17" ht="15.75" spans="1:22">
      <c r="A17" s="53" t="s">
        <v>863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0</v>
      </c>
      <c r="F17" s="39">
        <f t="shared" si="14"/>
        <v>0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3</v>
      </c>
      <c r="K17" s="50">
        <f t="shared" si="14"/>
        <v>3</v>
      </c>
      <c r="L17" s="50">
        <f t="shared" si="14"/>
        <v>0</v>
      </c>
      <c r="M17" s="50">
        <f t="shared" ref="M17:V17" si="15">N16</f>
        <v>3</v>
      </c>
      <c r="N17" s="39">
        <f t="shared" si="15"/>
        <v>4</v>
      </c>
      <c r="O17" s="50">
        <f t="shared" si="15"/>
        <v>4</v>
      </c>
      <c r="P17" s="50">
        <f t="shared" si="15"/>
        <v>4</v>
      </c>
      <c r="Q17" s="50">
        <f t="shared" si="15"/>
        <v>0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75" spans="1:22">
      <c r="A18" s="56" t="s">
        <v>864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0</v>
      </c>
      <c r="H18" s="44">
        <f t="shared" si="16"/>
        <v>2</v>
      </c>
      <c r="I18" s="44">
        <f t="shared" si="16"/>
        <v>0</v>
      </c>
      <c r="J18" s="55">
        <f t="shared" si="16"/>
        <v>2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3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75" spans="1:22">
      <c r="A19" s="56" t="s">
        <v>865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0</v>
      </c>
      <c r="G19" s="44">
        <f t="shared" si="17"/>
        <v>0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3</v>
      </c>
      <c r="L19" s="44">
        <f t="shared" si="17"/>
        <v>3</v>
      </c>
      <c r="M19" s="44">
        <f t="shared" si="17"/>
        <v>0</v>
      </c>
      <c r="N19" s="58">
        <f t="shared" si="17"/>
        <v>3</v>
      </c>
      <c r="O19" s="44">
        <f t="shared" si="17"/>
        <v>4</v>
      </c>
      <c r="P19" s="44">
        <f t="shared" si="17"/>
        <v>4</v>
      </c>
      <c r="Q19" s="44">
        <f t="shared" si="17"/>
        <v>4</v>
      </c>
      <c r="R19" s="58">
        <f t="shared" si="17"/>
        <v>0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75" spans="1:22">
      <c r="A20" s="48" t="s">
        <v>866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0</v>
      </c>
      <c r="G20" s="46">
        <f t="shared" si="18"/>
        <v>0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0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0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75" spans="1:22">
      <c r="A21" s="48" t="s">
        <v>867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0</v>
      </c>
      <c r="G21" s="46">
        <f t="shared" si="19"/>
        <v>0</v>
      </c>
      <c r="H21" s="46">
        <f t="shared" si="19"/>
        <v>2</v>
      </c>
      <c r="I21" s="46">
        <f t="shared" si="19"/>
        <v>0</v>
      </c>
      <c r="J21" s="39">
        <f t="shared" si="19"/>
        <v>2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3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75" spans="1:22">
      <c r="A22" s="48" t="s">
        <v>868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0</v>
      </c>
      <c r="H22" s="46">
        <f t="shared" si="20"/>
        <v>0</v>
      </c>
      <c r="I22" s="46">
        <f t="shared" si="20"/>
        <v>0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75" spans="1:22">
      <c r="A23" s="56" t="s">
        <v>869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 t="str">
        <f t="shared" si="21"/>
        <v/>
      </c>
      <c r="G23" s="46" t="str">
        <f t="shared" si="21"/>
        <v/>
      </c>
      <c r="H23" s="46">
        <f t="shared" si="21"/>
        <v>0</v>
      </c>
      <c r="I23" s="46">
        <f t="shared" si="21"/>
        <v>2</v>
      </c>
      <c r="J23" s="39">
        <f t="shared" si="21"/>
        <v>0</v>
      </c>
      <c r="K23" s="46">
        <f t="shared" si="21"/>
        <v>3</v>
      </c>
      <c r="L23" s="46">
        <f t="shared" si="21"/>
        <v>3</v>
      </c>
      <c r="M23" s="46" t="str">
        <f t="shared" si="21"/>
        <v/>
      </c>
      <c r="N23" s="39">
        <f t="shared" si="21"/>
        <v>3</v>
      </c>
      <c r="O23" s="46">
        <f t="shared" si="21"/>
        <v>4</v>
      </c>
      <c r="P23" s="46">
        <f t="shared" si="21"/>
        <v>4</v>
      </c>
      <c r="Q23" s="46">
        <f t="shared" si="21"/>
        <v>1</v>
      </c>
      <c r="R23" s="39" t="str">
        <f t="shared" si="21"/>
        <v/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870</v>
      </c>
      <c r="B25" s="49" t="s">
        <v>844</v>
      </c>
      <c r="C25" s="50" t="s">
        <v>845</v>
      </c>
      <c r="D25" s="50">
        <v>0</v>
      </c>
      <c r="E25" s="50" t="s">
        <v>846</v>
      </c>
      <c r="F25" s="39">
        <v>0</v>
      </c>
      <c r="G25" s="50" t="s">
        <v>847</v>
      </c>
      <c r="H25" s="50">
        <v>0</v>
      </c>
      <c r="I25" s="50" t="s">
        <v>848</v>
      </c>
      <c r="J25" s="39">
        <f>SUM(C27:F27)</f>
        <v>0</v>
      </c>
      <c r="K25" s="50" t="s">
        <v>849</v>
      </c>
      <c r="L25" s="50">
        <v>1</v>
      </c>
      <c r="M25" s="50" t="s">
        <v>850</v>
      </c>
      <c r="N25" s="39"/>
      <c r="O25" s="50" t="s">
        <v>851</v>
      </c>
      <c r="P25" s="46"/>
      <c r="Q25" s="50" t="s">
        <v>852</v>
      </c>
      <c r="R25" s="39"/>
      <c r="S25" s="50" t="s">
        <v>853</v>
      </c>
      <c r="T25" s="46"/>
      <c r="U25" s="50" t="s">
        <v>854</v>
      </c>
      <c r="V25" s="39" t="s">
        <v>855</v>
      </c>
    </row>
    <row r="26" s="4" customFormat="1" spans="1:22">
      <c r="A26" s="144" t="s">
        <v>856</v>
      </c>
      <c r="B26" s="51" t="s">
        <v>836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75" spans="1:22">
      <c r="A27" s="53" t="s">
        <v>857</v>
      </c>
      <c r="B27" s="54">
        <v>0</v>
      </c>
      <c r="C27" s="42">
        <f>C6</f>
        <v>0</v>
      </c>
      <c r="D27" s="42">
        <f t="shared" ref="D27:F27" si="22">D6</f>
        <v>0</v>
      </c>
      <c r="E27" s="42">
        <f t="shared" si="22"/>
        <v>0</v>
      </c>
      <c r="F27" s="43">
        <f t="shared" si="22"/>
        <v>0</v>
      </c>
      <c r="G27" s="44">
        <f>IF(G4&gt;G6,G4,G6)</f>
        <v>0</v>
      </c>
      <c r="H27" s="44">
        <f t="shared" ref="H27:V27" si="23">IF(H4&gt;H6,H4,H6)</f>
        <v>0</v>
      </c>
      <c r="I27" s="44">
        <f t="shared" si="23"/>
        <v>1</v>
      </c>
      <c r="J27" s="55">
        <f t="shared" si="23"/>
        <v>2</v>
      </c>
      <c r="K27" s="44">
        <f t="shared" si="23"/>
        <v>1</v>
      </c>
      <c r="L27" s="44">
        <f t="shared" si="23"/>
        <v>0</v>
      </c>
      <c r="M27" s="44">
        <f t="shared" si="23"/>
        <v>1</v>
      </c>
      <c r="N27" s="55">
        <f t="shared" si="23"/>
        <v>0</v>
      </c>
      <c r="O27" s="44">
        <f t="shared" si="23"/>
        <v>1</v>
      </c>
      <c r="P27" s="44">
        <f t="shared" si="23"/>
        <v>0</v>
      </c>
      <c r="Q27" s="44">
        <f t="shared" si="23"/>
        <v>2</v>
      </c>
      <c r="R27" s="55">
        <f t="shared" si="23"/>
        <v>0</v>
      </c>
      <c r="S27" s="44">
        <f t="shared" si="23"/>
        <v>1</v>
      </c>
      <c r="T27" s="44">
        <f t="shared" si="23"/>
        <v>0</v>
      </c>
      <c r="U27" s="44">
        <f t="shared" si="23"/>
        <v>1</v>
      </c>
      <c r="V27" s="55">
        <f t="shared" si="23"/>
        <v>0</v>
      </c>
    </row>
    <row r="28" ht="15.75" spans="1:22">
      <c r="A28" s="53" t="s">
        <v>858</v>
      </c>
      <c r="B28" s="54">
        <v>0</v>
      </c>
      <c r="C28" s="50">
        <v>0</v>
      </c>
      <c r="D28" s="50"/>
      <c r="E28" s="50"/>
      <c r="F28" s="39"/>
      <c r="G28" s="50"/>
      <c r="H28" s="50"/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75" spans="1:22">
      <c r="A29" s="53" t="s">
        <v>859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4">E30+F28-F27</f>
        <v>0</v>
      </c>
      <c r="G29" s="50">
        <f>J25+G28-G27</f>
        <v>0</v>
      </c>
      <c r="H29" s="50">
        <f>G30+H28-H27</f>
        <v>0</v>
      </c>
      <c r="I29" s="50">
        <f>H30+I28-I27</f>
        <v>-1</v>
      </c>
      <c r="J29" s="39">
        <f t="shared" ref="J29:L29" si="25">I30+J28-J27</f>
        <v>-2</v>
      </c>
      <c r="K29" s="50">
        <f t="shared" si="25"/>
        <v>-3</v>
      </c>
      <c r="L29" s="50">
        <f t="shared" si="25"/>
        <v>-2</v>
      </c>
      <c r="M29" s="50">
        <f t="shared" ref="M29:V29" si="26">L30+M28-M27</f>
        <v>-3</v>
      </c>
      <c r="N29" s="39">
        <f t="shared" si="26"/>
        <v>-2</v>
      </c>
      <c r="O29" s="50">
        <f t="shared" si="26"/>
        <v>-3</v>
      </c>
      <c r="P29" s="50">
        <f t="shared" si="26"/>
        <v>-2</v>
      </c>
      <c r="Q29" s="50">
        <f t="shared" si="26"/>
        <v>-4</v>
      </c>
      <c r="R29" s="39">
        <f t="shared" si="26"/>
        <v>-3</v>
      </c>
      <c r="S29" s="50">
        <f t="shared" si="26"/>
        <v>-4</v>
      </c>
      <c r="T29" s="50">
        <f t="shared" si="26"/>
        <v>-3</v>
      </c>
      <c r="U29" s="50">
        <f t="shared" si="26"/>
        <v>-4</v>
      </c>
      <c r="V29" s="39">
        <f t="shared" si="26"/>
        <v>-3</v>
      </c>
    </row>
    <row r="30" ht="15.75" spans="1:22">
      <c r="A30" s="53" t="s">
        <v>860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0</v>
      </c>
      <c r="H30" s="50">
        <f t="shared" ref="H30:L30" si="28">H29+H32</f>
        <v>0</v>
      </c>
      <c r="I30" s="50">
        <f t="shared" si="28"/>
        <v>0</v>
      </c>
      <c r="J30" s="39">
        <f t="shared" si="28"/>
        <v>-2</v>
      </c>
      <c r="K30" s="50">
        <f t="shared" si="28"/>
        <v>-2</v>
      </c>
      <c r="L30" s="50">
        <f t="shared" si="28"/>
        <v>-2</v>
      </c>
      <c r="M30" s="50">
        <f t="shared" ref="M30:V30" si="29">M29+M32</f>
        <v>-2</v>
      </c>
      <c r="N30" s="39">
        <f t="shared" si="29"/>
        <v>-2</v>
      </c>
      <c r="O30" s="50">
        <f t="shared" si="29"/>
        <v>-2</v>
      </c>
      <c r="P30" s="50">
        <f t="shared" si="29"/>
        <v>-2</v>
      </c>
      <c r="Q30" s="50">
        <f t="shared" si="29"/>
        <v>-3</v>
      </c>
      <c r="R30" s="39">
        <f t="shared" si="29"/>
        <v>-3</v>
      </c>
      <c r="S30" s="50">
        <f t="shared" si="29"/>
        <v>-3</v>
      </c>
      <c r="T30" s="50">
        <f t="shared" si="29"/>
        <v>-3</v>
      </c>
      <c r="U30" s="50">
        <f t="shared" si="29"/>
        <v>-3</v>
      </c>
      <c r="V30" s="39">
        <f t="shared" si="29"/>
        <v>-3</v>
      </c>
    </row>
    <row r="31" ht="15.75" spans="1:22">
      <c r="A31" s="53" t="s">
        <v>861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0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1</v>
      </c>
      <c r="J31" s="39">
        <f t="shared" si="32"/>
        <v>2</v>
      </c>
      <c r="K31" s="50">
        <f t="shared" si="32"/>
        <v>3</v>
      </c>
      <c r="L31" s="50">
        <f t="shared" si="32"/>
        <v>2</v>
      </c>
      <c r="M31" s="50">
        <f t="shared" ref="M31:V31" si="33">IF(M29&gt;=$H25,0,$H25-M29)</f>
        <v>3</v>
      </c>
      <c r="N31" s="39">
        <f t="shared" si="33"/>
        <v>2</v>
      </c>
      <c r="O31" s="50">
        <f t="shared" si="33"/>
        <v>3</v>
      </c>
      <c r="P31" s="50">
        <f t="shared" si="33"/>
        <v>2</v>
      </c>
      <c r="Q31" s="50">
        <f t="shared" si="33"/>
        <v>4</v>
      </c>
      <c r="R31" s="39">
        <f t="shared" si="33"/>
        <v>3</v>
      </c>
      <c r="S31" s="50">
        <f t="shared" si="33"/>
        <v>4</v>
      </c>
      <c r="T31" s="50">
        <f t="shared" si="33"/>
        <v>3</v>
      </c>
      <c r="U31" s="50">
        <f t="shared" si="33"/>
        <v>4</v>
      </c>
      <c r="V31" s="39">
        <f t="shared" si="33"/>
        <v>3</v>
      </c>
    </row>
    <row r="32" ht="15.75" spans="1:22">
      <c r="A32" s="53" t="s">
        <v>862</v>
      </c>
      <c r="B32" s="54"/>
      <c r="C32" s="50">
        <f>IF(C31&gt;0,$L25,0)</f>
        <v>0</v>
      </c>
      <c r="D32" s="50">
        <f t="shared" ref="D32:E32" si="34">IF(D31&gt;0,$L25,0)</f>
        <v>0</v>
      </c>
      <c r="E32" s="50">
        <f t="shared" si="34"/>
        <v>0</v>
      </c>
      <c r="F32" s="39">
        <f t="shared" ref="F32:I32" si="35">IF(F31&gt;0,$L25,0)</f>
        <v>0</v>
      </c>
      <c r="G32" s="50">
        <f t="shared" si="35"/>
        <v>0</v>
      </c>
      <c r="H32" s="50">
        <f t="shared" si="35"/>
        <v>0</v>
      </c>
      <c r="I32" s="50">
        <f t="shared" si="35"/>
        <v>1</v>
      </c>
      <c r="J32" s="39">
        <f>IF(I32&gt;0,0,IF(I28&gt;0,0,IF(J28&gt;0,0,$L25)))</f>
        <v>0</v>
      </c>
      <c r="K32" s="39">
        <f t="shared" ref="K32:V32" si="36">IF(J32&gt;0,0,IF(J28&gt;0,0,IF(K28&gt;0,0,$L25)))</f>
        <v>1</v>
      </c>
      <c r="L32" s="39">
        <f t="shared" si="36"/>
        <v>0</v>
      </c>
      <c r="M32" s="39">
        <f t="shared" si="36"/>
        <v>1</v>
      </c>
      <c r="N32" s="39">
        <f t="shared" si="36"/>
        <v>0</v>
      </c>
      <c r="O32" s="39">
        <f t="shared" si="36"/>
        <v>1</v>
      </c>
      <c r="P32" s="39">
        <f t="shared" si="36"/>
        <v>0</v>
      </c>
      <c r="Q32" s="39">
        <f t="shared" si="36"/>
        <v>1</v>
      </c>
      <c r="R32" s="39">
        <f t="shared" si="36"/>
        <v>0</v>
      </c>
      <c r="S32" s="39">
        <f t="shared" si="36"/>
        <v>1</v>
      </c>
      <c r="T32" s="39">
        <f t="shared" si="36"/>
        <v>0</v>
      </c>
      <c r="U32" s="39">
        <f t="shared" si="36"/>
        <v>1</v>
      </c>
      <c r="V32" s="39">
        <f t="shared" si="36"/>
        <v>0</v>
      </c>
    </row>
    <row r="33" ht="15.75" spans="1:22">
      <c r="A33" s="53" t="s">
        <v>863</v>
      </c>
      <c r="B33" s="54">
        <f t="shared" ref="B33" si="37">C32</f>
        <v>0</v>
      </c>
      <c r="C33" s="50">
        <f>E32</f>
        <v>0</v>
      </c>
      <c r="D33" s="50">
        <f>F32</f>
        <v>0</v>
      </c>
      <c r="E33" s="50">
        <f>G32</f>
        <v>0</v>
      </c>
      <c r="F33" s="39">
        <f>H32</f>
        <v>0</v>
      </c>
      <c r="G33" s="50">
        <f>I32</f>
        <v>1</v>
      </c>
      <c r="H33" s="50">
        <f t="shared" ref="H33:V33" si="38">J32</f>
        <v>0</v>
      </c>
      <c r="I33" s="50">
        <f t="shared" si="38"/>
        <v>1</v>
      </c>
      <c r="J33" s="39">
        <f t="shared" si="38"/>
        <v>0</v>
      </c>
      <c r="K33" s="50">
        <f t="shared" si="38"/>
        <v>1</v>
      </c>
      <c r="L33" s="50">
        <f t="shared" si="38"/>
        <v>0</v>
      </c>
      <c r="M33" s="50">
        <f t="shared" si="38"/>
        <v>1</v>
      </c>
      <c r="N33" s="39">
        <f t="shared" si="38"/>
        <v>0</v>
      </c>
      <c r="O33" s="50">
        <f t="shared" si="38"/>
        <v>1</v>
      </c>
      <c r="P33" s="50">
        <f t="shared" si="38"/>
        <v>0</v>
      </c>
      <c r="Q33" s="50">
        <f t="shared" si="38"/>
        <v>1</v>
      </c>
      <c r="R33" s="39">
        <f t="shared" si="38"/>
        <v>0</v>
      </c>
      <c r="S33" s="50">
        <f t="shared" si="38"/>
        <v>1</v>
      </c>
      <c r="T33" s="50">
        <f t="shared" si="38"/>
        <v>0</v>
      </c>
      <c r="U33" s="50">
        <f t="shared" si="38"/>
        <v>0</v>
      </c>
      <c r="V33" s="39">
        <f t="shared" si="38"/>
        <v>0</v>
      </c>
    </row>
    <row r="34" ht="15.75" spans="1:22">
      <c r="A34" s="56" t="s">
        <v>864</v>
      </c>
      <c r="B34" s="41"/>
      <c r="C34" s="44">
        <f>C4</f>
        <v>0</v>
      </c>
      <c r="D34" s="44">
        <f t="shared" ref="D34:V34" si="39">D4</f>
        <v>0</v>
      </c>
      <c r="E34" s="44">
        <f t="shared" si="39"/>
        <v>0</v>
      </c>
      <c r="F34" s="55">
        <f t="shared" si="39"/>
        <v>0</v>
      </c>
      <c r="G34" s="44">
        <f t="shared" si="39"/>
        <v>0</v>
      </c>
      <c r="H34" s="44">
        <f t="shared" si="39"/>
        <v>0</v>
      </c>
      <c r="I34" s="44">
        <f t="shared" si="39"/>
        <v>0</v>
      </c>
      <c r="J34" s="55">
        <f t="shared" si="39"/>
        <v>2</v>
      </c>
      <c r="K34" s="44">
        <f t="shared" si="39"/>
        <v>0</v>
      </c>
      <c r="L34" s="44">
        <f t="shared" si="39"/>
        <v>0</v>
      </c>
      <c r="M34" s="44">
        <f t="shared" si="39"/>
        <v>0</v>
      </c>
      <c r="N34" s="55">
        <f t="shared" si="39"/>
        <v>0</v>
      </c>
      <c r="O34" s="44">
        <f t="shared" si="39"/>
        <v>0</v>
      </c>
      <c r="P34" s="44">
        <f t="shared" si="39"/>
        <v>0</v>
      </c>
      <c r="Q34" s="44">
        <f t="shared" si="39"/>
        <v>2</v>
      </c>
      <c r="R34" s="55">
        <f t="shared" si="39"/>
        <v>0</v>
      </c>
      <c r="S34" s="44">
        <f t="shared" si="39"/>
        <v>0</v>
      </c>
      <c r="T34" s="44">
        <f t="shared" si="39"/>
        <v>0</v>
      </c>
      <c r="U34" s="44">
        <f t="shared" si="39"/>
        <v>0</v>
      </c>
      <c r="V34" s="55">
        <f t="shared" si="39"/>
        <v>0</v>
      </c>
    </row>
    <row r="35" ht="15.75" spans="1:22">
      <c r="A35" s="56" t="s">
        <v>865</v>
      </c>
      <c r="B35" s="57"/>
      <c r="C35" s="44">
        <f>C28+C32</f>
        <v>0</v>
      </c>
      <c r="D35" s="44">
        <f t="shared" ref="D35:V35" si="40">D28+D32</f>
        <v>0</v>
      </c>
      <c r="E35" s="44">
        <f t="shared" si="40"/>
        <v>0</v>
      </c>
      <c r="F35" s="55">
        <f t="shared" si="40"/>
        <v>0</v>
      </c>
      <c r="G35" s="44">
        <f t="shared" si="40"/>
        <v>0</v>
      </c>
      <c r="H35" s="44">
        <f t="shared" si="40"/>
        <v>0</v>
      </c>
      <c r="I35" s="44">
        <f t="shared" si="40"/>
        <v>1</v>
      </c>
      <c r="J35" s="55">
        <f t="shared" si="40"/>
        <v>0</v>
      </c>
      <c r="K35" s="44">
        <f t="shared" si="40"/>
        <v>1</v>
      </c>
      <c r="L35" s="44">
        <f t="shared" si="40"/>
        <v>0</v>
      </c>
      <c r="M35" s="44">
        <f t="shared" si="40"/>
        <v>1</v>
      </c>
      <c r="N35" s="55">
        <f t="shared" si="40"/>
        <v>0</v>
      </c>
      <c r="O35" s="44">
        <f t="shared" si="40"/>
        <v>1</v>
      </c>
      <c r="P35" s="44">
        <f t="shared" si="40"/>
        <v>0</v>
      </c>
      <c r="Q35" s="44">
        <f t="shared" si="40"/>
        <v>1</v>
      </c>
      <c r="R35" s="55">
        <f t="shared" si="40"/>
        <v>0</v>
      </c>
      <c r="S35" s="44">
        <f t="shared" si="40"/>
        <v>1</v>
      </c>
      <c r="T35" s="44">
        <f t="shared" si="40"/>
        <v>0</v>
      </c>
      <c r="U35" s="44">
        <f t="shared" si="40"/>
        <v>1</v>
      </c>
      <c r="V35" s="55">
        <f t="shared" si="40"/>
        <v>0</v>
      </c>
    </row>
    <row r="36" ht="15.75" spans="1:22">
      <c r="A36" s="48" t="s">
        <v>866</v>
      </c>
      <c r="B36" s="57"/>
      <c r="C36" s="46">
        <f>IF(C35=0,0,1)</f>
        <v>0</v>
      </c>
      <c r="D36" s="46">
        <f t="shared" ref="D36:V36" si="41">IF(D35=0,0,1)</f>
        <v>0</v>
      </c>
      <c r="E36" s="46">
        <f t="shared" si="41"/>
        <v>0</v>
      </c>
      <c r="F36" s="39">
        <f t="shared" si="41"/>
        <v>0</v>
      </c>
      <c r="G36" s="46">
        <f t="shared" si="41"/>
        <v>0</v>
      </c>
      <c r="H36" s="46">
        <f t="shared" si="41"/>
        <v>0</v>
      </c>
      <c r="I36" s="46">
        <f t="shared" si="41"/>
        <v>1</v>
      </c>
      <c r="J36" s="39">
        <f t="shared" si="41"/>
        <v>0</v>
      </c>
      <c r="K36" s="46">
        <f t="shared" si="41"/>
        <v>1</v>
      </c>
      <c r="L36" s="46">
        <f t="shared" si="41"/>
        <v>0</v>
      </c>
      <c r="M36" s="46">
        <f t="shared" si="41"/>
        <v>1</v>
      </c>
      <c r="N36" s="39">
        <f t="shared" si="41"/>
        <v>0</v>
      </c>
      <c r="O36" s="46">
        <f t="shared" si="41"/>
        <v>1</v>
      </c>
      <c r="P36" s="46">
        <f t="shared" si="41"/>
        <v>0</v>
      </c>
      <c r="Q36" s="46">
        <f t="shared" si="41"/>
        <v>1</v>
      </c>
      <c r="R36" s="39">
        <f t="shared" si="41"/>
        <v>0</v>
      </c>
      <c r="S36" s="46">
        <f t="shared" si="41"/>
        <v>1</v>
      </c>
      <c r="T36" s="46">
        <f t="shared" si="41"/>
        <v>0</v>
      </c>
      <c r="U36" s="46">
        <f t="shared" si="41"/>
        <v>1</v>
      </c>
      <c r="V36" s="60">
        <f t="shared" si="41"/>
        <v>0</v>
      </c>
    </row>
    <row r="37" ht="15.75" spans="1:22">
      <c r="A37" s="48" t="s">
        <v>867</v>
      </c>
      <c r="B37" s="57"/>
      <c r="C37" s="46">
        <f>B34+C34+D37*ABS(D36-1)+D38</f>
        <v>1</v>
      </c>
      <c r="D37" s="46">
        <f t="shared" ref="D37:U37" si="42">D34+E37*ABS(E36-1)+E38</f>
        <v>1</v>
      </c>
      <c r="E37" s="46">
        <f t="shared" si="42"/>
        <v>1</v>
      </c>
      <c r="F37" s="39">
        <f t="shared" si="42"/>
        <v>1</v>
      </c>
      <c r="G37" s="46">
        <f t="shared" si="42"/>
        <v>1</v>
      </c>
      <c r="H37" s="46">
        <f t="shared" si="42"/>
        <v>1</v>
      </c>
      <c r="I37" s="46">
        <f t="shared" si="42"/>
        <v>2</v>
      </c>
      <c r="J37" s="39">
        <f t="shared" si="42"/>
        <v>2</v>
      </c>
      <c r="K37" s="46">
        <f t="shared" si="42"/>
        <v>0</v>
      </c>
      <c r="L37" s="46">
        <f t="shared" si="42"/>
        <v>0</v>
      </c>
      <c r="M37" s="46">
        <f t="shared" si="42"/>
        <v>0</v>
      </c>
      <c r="N37" s="39">
        <f t="shared" si="42"/>
        <v>0</v>
      </c>
      <c r="O37" s="46">
        <f t="shared" si="42"/>
        <v>1</v>
      </c>
      <c r="P37" s="46">
        <f t="shared" si="42"/>
        <v>1</v>
      </c>
      <c r="Q37" s="46">
        <f t="shared" si="42"/>
        <v>2</v>
      </c>
      <c r="R37" s="39">
        <f t="shared" si="42"/>
        <v>0</v>
      </c>
      <c r="S37" s="46">
        <f t="shared" si="42"/>
        <v>0</v>
      </c>
      <c r="T37" s="46">
        <f t="shared" si="42"/>
        <v>0</v>
      </c>
      <c r="U37" s="46">
        <f t="shared" si="42"/>
        <v>0</v>
      </c>
      <c r="V37" s="60">
        <f>V34</f>
        <v>0</v>
      </c>
    </row>
    <row r="38" ht="15.75" spans="1:22">
      <c r="A38" s="48" t="s">
        <v>868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3">IF(E36=0,0,MAX(E37-E35,0))</f>
        <v>0</v>
      </c>
      <c r="F38" s="39">
        <f t="shared" si="43"/>
        <v>0</v>
      </c>
      <c r="G38" s="46">
        <f t="shared" si="43"/>
        <v>0</v>
      </c>
      <c r="H38" s="46">
        <f t="shared" si="43"/>
        <v>0</v>
      </c>
      <c r="I38" s="46">
        <f t="shared" si="43"/>
        <v>1</v>
      </c>
      <c r="J38" s="39">
        <f t="shared" si="43"/>
        <v>0</v>
      </c>
      <c r="K38" s="46">
        <f t="shared" si="43"/>
        <v>0</v>
      </c>
      <c r="L38" s="46">
        <f t="shared" si="43"/>
        <v>0</v>
      </c>
      <c r="M38" s="46">
        <f t="shared" si="43"/>
        <v>0</v>
      </c>
      <c r="N38" s="39">
        <f t="shared" si="43"/>
        <v>0</v>
      </c>
      <c r="O38" s="46">
        <f t="shared" si="43"/>
        <v>0</v>
      </c>
      <c r="P38" s="46">
        <f t="shared" si="43"/>
        <v>0</v>
      </c>
      <c r="Q38" s="46">
        <f t="shared" si="43"/>
        <v>1</v>
      </c>
      <c r="R38" s="39">
        <f t="shared" si="43"/>
        <v>0</v>
      </c>
      <c r="S38" s="46">
        <f t="shared" si="43"/>
        <v>0</v>
      </c>
      <c r="T38" s="46">
        <f t="shared" si="43"/>
        <v>0</v>
      </c>
      <c r="U38" s="46">
        <f t="shared" si="43"/>
        <v>0</v>
      </c>
      <c r="V38" s="60">
        <f t="shared" si="43"/>
        <v>0</v>
      </c>
    </row>
    <row r="39" ht="15.75" spans="1:22">
      <c r="A39" s="56" t="s">
        <v>869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4">IF(E36=0,"",IF(E38=0,E35-E37,0))</f>
        <v/>
      </c>
      <c r="F39" s="39" t="str">
        <f t="shared" si="44"/>
        <v/>
      </c>
      <c r="G39" s="46" t="str">
        <f t="shared" si="44"/>
        <v/>
      </c>
      <c r="H39" s="46" t="str">
        <f t="shared" si="44"/>
        <v/>
      </c>
      <c r="I39" s="46">
        <f t="shared" si="44"/>
        <v>0</v>
      </c>
      <c r="J39" s="39" t="str">
        <f t="shared" si="44"/>
        <v/>
      </c>
      <c r="K39" s="46">
        <f t="shared" si="44"/>
        <v>1</v>
      </c>
      <c r="L39" s="46" t="str">
        <f t="shared" si="44"/>
        <v/>
      </c>
      <c r="M39" s="46">
        <f t="shared" si="44"/>
        <v>1</v>
      </c>
      <c r="N39" s="39" t="str">
        <f t="shared" si="44"/>
        <v/>
      </c>
      <c r="O39" s="46">
        <f t="shared" si="44"/>
        <v>0</v>
      </c>
      <c r="P39" s="46" t="str">
        <f t="shared" si="44"/>
        <v/>
      </c>
      <c r="Q39" s="46">
        <f t="shared" si="44"/>
        <v>0</v>
      </c>
      <c r="R39" s="39" t="str">
        <f t="shared" si="44"/>
        <v/>
      </c>
      <c r="S39" s="46">
        <f t="shared" si="44"/>
        <v>1</v>
      </c>
      <c r="T39" s="46" t="str">
        <f t="shared" si="44"/>
        <v/>
      </c>
      <c r="U39" s="46">
        <f t="shared" si="44"/>
        <v>1</v>
      </c>
      <c r="V39" s="60" t="str">
        <f t="shared" si="44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Formulas="1" workbookViewId="0">
      <selection activeCell="C6" sqref="C6"/>
    </sheetView>
  </sheetViews>
  <sheetFormatPr defaultColWidth="9" defaultRowHeight="14.25"/>
  <cols>
    <col min="1" max="1" width="7.875" style="1" customWidth="1"/>
    <col min="2" max="2" width="3" style="2" customWidth="1"/>
    <col min="3" max="5" width="3.125" style="2" customWidth="1"/>
    <col min="6" max="6" width="1.375" style="3" customWidth="1"/>
    <col min="7" max="7" width="5.625" style="2" customWidth="1"/>
    <col min="8" max="8" width="6.75" style="2" customWidth="1"/>
    <col min="9" max="9" width="6.625" style="3" customWidth="1"/>
    <col min="10" max="10" width="9.375" style="3" customWidth="1"/>
    <col min="11" max="11" width="6.625" style="3" customWidth="1"/>
    <col min="12" max="12" width="6.5" style="3" customWidth="1"/>
    <col min="13" max="13" width="6.75" style="2" customWidth="1"/>
    <col min="14" max="14" width="4.5" style="2" customWidth="1"/>
    <col min="15" max="15" width="8.25" style="4" customWidth="1"/>
    <col min="16" max="16" width="19.5" style="4" customWidth="1"/>
    <col min="17" max="18" width="8.25" style="4" customWidth="1"/>
    <col min="19" max="241" width="9" style="5"/>
    <col min="242" max="242" width="16.75" style="5" customWidth="1"/>
    <col min="243" max="243" width="5" style="5" customWidth="1"/>
    <col min="244" max="244" width="5.125" style="5" customWidth="1"/>
    <col min="245" max="245" width="4.5" style="5" customWidth="1"/>
    <col min="246" max="247" width="6.375" style="5" customWidth="1"/>
    <col min="248" max="248" width="4.75" style="5" customWidth="1"/>
    <col min="249" max="249" width="4.5" style="5" customWidth="1"/>
    <col min="250" max="250" width="5.625" style="5" customWidth="1"/>
    <col min="251" max="251" width="5" style="5" customWidth="1"/>
    <col min="252" max="253" width="4.5" style="5" customWidth="1"/>
    <col min="254" max="497" width="9" style="5"/>
    <col min="498" max="498" width="16.75" style="5" customWidth="1"/>
    <col min="499" max="499" width="5" style="5" customWidth="1"/>
    <col min="500" max="500" width="5.125" style="5" customWidth="1"/>
    <col min="501" max="501" width="4.5" style="5" customWidth="1"/>
    <col min="502" max="503" width="6.375" style="5" customWidth="1"/>
    <col min="504" max="504" width="4.75" style="5" customWidth="1"/>
    <col min="505" max="505" width="4.5" style="5" customWidth="1"/>
    <col min="506" max="506" width="5.625" style="5" customWidth="1"/>
    <col min="507" max="507" width="5" style="5" customWidth="1"/>
    <col min="508" max="509" width="4.5" style="5" customWidth="1"/>
    <col min="510" max="753" width="9" style="5"/>
    <col min="754" max="754" width="16.75" style="5" customWidth="1"/>
    <col min="755" max="755" width="5" style="5" customWidth="1"/>
    <col min="756" max="756" width="5.125" style="5" customWidth="1"/>
    <col min="757" max="757" width="4.5" style="5" customWidth="1"/>
    <col min="758" max="759" width="6.375" style="5" customWidth="1"/>
    <col min="760" max="760" width="4.75" style="5" customWidth="1"/>
    <col min="761" max="761" width="4.5" style="5" customWidth="1"/>
    <col min="762" max="762" width="5.625" style="5" customWidth="1"/>
    <col min="763" max="763" width="5" style="5" customWidth="1"/>
    <col min="764" max="765" width="4.5" style="5" customWidth="1"/>
    <col min="766" max="1009" width="9" style="5"/>
    <col min="1010" max="1010" width="16.75" style="5" customWidth="1"/>
    <col min="1011" max="1011" width="5" style="5" customWidth="1"/>
    <col min="1012" max="1012" width="5.125" style="5" customWidth="1"/>
    <col min="1013" max="1013" width="4.5" style="5" customWidth="1"/>
    <col min="1014" max="1015" width="6.375" style="5" customWidth="1"/>
    <col min="1016" max="1016" width="4.75" style="5" customWidth="1"/>
    <col min="1017" max="1017" width="4.5" style="5" customWidth="1"/>
    <col min="1018" max="1018" width="5.625" style="5" customWidth="1"/>
    <col min="1019" max="1019" width="5" style="5" customWidth="1"/>
    <col min="1020" max="1021" width="4.5" style="5" customWidth="1"/>
    <col min="1022" max="1265" width="9" style="5"/>
    <col min="1266" max="1266" width="16.75" style="5" customWidth="1"/>
    <col min="1267" max="1267" width="5" style="5" customWidth="1"/>
    <col min="1268" max="1268" width="5.125" style="5" customWidth="1"/>
    <col min="1269" max="1269" width="4.5" style="5" customWidth="1"/>
    <col min="1270" max="1271" width="6.375" style="5" customWidth="1"/>
    <col min="1272" max="1272" width="4.75" style="5" customWidth="1"/>
    <col min="1273" max="1273" width="4.5" style="5" customWidth="1"/>
    <col min="1274" max="1274" width="5.625" style="5" customWidth="1"/>
    <col min="1275" max="1275" width="5" style="5" customWidth="1"/>
    <col min="1276" max="1277" width="4.5" style="5" customWidth="1"/>
    <col min="1278" max="1521" width="9" style="5"/>
    <col min="1522" max="1522" width="16.75" style="5" customWidth="1"/>
    <col min="1523" max="1523" width="5" style="5" customWidth="1"/>
    <col min="1524" max="1524" width="5.125" style="5" customWidth="1"/>
    <col min="1525" max="1525" width="4.5" style="5" customWidth="1"/>
    <col min="1526" max="1527" width="6.375" style="5" customWidth="1"/>
    <col min="1528" max="1528" width="4.75" style="5" customWidth="1"/>
    <col min="1529" max="1529" width="4.5" style="5" customWidth="1"/>
    <col min="1530" max="1530" width="5.625" style="5" customWidth="1"/>
    <col min="1531" max="1531" width="5" style="5" customWidth="1"/>
    <col min="1532" max="1533" width="4.5" style="5" customWidth="1"/>
    <col min="1534" max="1777" width="9" style="5"/>
    <col min="1778" max="1778" width="16.75" style="5" customWidth="1"/>
    <col min="1779" max="1779" width="5" style="5" customWidth="1"/>
    <col min="1780" max="1780" width="5.125" style="5" customWidth="1"/>
    <col min="1781" max="1781" width="4.5" style="5" customWidth="1"/>
    <col min="1782" max="1783" width="6.375" style="5" customWidth="1"/>
    <col min="1784" max="1784" width="4.75" style="5" customWidth="1"/>
    <col min="1785" max="1785" width="4.5" style="5" customWidth="1"/>
    <col min="1786" max="1786" width="5.625" style="5" customWidth="1"/>
    <col min="1787" max="1787" width="5" style="5" customWidth="1"/>
    <col min="1788" max="1789" width="4.5" style="5" customWidth="1"/>
    <col min="1790" max="2033" width="9" style="5"/>
    <col min="2034" max="2034" width="16.75" style="5" customWidth="1"/>
    <col min="2035" max="2035" width="5" style="5" customWidth="1"/>
    <col min="2036" max="2036" width="5.125" style="5" customWidth="1"/>
    <col min="2037" max="2037" width="4.5" style="5" customWidth="1"/>
    <col min="2038" max="2039" width="6.375" style="5" customWidth="1"/>
    <col min="2040" max="2040" width="4.75" style="5" customWidth="1"/>
    <col min="2041" max="2041" width="4.5" style="5" customWidth="1"/>
    <col min="2042" max="2042" width="5.625" style="5" customWidth="1"/>
    <col min="2043" max="2043" width="5" style="5" customWidth="1"/>
    <col min="2044" max="2045" width="4.5" style="5" customWidth="1"/>
    <col min="2046" max="2289" width="9" style="5"/>
    <col min="2290" max="2290" width="16.75" style="5" customWidth="1"/>
    <col min="2291" max="2291" width="5" style="5" customWidth="1"/>
    <col min="2292" max="2292" width="5.125" style="5" customWidth="1"/>
    <col min="2293" max="2293" width="4.5" style="5" customWidth="1"/>
    <col min="2294" max="2295" width="6.375" style="5" customWidth="1"/>
    <col min="2296" max="2296" width="4.75" style="5" customWidth="1"/>
    <col min="2297" max="2297" width="4.5" style="5" customWidth="1"/>
    <col min="2298" max="2298" width="5.625" style="5" customWidth="1"/>
    <col min="2299" max="2299" width="5" style="5" customWidth="1"/>
    <col min="2300" max="2301" width="4.5" style="5" customWidth="1"/>
    <col min="2302" max="2545" width="9" style="5"/>
    <col min="2546" max="2546" width="16.75" style="5" customWidth="1"/>
    <col min="2547" max="2547" width="5" style="5" customWidth="1"/>
    <col min="2548" max="2548" width="5.125" style="5" customWidth="1"/>
    <col min="2549" max="2549" width="4.5" style="5" customWidth="1"/>
    <col min="2550" max="2551" width="6.375" style="5" customWidth="1"/>
    <col min="2552" max="2552" width="4.75" style="5" customWidth="1"/>
    <col min="2553" max="2553" width="4.5" style="5" customWidth="1"/>
    <col min="2554" max="2554" width="5.625" style="5" customWidth="1"/>
    <col min="2555" max="2555" width="5" style="5" customWidth="1"/>
    <col min="2556" max="2557" width="4.5" style="5" customWidth="1"/>
    <col min="2558" max="2801" width="9" style="5"/>
    <col min="2802" max="2802" width="16.75" style="5" customWidth="1"/>
    <col min="2803" max="2803" width="5" style="5" customWidth="1"/>
    <col min="2804" max="2804" width="5.125" style="5" customWidth="1"/>
    <col min="2805" max="2805" width="4.5" style="5" customWidth="1"/>
    <col min="2806" max="2807" width="6.375" style="5" customWidth="1"/>
    <col min="2808" max="2808" width="4.75" style="5" customWidth="1"/>
    <col min="2809" max="2809" width="4.5" style="5" customWidth="1"/>
    <col min="2810" max="2810" width="5.625" style="5" customWidth="1"/>
    <col min="2811" max="2811" width="5" style="5" customWidth="1"/>
    <col min="2812" max="2813" width="4.5" style="5" customWidth="1"/>
    <col min="2814" max="3057" width="9" style="5"/>
    <col min="3058" max="3058" width="16.75" style="5" customWidth="1"/>
    <col min="3059" max="3059" width="5" style="5" customWidth="1"/>
    <col min="3060" max="3060" width="5.125" style="5" customWidth="1"/>
    <col min="3061" max="3061" width="4.5" style="5" customWidth="1"/>
    <col min="3062" max="3063" width="6.375" style="5" customWidth="1"/>
    <col min="3064" max="3064" width="4.75" style="5" customWidth="1"/>
    <col min="3065" max="3065" width="4.5" style="5" customWidth="1"/>
    <col min="3066" max="3066" width="5.625" style="5" customWidth="1"/>
    <col min="3067" max="3067" width="5" style="5" customWidth="1"/>
    <col min="3068" max="3069" width="4.5" style="5" customWidth="1"/>
    <col min="3070" max="3313" width="9" style="5"/>
    <col min="3314" max="3314" width="16.75" style="5" customWidth="1"/>
    <col min="3315" max="3315" width="5" style="5" customWidth="1"/>
    <col min="3316" max="3316" width="5.125" style="5" customWidth="1"/>
    <col min="3317" max="3317" width="4.5" style="5" customWidth="1"/>
    <col min="3318" max="3319" width="6.375" style="5" customWidth="1"/>
    <col min="3320" max="3320" width="4.75" style="5" customWidth="1"/>
    <col min="3321" max="3321" width="4.5" style="5" customWidth="1"/>
    <col min="3322" max="3322" width="5.625" style="5" customWidth="1"/>
    <col min="3323" max="3323" width="5" style="5" customWidth="1"/>
    <col min="3324" max="3325" width="4.5" style="5" customWidth="1"/>
    <col min="3326" max="3569" width="9" style="5"/>
    <col min="3570" max="3570" width="16.75" style="5" customWidth="1"/>
    <col min="3571" max="3571" width="5" style="5" customWidth="1"/>
    <col min="3572" max="3572" width="5.125" style="5" customWidth="1"/>
    <col min="3573" max="3573" width="4.5" style="5" customWidth="1"/>
    <col min="3574" max="3575" width="6.375" style="5" customWidth="1"/>
    <col min="3576" max="3576" width="4.75" style="5" customWidth="1"/>
    <col min="3577" max="3577" width="4.5" style="5" customWidth="1"/>
    <col min="3578" max="3578" width="5.625" style="5" customWidth="1"/>
    <col min="3579" max="3579" width="5" style="5" customWidth="1"/>
    <col min="3580" max="3581" width="4.5" style="5" customWidth="1"/>
    <col min="3582" max="3825" width="9" style="5"/>
    <col min="3826" max="3826" width="16.75" style="5" customWidth="1"/>
    <col min="3827" max="3827" width="5" style="5" customWidth="1"/>
    <col min="3828" max="3828" width="5.125" style="5" customWidth="1"/>
    <col min="3829" max="3829" width="4.5" style="5" customWidth="1"/>
    <col min="3830" max="3831" width="6.375" style="5" customWidth="1"/>
    <col min="3832" max="3832" width="4.75" style="5" customWidth="1"/>
    <col min="3833" max="3833" width="4.5" style="5" customWidth="1"/>
    <col min="3834" max="3834" width="5.625" style="5" customWidth="1"/>
    <col min="3835" max="3835" width="5" style="5" customWidth="1"/>
    <col min="3836" max="3837" width="4.5" style="5" customWidth="1"/>
    <col min="3838" max="4081" width="9" style="5"/>
    <col min="4082" max="4082" width="16.75" style="5" customWidth="1"/>
    <col min="4083" max="4083" width="5" style="5" customWidth="1"/>
    <col min="4084" max="4084" width="5.125" style="5" customWidth="1"/>
    <col min="4085" max="4085" width="4.5" style="5" customWidth="1"/>
    <col min="4086" max="4087" width="6.375" style="5" customWidth="1"/>
    <col min="4088" max="4088" width="4.75" style="5" customWidth="1"/>
    <col min="4089" max="4089" width="4.5" style="5" customWidth="1"/>
    <col min="4090" max="4090" width="5.625" style="5" customWidth="1"/>
    <col min="4091" max="4091" width="5" style="5" customWidth="1"/>
    <col min="4092" max="4093" width="4.5" style="5" customWidth="1"/>
    <col min="4094" max="4337" width="9" style="5"/>
    <col min="4338" max="4338" width="16.75" style="5" customWidth="1"/>
    <col min="4339" max="4339" width="5" style="5" customWidth="1"/>
    <col min="4340" max="4340" width="5.125" style="5" customWidth="1"/>
    <col min="4341" max="4341" width="4.5" style="5" customWidth="1"/>
    <col min="4342" max="4343" width="6.375" style="5" customWidth="1"/>
    <col min="4344" max="4344" width="4.75" style="5" customWidth="1"/>
    <col min="4345" max="4345" width="4.5" style="5" customWidth="1"/>
    <col min="4346" max="4346" width="5.625" style="5" customWidth="1"/>
    <col min="4347" max="4347" width="5" style="5" customWidth="1"/>
    <col min="4348" max="4349" width="4.5" style="5" customWidth="1"/>
    <col min="4350" max="4593" width="9" style="5"/>
    <col min="4594" max="4594" width="16.75" style="5" customWidth="1"/>
    <col min="4595" max="4595" width="5" style="5" customWidth="1"/>
    <col min="4596" max="4596" width="5.125" style="5" customWidth="1"/>
    <col min="4597" max="4597" width="4.5" style="5" customWidth="1"/>
    <col min="4598" max="4599" width="6.375" style="5" customWidth="1"/>
    <col min="4600" max="4600" width="4.75" style="5" customWidth="1"/>
    <col min="4601" max="4601" width="4.5" style="5" customWidth="1"/>
    <col min="4602" max="4602" width="5.625" style="5" customWidth="1"/>
    <col min="4603" max="4603" width="5" style="5" customWidth="1"/>
    <col min="4604" max="4605" width="4.5" style="5" customWidth="1"/>
    <col min="4606" max="4849" width="9" style="5"/>
    <col min="4850" max="4850" width="16.75" style="5" customWidth="1"/>
    <col min="4851" max="4851" width="5" style="5" customWidth="1"/>
    <col min="4852" max="4852" width="5.125" style="5" customWidth="1"/>
    <col min="4853" max="4853" width="4.5" style="5" customWidth="1"/>
    <col min="4854" max="4855" width="6.375" style="5" customWidth="1"/>
    <col min="4856" max="4856" width="4.75" style="5" customWidth="1"/>
    <col min="4857" max="4857" width="4.5" style="5" customWidth="1"/>
    <col min="4858" max="4858" width="5.625" style="5" customWidth="1"/>
    <col min="4859" max="4859" width="5" style="5" customWidth="1"/>
    <col min="4860" max="4861" width="4.5" style="5" customWidth="1"/>
    <col min="4862" max="5105" width="9" style="5"/>
    <col min="5106" max="5106" width="16.75" style="5" customWidth="1"/>
    <col min="5107" max="5107" width="5" style="5" customWidth="1"/>
    <col min="5108" max="5108" width="5.125" style="5" customWidth="1"/>
    <col min="5109" max="5109" width="4.5" style="5" customWidth="1"/>
    <col min="5110" max="5111" width="6.375" style="5" customWidth="1"/>
    <col min="5112" max="5112" width="4.75" style="5" customWidth="1"/>
    <col min="5113" max="5113" width="4.5" style="5" customWidth="1"/>
    <col min="5114" max="5114" width="5.625" style="5" customWidth="1"/>
    <col min="5115" max="5115" width="5" style="5" customWidth="1"/>
    <col min="5116" max="5117" width="4.5" style="5" customWidth="1"/>
    <col min="5118" max="5361" width="9" style="5"/>
    <col min="5362" max="5362" width="16.75" style="5" customWidth="1"/>
    <col min="5363" max="5363" width="5" style="5" customWidth="1"/>
    <col min="5364" max="5364" width="5.125" style="5" customWidth="1"/>
    <col min="5365" max="5365" width="4.5" style="5" customWidth="1"/>
    <col min="5366" max="5367" width="6.375" style="5" customWidth="1"/>
    <col min="5368" max="5368" width="4.75" style="5" customWidth="1"/>
    <col min="5369" max="5369" width="4.5" style="5" customWidth="1"/>
    <col min="5370" max="5370" width="5.625" style="5" customWidth="1"/>
    <col min="5371" max="5371" width="5" style="5" customWidth="1"/>
    <col min="5372" max="5373" width="4.5" style="5" customWidth="1"/>
    <col min="5374" max="5617" width="9" style="5"/>
    <col min="5618" max="5618" width="16.75" style="5" customWidth="1"/>
    <col min="5619" max="5619" width="5" style="5" customWidth="1"/>
    <col min="5620" max="5620" width="5.125" style="5" customWidth="1"/>
    <col min="5621" max="5621" width="4.5" style="5" customWidth="1"/>
    <col min="5622" max="5623" width="6.375" style="5" customWidth="1"/>
    <col min="5624" max="5624" width="4.75" style="5" customWidth="1"/>
    <col min="5625" max="5625" width="4.5" style="5" customWidth="1"/>
    <col min="5626" max="5626" width="5.625" style="5" customWidth="1"/>
    <col min="5627" max="5627" width="5" style="5" customWidth="1"/>
    <col min="5628" max="5629" width="4.5" style="5" customWidth="1"/>
    <col min="5630" max="5873" width="9" style="5"/>
    <col min="5874" max="5874" width="16.75" style="5" customWidth="1"/>
    <col min="5875" max="5875" width="5" style="5" customWidth="1"/>
    <col min="5876" max="5876" width="5.125" style="5" customWidth="1"/>
    <col min="5877" max="5877" width="4.5" style="5" customWidth="1"/>
    <col min="5878" max="5879" width="6.375" style="5" customWidth="1"/>
    <col min="5880" max="5880" width="4.75" style="5" customWidth="1"/>
    <col min="5881" max="5881" width="4.5" style="5" customWidth="1"/>
    <col min="5882" max="5882" width="5.625" style="5" customWidth="1"/>
    <col min="5883" max="5883" width="5" style="5" customWidth="1"/>
    <col min="5884" max="5885" width="4.5" style="5" customWidth="1"/>
    <col min="5886" max="6129" width="9" style="5"/>
    <col min="6130" max="6130" width="16.75" style="5" customWidth="1"/>
    <col min="6131" max="6131" width="5" style="5" customWidth="1"/>
    <col min="6132" max="6132" width="5.125" style="5" customWidth="1"/>
    <col min="6133" max="6133" width="4.5" style="5" customWidth="1"/>
    <col min="6134" max="6135" width="6.375" style="5" customWidth="1"/>
    <col min="6136" max="6136" width="4.75" style="5" customWidth="1"/>
    <col min="6137" max="6137" width="4.5" style="5" customWidth="1"/>
    <col min="6138" max="6138" width="5.625" style="5" customWidth="1"/>
    <col min="6139" max="6139" width="5" style="5" customWidth="1"/>
    <col min="6140" max="6141" width="4.5" style="5" customWidth="1"/>
    <col min="6142" max="6385" width="9" style="5"/>
    <col min="6386" max="6386" width="16.75" style="5" customWidth="1"/>
    <col min="6387" max="6387" width="5" style="5" customWidth="1"/>
    <col min="6388" max="6388" width="5.125" style="5" customWidth="1"/>
    <col min="6389" max="6389" width="4.5" style="5" customWidth="1"/>
    <col min="6390" max="6391" width="6.375" style="5" customWidth="1"/>
    <col min="6392" max="6392" width="4.75" style="5" customWidth="1"/>
    <col min="6393" max="6393" width="4.5" style="5" customWidth="1"/>
    <col min="6394" max="6394" width="5.625" style="5" customWidth="1"/>
    <col min="6395" max="6395" width="5" style="5" customWidth="1"/>
    <col min="6396" max="6397" width="4.5" style="5" customWidth="1"/>
    <col min="6398" max="6641" width="9" style="5"/>
    <col min="6642" max="6642" width="16.75" style="5" customWidth="1"/>
    <col min="6643" max="6643" width="5" style="5" customWidth="1"/>
    <col min="6644" max="6644" width="5.125" style="5" customWidth="1"/>
    <col min="6645" max="6645" width="4.5" style="5" customWidth="1"/>
    <col min="6646" max="6647" width="6.375" style="5" customWidth="1"/>
    <col min="6648" max="6648" width="4.75" style="5" customWidth="1"/>
    <col min="6649" max="6649" width="4.5" style="5" customWidth="1"/>
    <col min="6650" max="6650" width="5.625" style="5" customWidth="1"/>
    <col min="6651" max="6651" width="5" style="5" customWidth="1"/>
    <col min="6652" max="6653" width="4.5" style="5" customWidth="1"/>
    <col min="6654" max="6897" width="9" style="5"/>
    <col min="6898" max="6898" width="16.75" style="5" customWidth="1"/>
    <col min="6899" max="6899" width="5" style="5" customWidth="1"/>
    <col min="6900" max="6900" width="5.125" style="5" customWidth="1"/>
    <col min="6901" max="6901" width="4.5" style="5" customWidth="1"/>
    <col min="6902" max="6903" width="6.375" style="5" customWidth="1"/>
    <col min="6904" max="6904" width="4.75" style="5" customWidth="1"/>
    <col min="6905" max="6905" width="4.5" style="5" customWidth="1"/>
    <col min="6906" max="6906" width="5.625" style="5" customWidth="1"/>
    <col min="6907" max="6907" width="5" style="5" customWidth="1"/>
    <col min="6908" max="6909" width="4.5" style="5" customWidth="1"/>
    <col min="6910" max="7153" width="9" style="5"/>
    <col min="7154" max="7154" width="16.75" style="5" customWidth="1"/>
    <col min="7155" max="7155" width="5" style="5" customWidth="1"/>
    <col min="7156" max="7156" width="5.125" style="5" customWidth="1"/>
    <col min="7157" max="7157" width="4.5" style="5" customWidth="1"/>
    <col min="7158" max="7159" width="6.375" style="5" customWidth="1"/>
    <col min="7160" max="7160" width="4.75" style="5" customWidth="1"/>
    <col min="7161" max="7161" width="4.5" style="5" customWidth="1"/>
    <col min="7162" max="7162" width="5.625" style="5" customWidth="1"/>
    <col min="7163" max="7163" width="5" style="5" customWidth="1"/>
    <col min="7164" max="7165" width="4.5" style="5" customWidth="1"/>
    <col min="7166" max="7409" width="9" style="5"/>
    <col min="7410" max="7410" width="16.75" style="5" customWidth="1"/>
    <col min="7411" max="7411" width="5" style="5" customWidth="1"/>
    <col min="7412" max="7412" width="5.125" style="5" customWidth="1"/>
    <col min="7413" max="7413" width="4.5" style="5" customWidth="1"/>
    <col min="7414" max="7415" width="6.375" style="5" customWidth="1"/>
    <col min="7416" max="7416" width="4.75" style="5" customWidth="1"/>
    <col min="7417" max="7417" width="4.5" style="5" customWidth="1"/>
    <col min="7418" max="7418" width="5.625" style="5" customWidth="1"/>
    <col min="7419" max="7419" width="5" style="5" customWidth="1"/>
    <col min="7420" max="7421" width="4.5" style="5" customWidth="1"/>
    <col min="7422" max="7665" width="9" style="5"/>
    <col min="7666" max="7666" width="16.75" style="5" customWidth="1"/>
    <col min="7667" max="7667" width="5" style="5" customWidth="1"/>
    <col min="7668" max="7668" width="5.125" style="5" customWidth="1"/>
    <col min="7669" max="7669" width="4.5" style="5" customWidth="1"/>
    <col min="7670" max="7671" width="6.375" style="5" customWidth="1"/>
    <col min="7672" max="7672" width="4.75" style="5" customWidth="1"/>
    <col min="7673" max="7673" width="4.5" style="5" customWidth="1"/>
    <col min="7674" max="7674" width="5.625" style="5" customWidth="1"/>
    <col min="7675" max="7675" width="5" style="5" customWidth="1"/>
    <col min="7676" max="7677" width="4.5" style="5" customWidth="1"/>
    <col min="7678" max="7921" width="9" style="5"/>
    <col min="7922" max="7922" width="16.75" style="5" customWidth="1"/>
    <col min="7923" max="7923" width="5" style="5" customWidth="1"/>
    <col min="7924" max="7924" width="5.125" style="5" customWidth="1"/>
    <col min="7925" max="7925" width="4.5" style="5" customWidth="1"/>
    <col min="7926" max="7927" width="6.375" style="5" customWidth="1"/>
    <col min="7928" max="7928" width="4.75" style="5" customWidth="1"/>
    <col min="7929" max="7929" width="4.5" style="5" customWidth="1"/>
    <col min="7930" max="7930" width="5.625" style="5" customWidth="1"/>
    <col min="7931" max="7931" width="5" style="5" customWidth="1"/>
    <col min="7932" max="7933" width="4.5" style="5" customWidth="1"/>
    <col min="7934" max="8177" width="9" style="5"/>
    <col min="8178" max="8178" width="16.75" style="5" customWidth="1"/>
    <col min="8179" max="8179" width="5" style="5" customWidth="1"/>
    <col min="8180" max="8180" width="5.125" style="5" customWidth="1"/>
    <col min="8181" max="8181" width="4.5" style="5" customWidth="1"/>
    <col min="8182" max="8183" width="6.375" style="5" customWidth="1"/>
    <col min="8184" max="8184" width="4.75" style="5" customWidth="1"/>
    <col min="8185" max="8185" width="4.5" style="5" customWidth="1"/>
    <col min="8186" max="8186" width="5.625" style="5" customWidth="1"/>
    <col min="8187" max="8187" width="5" style="5" customWidth="1"/>
    <col min="8188" max="8189" width="4.5" style="5" customWidth="1"/>
    <col min="8190" max="8433" width="9" style="5"/>
    <col min="8434" max="8434" width="16.75" style="5" customWidth="1"/>
    <col min="8435" max="8435" width="5" style="5" customWidth="1"/>
    <col min="8436" max="8436" width="5.125" style="5" customWidth="1"/>
    <col min="8437" max="8437" width="4.5" style="5" customWidth="1"/>
    <col min="8438" max="8439" width="6.375" style="5" customWidth="1"/>
    <col min="8440" max="8440" width="4.75" style="5" customWidth="1"/>
    <col min="8441" max="8441" width="4.5" style="5" customWidth="1"/>
    <col min="8442" max="8442" width="5.625" style="5" customWidth="1"/>
    <col min="8443" max="8443" width="5" style="5" customWidth="1"/>
    <col min="8444" max="8445" width="4.5" style="5" customWidth="1"/>
    <col min="8446" max="8689" width="9" style="5"/>
    <col min="8690" max="8690" width="16.75" style="5" customWidth="1"/>
    <col min="8691" max="8691" width="5" style="5" customWidth="1"/>
    <col min="8692" max="8692" width="5.125" style="5" customWidth="1"/>
    <col min="8693" max="8693" width="4.5" style="5" customWidth="1"/>
    <col min="8694" max="8695" width="6.375" style="5" customWidth="1"/>
    <col min="8696" max="8696" width="4.75" style="5" customWidth="1"/>
    <col min="8697" max="8697" width="4.5" style="5" customWidth="1"/>
    <col min="8698" max="8698" width="5.625" style="5" customWidth="1"/>
    <col min="8699" max="8699" width="5" style="5" customWidth="1"/>
    <col min="8700" max="8701" width="4.5" style="5" customWidth="1"/>
    <col min="8702" max="8945" width="9" style="5"/>
    <col min="8946" max="8946" width="16.75" style="5" customWidth="1"/>
    <col min="8947" max="8947" width="5" style="5" customWidth="1"/>
    <col min="8948" max="8948" width="5.125" style="5" customWidth="1"/>
    <col min="8949" max="8949" width="4.5" style="5" customWidth="1"/>
    <col min="8950" max="8951" width="6.375" style="5" customWidth="1"/>
    <col min="8952" max="8952" width="4.75" style="5" customWidth="1"/>
    <col min="8953" max="8953" width="4.5" style="5" customWidth="1"/>
    <col min="8954" max="8954" width="5.625" style="5" customWidth="1"/>
    <col min="8955" max="8955" width="5" style="5" customWidth="1"/>
    <col min="8956" max="8957" width="4.5" style="5" customWidth="1"/>
    <col min="8958" max="9201" width="9" style="5"/>
    <col min="9202" max="9202" width="16.75" style="5" customWidth="1"/>
    <col min="9203" max="9203" width="5" style="5" customWidth="1"/>
    <col min="9204" max="9204" width="5.125" style="5" customWidth="1"/>
    <col min="9205" max="9205" width="4.5" style="5" customWidth="1"/>
    <col min="9206" max="9207" width="6.375" style="5" customWidth="1"/>
    <col min="9208" max="9208" width="4.75" style="5" customWidth="1"/>
    <col min="9209" max="9209" width="4.5" style="5" customWidth="1"/>
    <col min="9210" max="9210" width="5.625" style="5" customWidth="1"/>
    <col min="9211" max="9211" width="5" style="5" customWidth="1"/>
    <col min="9212" max="9213" width="4.5" style="5" customWidth="1"/>
    <col min="9214" max="9457" width="9" style="5"/>
    <col min="9458" max="9458" width="16.75" style="5" customWidth="1"/>
    <col min="9459" max="9459" width="5" style="5" customWidth="1"/>
    <col min="9460" max="9460" width="5.125" style="5" customWidth="1"/>
    <col min="9461" max="9461" width="4.5" style="5" customWidth="1"/>
    <col min="9462" max="9463" width="6.375" style="5" customWidth="1"/>
    <col min="9464" max="9464" width="4.75" style="5" customWidth="1"/>
    <col min="9465" max="9465" width="4.5" style="5" customWidth="1"/>
    <col min="9466" max="9466" width="5.625" style="5" customWidth="1"/>
    <col min="9467" max="9467" width="5" style="5" customWidth="1"/>
    <col min="9468" max="9469" width="4.5" style="5" customWidth="1"/>
    <col min="9470" max="9713" width="9" style="5"/>
    <col min="9714" max="9714" width="16.75" style="5" customWidth="1"/>
    <col min="9715" max="9715" width="5" style="5" customWidth="1"/>
    <col min="9716" max="9716" width="5.125" style="5" customWidth="1"/>
    <col min="9717" max="9717" width="4.5" style="5" customWidth="1"/>
    <col min="9718" max="9719" width="6.375" style="5" customWidth="1"/>
    <col min="9720" max="9720" width="4.75" style="5" customWidth="1"/>
    <col min="9721" max="9721" width="4.5" style="5" customWidth="1"/>
    <col min="9722" max="9722" width="5.625" style="5" customWidth="1"/>
    <col min="9723" max="9723" width="5" style="5" customWidth="1"/>
    <col min="9724" max="9725" width="4.5" style="5" customWidth="1"/>
    <col min="9726" max="9969" width="9" style="5"/>
    <col min="9970" max="9970" width="16.75" style="5" customWidth="1"/>
    <col min="9971" max="9971" width="5" style="5" customWidth="1"/>
    <col min="9972" max="9972" width="5.125" style="5" customWidth="1"/>
    <col min="9973" max="9973" width="4.5" style="5" customWidth="1"/>
    <col min="9974" max="9975" width="6.375" style="5" customWidth="1"/>
    <col min="9976" max="9976" width="4.75" style="5" customWidth="1"/>
    <col min="9977" max="9977" width="4.5" style="5" customWidth="1"/>
    <col min="9978" max="9978" width="5.625" style="5" customWidth="1"/>
    <col min="9979" max="9979" width="5" style="5" customWidth="1"/>
    <col min="9980" max="9981" width="4.5" style="5" customWidth="1"/>
    <col min="9982" max="10225" width="9" style="5"/>
    <col min="10226" max="10226" width="16.75" style="5" customWidth="1"/>
    <col min="10227" max="10227" width="5" style="5" customWidth="1"/>
    <col min="10228" max="10228" width="5.125" style="5" customWidth="1"/>
    <col min="10229" max="10229" width="4.5" style="5" customWidth="1"/>
    <col min="10230" max="10231" width="6.375" style="5" customWidth="1"/>
    <col min="10232" max="10232" width="4.75" style="5" customWidth="1"/>
    <col min="10233" max="10233" width="4.5" style="5" customWidth="1"/>
    <col min="10234" max="10234" width="5.625" style="5" customWidth="1"/>
    <col min="10235" max="10235" width="5" style="5" customWidth="1"/>
    <col min="10236" max="10237" width="4.5" style="5" customWidth="1"/>
    <col min="10238" max="10481" width="9" style="5"/>
    <col min="10482" max="10482" width="16.75" style="5" customWidth="1"/>
    <col min="10483" max="10483" width="5" style="5" customWidth="1"/>
    <col min="10484" max="10484" width="5.125" style="5" customWidth="1"/>
    <col min="10485" max="10485" width="4.5" style="5" customWidth="1"/>
    <col min="10486" max="10487" width="6.375" style="5" customWidth="1"/>
    <col min="10488" max="10488" width="4.75" style="5" customWidth="1"/>
    <col min="10489" max="10489" width="4.5" style="5" customWidth="1"/>
    <col min="10490" max="10490" width="5.625" style="5" customWidth="1"/>
    <col min="10491" max="10491" width="5" style="5" customWidth="1"/>
    <col min="10492" max="10493" width="4.5" style="5" customWidth="1"/>
    <col min="10494" max="10737" width="9" style="5"/>
    <col min="10738" max="10738" width="16.75" style="5" customWidth="1"/>
    <col min="10739" max="10739" width="5" style="5" customWidth="1"/>
    <col min="10740" max="10740" width="5.125" style="5" customWidth="1"/>
    <col min="10741" max="10741" width="4.5" style="5" customWidth="1"/>
    <col min="10742" max="10743" width="6.375" style="5" customWidth="1"/>
    <col min="10744" max="10744" width="4.75" style="5" customWidth="1"/>
    <col min="10745" max="10745" width="4.5" style="5" customWidth="1"/>
    <col min="10746" max="10746" width="5.625" style="5" customWidth="1"/>
    <col min="10747" max="10747" width="5" style="5" customWidth="1"/>
    <col min="10748" max="10749" width="4.5" style="5" customWidth="1"/>
    <col min="10750" max="10993" width="9" style="5"/>
    <col min="10994" max="10994" width="16.75" style="5" customWidth="1"/>
    <col min="10995" max="10995" width="5" style="5" customWidth="1"/>
    <col min="10996" max="10996" width="5.125" style="5" customWidth="1"/>
    <col min="10997" max="10997" width="4.5" style="5" customWidth="1"/>
    <col min="10998" max="10999" width="6.375" style="5" customWidth="1"/>
    <col min="11000" max="11000" width="4.75" style="5" customWidth="1"/>
    <col min="11001" max="11001" width="4.5" style="5" customWidth="1"/>
    <col min="11002" max="11002" width="5.625" style="5" customWidth="1"/>
    <col min="11003" max="11003" width="5" style="5" customWidth="1"/>
    <col min="11004" max="11005" width="4.5" style="5" customWidth="1"/>
    <col min="11006" max="11249" width="9" style="5"/>
    <col min="11250" max="11250" width="16.75" style="5" customWidth="1"/>
    <col min="11251" max="11251" width="5" style="5" customWidth="1"/>
    <col min="11252" max="11252" width="5.125" style="5" customWidth="1"/>
    <col min="11253" max="11253" width="4.5" style="5" customWidth="1"/>
    <col min="11254" max="11255" width="6.375" style="5" customWidth="1"/>
    <col min="11256" max="11256" width="4.75" style="5" customWidth="1"/>
    <col min="11257" max="11257" width="4.5" style="5" customWidth="1"/>
    <col min="11258" max="11258" width="5.625" style="5" customWidth="1"/>
    <col min="11259" max="11259" width="5" style="5" customWidth="1"/>
    <col min="11260" max="11261" width="4.5" style="5" customWidth="1"/>
    <col min="11262" max="11505" width="9" style="5"/>
    <col min="11506" max="11506" width="16.75" style="5" customWidth="1"/>
    <col min="11507" max="11507" width="5" style="5" customWidth="1"/>
    <col min="11508" max="11508" width="5.125" style="5" customWidth="1"/>
    <col min="11509" max="11509" width="4.5" style="5" customWidth="1"/>
    <col min="11510" max="11511" width="6.375" style="5" customWidth="1"/>
    <col min="11512" max="11512" width="4.75" style="5" customWidth="1"/>
    <col min="11513" max="11513" width="4.5" style="5" customWidth="1"/>
    <col min="11514" max="11514" width="5.625" style="5" customWidth="1"/>
    <col min="11515" max="11515" width="5" style="5" customWidth="1"/>
    <col min="11516" max="11517" width="4.5" style="5" customWidth="1"/>
    <col min="11518" max="11761" width="9" style="5"/>
    <col min="11762" max="11762" width="16.75" style="5" customWidth="1"/>
    <col min="11763" max="11763" width="5" style="5" customWidth="1"/>
    <col min="11764" max="11764" width="5.125" style="5" customWidth="1"/>
    <col min="11765" max="11765" width="4.5" style="5" customWidth="1"/>
    <col min="11766" max="11767" width="6.375" style="5" customWidth="1"/>
    <col min="11768" max="11768" width="4.75" style="5" customWidth="1"/>
    <col min="11769" max="11769" width="4.5" style="5" customWidth="1"/>
    <col min="11770" max="11770" width="5.625" style="5" customWidth="1"/>
    <col min="11771" max="11771" width="5" style="5" customWidth="1"/>
    <col min="11772" max="11773" width="4.5" style="5" customWidth="1"/>
    <col min="11774" max="12017" width="9" style="5"/>
    <col min="12018" max="12018" width="16.75" style="5" customWidth="1"/>
    <col min="12019" max="12019" width="5" style="5" customWidth="1"/>
    <col min="12020" max="12020" width="5.125" style="5" customWidth="1"/>
    <col min="12021" max="12021" width="4.5" style="5" customWidth="1"/>
    <col min="12022" max="12023" width="6.375" style="5" customWidth="1"/>
    <col min="12024" max="12024" width="4.75" style="5" customWidth="1"/>
    <col min="12025" max="12025" width="4.5" style="5" customWidth="1"/>
    <col min="12026" max="12026" width="5.625" style="5" customWidth="1"/>
    <col min="12027" max="12027" width="5" style="5" customWidth="1"/>
    <col min="12028" max="12029" width="4.5" style="5" customWidth="1"/>
    <col min="12030" max="12273" width="9" style="5"/>
    <col min="12274" max="12274" width="16.75" style="5" customWidth="1"/>
    <col min="12275" max="12275" width="5" style="5" customWidth="1"/>
    <col min="12276" max="12276" width="5.125" style="5" customWidth="1"/>
    <col min="12277" max="12277" width="4.5" style="5" customWidth="1"/>
    <col min="12278" max="12279" width="6.375" style="5" customWidth="1"/>
    <col min="12280" max="12280" width="4.75" style="5" customWidth="1"/>
    <col min="12281" max="12281" width="4.5" style="5" customWidth="1"/>
    <col min="12282" max="12282" width="5.625" style="5" customWidth="1"/>
    <col min="12283" max="12283" width="5" style="5" customWidth="1"/>
    <col min="12284" max="12285" width="4.5" style="5" customWidth="1"/>
    <col min="12286" max="12529" width="9" style="5"/>
    <col min="12530" max="12530" width="16.75" style="5" customWidth="1"/>
    <col min="12531" max="12531" width="5" style="5" customWidth="1"/>
    <col min="12532" max="12532" width="5.125" style="5" customWidth="1"/>
    <col min="12533" max="12533" width="4.5" style="5" customWidth="1"/>
    <col min="12534" max="12535" width="6.375" style="5" customWidth="1"/>
    <col min="12536" max="12536" width="4.75" style="5" customWidth="1"/>
    <col min="12537" max="12537" width="4.5" style="5" customWidth="1"/>
    <col min="12538" max="12538" width="5.625" style="5" customWidth="1"/>
    <col min="12539" max="12539" width="5" style="5" customWidth="1"/>
    <col min="12540" max="12541" width="4.5" style="5" customWidth="1"/>
    <col min="12542" max="12785" width="9" style="5"/>
    <col min="12786" max="12786" width="16.75" style="5" customWidth="1"/>
    <col min="12787" max="12787" width="5" style="5" customWidth="1"/>
    <col min="12788" max="12788" width="5.125" style="5" customWidth="1"/>
    <col min="12789" max="12789" width="4.5" style="5" customWidth="1"/>
    <col min="12790" max="12791" width="6.375" style="5" customWidth="1"/>
    <col min="12792" max="12792" width="4.75" style="5" customWidth="1"/>
    <col min="12793" max="12793" width="4.5" style="5" customWidth="1"/>
    <col min="12794" max="12794" width="5.625" style="5" customWidth="1"/>
    <col min="12795" max="12795" width="5" style="5" customWidth="1"/>
    <col min="12796" max="12797" width="4.5" style="5" customWidth="1"/>
    <col min="12798" max="13041" width="9" style="5"/>
    <col min="13042" max="13042" width="16.75" style="5" customWidth="1"/>
    <col min="13043" max="13043" width="5" style="5" customWidth="1"/>
    <col min="13044" max="13044" width="5.125" style="5" customWidth="1"/>
    <col min="13045" max="13045" width="4.5" style="5" customWidth="1"/>
    <col min="13046" max="13047" width="6.375" style="5" customWidth="1"/>
    <col min="13048" max="13048" width="4.75" style="5" customWidth="1"/>
    <col min="13049" max="13049" width="4.5" style="5" customWidth="1"/>
    <col min="13050" max="13050" width="5.625" style="5" customWidth="1"/>
    <col min="13051" max="13051" width="5" style="5" customWidth="1"/>
    <col min="13052" max="13053" width="4.5" style="5" customWidth="1"/>
    <col min="13054" max="13297" width="9" style="5"/>
    <col min="13298" max="13298" width="16.75" style="5" customWidth="1"/>
    <col min="13299" max="13299" width="5" style="5" customWidth="1"/>
    <col min="13300" max="13300" width="5.125" style="5" customWidth="1"/>
    <col min="13301" max="13301" width="4.5" style="5" customWidth="1"/>
    <col min="13302" max="13303" width="6.375" style="5" customWidth="1"/>
    <col min="13304" max="13304" width="4.75" style="5" customWidth="1"/>
    <col min="13305" max="13305" width="4.5" style="5" customWidth="1"/>
    <col min="13306" max="13306" width="5.625" style="5" customWidth="1"/>
    <col min="13307" max="13307" width="5" style="5" customWidth="1"/>
    <col min="13308" max="13309" width="4.5" style="5" customWidth="1"/>
    <col min="13310" max="13553" width="9" style="5"/>
    <col min="13554" max="13554" width="16.75" style="5" customWidth="1"/>
    <col min="13555" max="13555" width="5" style="5" customWidth="1"/>
    <col min="13556" max="13556" width="5.125" style="5" customWidth="1"/>
    <col min="13557" max="13557" width="4.5" style="5" customWidth="1"/>
    <col min="13558" max="13559" width="6.375" style="5" customWidth="1"/>
    <col min="13560" max="13560" width="4.75" style="5" customWidth="1"/>
    <col min="13561" max="13561" width="4.5" style="5" customWidth="1"/>
    <col min="13562" max="13562" width="5.625" style="5" customWidth="1"/>
    <col min="13563" max="13563" width="5" style="5" customWidth="1"/>
    <col min="13564" max="13565" width="4.5" style="5" customWidth="1"/>
    <col min="13566" max="13809" width="9" style="5"/>
    <col min="13810" max="13810" width="16.75" style="5" customWidth="1"/>
    <col min="13811" max="13811" width="5" style="5" customWidth="1"/>
    <col min="13812" max="13812" width="5.125" style="5" customWidth="1"/>
    <col min="13813" max="13813" width="4.5" style="5" customWidth="1"/>
    <col min="13814" max="13815" width="6.375" style="5" customWidth="1"/>
    <col min="13816" max="13816" width="4.75" style="5" customWidth="1"/>
    <col min="13817" max="13817" width="4.5" style="5" customWidth="1"/>
    <col min="13818" max="13818" width="5.625" style="5" customWidth="1"/>
    <col min="13819" max="13819" width="5" style="5" customWidth="1"/>
    <col min="13820" max="13821" width="4.5" style="5" customWidth="1"/>
    <col min="13822" max="14065" width="9" style="5"/>
    <col min="14066" max="14066" width="16.75" style="5" customWidth="1"/>
    <col min="14067" max="14067" width="5" style="5" customWidth="1"/>
    <col min="14068" max="14068" width="5.125" style="5" customWidth="1"/>
    <col min="14069" max="14069" width="4.5" style="5" customWidth="1"/>
    <col min="14070" max="14071" width="6.375" style="5" customWidth="1"/>
    <col min="14072" max="14072" width="4.75" style="5" customWidth="1"/>
    <col min="14073" max="14073" width="4.5" style="5" customWidth="1"/>
    <col min="14074" max="14074" width="5.625" style="5" customWidth="1"/>
    <col min="14075" max="14075" width="5" style="5" customWidth="1"/>
    <col min="14076" max="14077" width="4.5" style="5" customWidth="1"/>
    <col min="14078" max="14321" width="9" style="5"/>
    <col min="14322" max="14322" width="16.75" style="5" customWidth="1"/>
    <col min="14323" max="14323" width="5" style="5" customWidth="1"/>
    <col min="14324" max="14324" width="5.125" style="5" customWidth="1"/>
    <col min="14325" max="14325" width="4.5" style="5" customWidth="1"/>
    <col min="14326" max="14327" width="6.375" style="5" customWidth="1"/>
    <col min="14328" max="14328" width="4.75" style="5" customWidth="1"/>
    <col min="14329" max="14329" width="4.5" style="5" customWidth="1"/>
    <col min="14330" max="14330" width="5.625" style="5" customWidth="1"/>
    <col min="14331" max="14331" width="5" style="5" customWidth="1"/>
    <col min="14332" max="14333" width="4.5" style="5" customWidth="1"/>
    <col min="14334" max="14577" width="9" style="5"/>
    <col min="14578" max="14578" width="16.75" style="5" customWidth="1"/>
    <col min="14579" max="14579" width="5" style="5" customWidth="1"/>
    <col min="14580" max="14580" width="5.125" style="5" customWidth="1"/>
    <col min="14581" max="14581" width="4.5" style="5" customWidth="1"/>
    <col min="14582" max="14583" width="6.375" style="5" customWidth="1"/>
    <col min="14584" max="14584" width="4.75" style="5" customWidth="1"/>
    <col min="14585" max="14585" width="4.5" style="5" customWidth="1"/>
    <col min="14586" max="14586" width="5.625" style="5" customWidth="1"/>
    <col min="14587" max="14587" width="5" style="5" customWidth="1"/>
    <col min="14588" max="14589" width="4.5" style="5" customWidth="1"/>
    <col min="14590" max="14833" width="9" style="5"/>
    <col min="14834" max="14834" width="16.75" style="5" customWidth="1"/>
    <col min="14835" max="14835" width="5" style="5" customWidth="1"/>
    <col min="14836" max="14836" width="5.125" style="5" customWidth="1"/>
    <col min="14837" max="14837" width="4.5" style="5" customWidth="1"/>
    <col min="14838" max="14839" width="6.375" style="5" customWidth="1"/>
    <col min="14840" max="14840" width="4.75" style="5" customWidth="1"/>
    <col min="14841" max="14841" width="4.5" style="5" customWidth="1"/>
    <col min="14842" max="14842" width="5.625" style="5" customWidth="1"/>
    <col min="14843" max="14843" width="5" style="5" customWidth="1"/>
    <col min="14844" max="14845" width="4.5" style="5" customWidth="1"/>
    <col min="14846" max="15089" width="9" style="5"/>
    <col min="15090" max="15090" width="16.75" style="5" customWidth="1"/>
    <col min="15091" max="15091" width="5" style="5" customWidth="1"/>
    <col min="15092" max="15092" width="5.125" style="5" customWidth="1"/>
    <col min="15093" max="15093" width="4.5" style="5" customWidth="1"/>
    <col min="15094" max="15095" width="6.375" style="5" customWidth="1"/>
    <col min="15096" max="15096" width="4.75" style="5" customWidth="1"/>
    <col min="15097" max="15097" width="4.5" style="5" customWidth="1"/>
    <col min="15098" max="15098" width="5.625" style="5" customWidth="1"/>
    <col min="15099" max="15099" width="5" style="5" customWidth="1"/>
    <col min="15100" max="15101" width="4.5" style="5" customWidth="1"/>
    <col min="15102" max="15345" width="9" style="5"/>
    <col min="15346" max="15346" width="16.75" style="5" customWidth="1"/>
    <col min="15347" max="15347" width="5" style="5" customWidth="1"/>
    <col min="15348" max="15348" width="5.125" style="5" customWidth="1"/>
    <col min="15349" max="15349" width="4.5" style="5" customWidth="1"/>
    <col min="15350" max="15351" width="6.375" style="5" customWidth="1"/>
    <col min="15352" max="15352" width="4.75" style="5" customWidth="1"/>
    <col min="15353" max="15353" width="4.5" style="5" customWidth="1"/>
    <col min="15354" max="15354" width="5.625" style="5" customWidth="1"/>
    <col min="15355" max="15355" width="5" style="5" customWidth="1"/>
    <col min="15356" max="15357" width="4.5" style="5" customWidth="1"/>
    <col min="15358" max="15601" width="9" style="5"/>
    <col min="15602" max="15602" width="16.75" style="5" customWidth="1"/>
    <col min="15603" max="15603" width="5" style="5" customWidth="1"/>
    <col min="15604" max="15604" width="5.125" style="5" customWidth="1"/>
    <col min="15605" max="15605" width="4.5" style="5" customWidth="1"/>
    <col min="15606" max="15607" width="6.375" style="5" customWidth="1"/>
    <col min="15608" max="15608" width="4.75" style="5" customWidth="1"/>
    <col min="15609" max="15609" width="4.5" style="5" customWidth="1"/>
    <col min="15610" max="15610" width="5.625" style="5" customWidth="1"/>
    <col min="15611" max="15611" width="5" style="5" customWidth="1"/>
    <col min="15612" max="15613" width="4.5" style="5" customWidth="1"/>
    <col min="15614" max="15857" width="9" style="5"/>
    <col min="15858" max="15858" width="16.75" style="5" customWidth="1"/>
    <col min="15859" max="15859" width="5" style="5" customWidth="1"/>
    <col min="15860" max="15860" width="5.125" style="5" customWidth="1"/>
    <col min="15861" max="15861" width="4.5" style="5" customWidth="1"/>
    <col min="15862" max="15863" width="6.375" style="5" customWidth="1"/>
    <col min="15864" max="15864" width="4.75" style="5" customWidth="1"/>
    <col min="15865" max="15865" width="4.5" style="5" customWidth="1"/>
    <col min="15866" max="15866" width="5.625" style="5" customWidth="1"/>
    <col min="15867" max="15867" width="5" style="5" customWidth="1"/>
    <col min="15868" max="15869" width="4.5" style="5" customWidth="1"/>
    <col min="15870" max="16113" width="9" style="5"/>
    <col min="16114" max="16114" width="16.75" style="5" customWidth="1"/>
    <col min="16115" max="16115" width="5" style="5" customWidth="1"/>
    <col min="16116" max="16116" width="5.125" style="5" customWidth="1"/>
    <col min="16117" max="16117" width="4.5" style="5" customWidth="1"/>
    <col min="16118" max="16119" width="6.375" style="5" customWidth="1"/>
    <col min="16120" max="16120" width="4.75" style="5" customWidth="1"/>
    <col min="16121" max="16121" width="4.5" style="5" customWidth="1"/>
    <col min="16122" max="16122" width="5.625" style="5" customWidth="1"/>
    <col min="16123" max="16123" width="5" style="5" customWidth="1"/>
    <col min="16124" max="16125" width="4.5" style="5" customWidth="1"/>
    <col min="16126" max="16384" width="9" style="5"/>
  </cols>
  <sheetData>
    <row r="1" ht="13.5" customHeight="1" spans="1:14">
      <c r="A1" s="6" t="s">
        <v>685</v>
      </c>
      <c r="B1" s="7" t="s">
        <v>686</v>
      </c>
      <c r="C1" s="8">
        <v>50</v>
      </c>
      <c r="D1" s="7" t="s">
        <v>687</v>
      </c>
      <c r="E1" s="9">
        <v>100</v>
      </c>
      <c r="G1" s="10" t="s">
        <v>688</v>
      </c>
      <c r="H1" s="10"/>
      <c r="J1" s="10" t="s">
        <v>689</v>
      </c>
      <c r="K1" s="10"/>
      <c r="M1" s="10" t="s">
        <v>690</v>
      </c>
      <c r="N1" s="10"/>
    </row>
    <row r="2" ht="13.5" customHeight="1" spans="1:14">
      <c r="A2" s="11" t="s">
        <v>691</v>
      </c>
      <c r="B2" s="12">
        <f>规则!B43</f>
        <v>800</v>
      </c>
      <c r="C2" s="13"/>
      <c r="D2" s="14"/>
      <c r="E2" s="15"/>
      <c r="G2" s="12"/>
      <c r="H2" s="12" t="s">
        <v>692</v>
      </c>
      <c r="J2" s="12" t="s">
        <v>693</v>
      </c>
      <c r="K2" s="12" t="s">
        <v>692</v>
      </c>
      <c r="M2" s="12" t="s">
        <v>693</v>
      </c>
      <c r="N2" s="12" t="s">
        <v>692</v>
      </c>
    </row>
    <row r="3" ht="13.5" customHeight="1" spans="1:14">
      <c r="A3" s="11" t="s">
        <v>694</v>
      </c>
      <c r="B3" s="12" t="s">
        <v>695</v>
      </c>
      <c r="C3" s="12" t="s">
        <v>696</v>
      </c>
      <c r="D3" s="12" t="s">
        <v>697</v>
      </c>
      <c r="E3" s="16" t="s">
        <v>698</v>
      </c>
      <c r="G3" s="12" t="s">
        <v>38</v>
      </c>
      <c r="H3" s="12"/>
      <c r="J3" s="12" t="s">
        <v>699</v>
      </c>
      <c r="K3" s="12">
        <f>SUM(B14:E14)</f>
        <v>40</v>
      </c>
      <c r="M3" s="12" t="s">
        <v>700</v>
      </c>
      <c r="N3" s="30"/>
    </row>
    <row r="4" ht="13.5" customHeight="1" spans="1:14">
      <c r="A4" s="11" t="s">
        <v>701</v>
      </c>
      <c r="B4" s="12">
        <f>B2</f>
        <v>800</v>
      </c>
      <c r="C4" s="17"/>
      <c r="D4" s="18"/>
      <c r="E4" s="19"/>
      <c r="G4" s="12" t="s">
        <v>40</v>
      </c>
      <c r="H4" s="12"/>
      <c r="J4" s="12" t="s">
        <v>702</v>
      </c>
      <c r="K4" s="30"/>
      <c r="M4" s="12" t="s">
        <v>703</v>
      </c>
      <c r="N4" s="30"/>
    </row>
    <row r="5" ht="13.5" customHeight="1" spans="1:14">
      <c r="A5" s="11" t="s">
        <v>704</v>
      </c>
      <c r="B5" s="12"/>
      <c r="C5" s="20"/>
      <c r="D5" s="21"/>
      <c r="E5" s="22"/>
      <c r="G5" s="12" t="s">
        <v>42</v>
      </c>
      <c r="H5" s="12"/>
      <c r="J5" s="12" t="s">
        <v>705</v>
      </c>
      <c r="K5" s="12">
        <f>E18</f>
        <v>0</v>
      </c>
      <c r="M5" s="12" t="s">
        <v>706</v>
      </c>
      <c r="N5" s="12">
        <f>N3-N4</f>
        <v>0</v>
      </c>
    </row>
    <row r="6" ht="13.5" customHeight="1" spans="1:14">
      <c r="A6" s="11" t="s">
        <v>707</v>
      </c>
      <c r="B6" s="12">
        <f>B4+B5</f>
        <v>800</v>
      </c>
      <c r="C6" s="12">
        <f>B15</f>
        <v>790</v>
      </c>
      <c r="D6" s="12">
        <f t="shared" ref="D6:E6" si="0">C15</f>
        <v>780</v>
      </c>
      <c r="E6" s="12">
        <f t="shared" si="0"/>
        <v>770</v>
      </c>
      <c r="G6" s="12" t="s">
        <v>44</v>
      </c>
      <c r="H6" s="12"/>
      <c r="J6" s="12" t="s">
        <v>708</v>
      </c>
      <c r="K6" s="12"/>
      <c r="M6" s="12" t="s">
        <v>709</v>
      </c>
      <c r="N6" s="12">
        <f>K13</f>
        <v>40</v>
      </c>
    </row>
    <row r="7" ht="13.5" customHeight="1" spans="1:14">
      <c r="A7" s="11" t="s">
        <v>710</v>
      </c>
      <c r="B7" s="12"/>
      <c r="C7" s="12"/>
      <c r="D7" s="12"/>
      <c r="E7" s="12"/>
      <c r="G7" s="12" t="s">
        <v>45</v>
      </c>
      <c r="H7" s="12"/>
      <c r="J7" s="12" t="s">
        <v>711</v>
      </c>
      <c r="K7" s="30"/>
      <c r="M7" s="12" t="s">
        <v>712</v>
      </c>
      <c r="N7" s="12">
        <f>N5-N6</f>
        <v>-40</v>
      </c>
    </row>
    <row r="8" ht="13.5" customHeight="1" spans="1:14">
      <c r="A8" s="11" t="s">
        <v>713</v>
      </c>
      <c r="B8" s="12">
        <f>R系列原料的MRP!C13*规则!$J26+R系列原料的MRP!C24*规则!$J27+R系列原料的MRP!C35*规则!$J28+R系列原料的MRP!C46*规则!$J29</f>
        <v>0</v>
      </c>
      <c r="C8" s="12">
        <f>R系列原料的MRP!D13*规则!$J26+R系列原料的MRP!D24*规则!$J27+R系列原料的MRP!D35*规则!$J28+R系列原料的MRP!D46*规则!$J29</f>
        <v>0</v>
      </c>
      <c r="D8" s="12">
        <f>R系列原料的MRP!E13*规则!$J26+R系列原料的MRP!E24*规则!$J27+R系列原料的MRP!E35*规则!$J28+R系列原料的MRP!E46*规则!$J29</f>
        <v>0</v>
      </c>
      <c r="E8" s="12">
        <f>R系列原料的MRP!F13*规则!$J26+R系列原料的MRP!F24*规则!$J27+R系列原料的MRP!F35*规则!$J28+R系列原料的MRP!F46*规则!$J29</f>
        <v>0</v>
      </c>
      <c r="G8" s="12" t="s">
        <v>714</v>
      </c>
      <c r="H8" s="12"/>
      <c r="J8" s="12" t="s">
        <v>715</v>
      </c>
      <c r="K8" s="12"/>
      <c r="M8" s="12" t="s">
        <v>716</v>
      </c>
      <c r="N8" s="30"/>
    </row>
    <row r="9" ht="13.5" customHeight="1" spans="1:14">
      <c r="A9" s="11" t="s">
        <v>717</v>
      </c>
      <c r="B9" s="12"/>
      <c r="C9" s="12"/>
      <c r="D9" s="12"/>
      <c r="E9" s="12"/>
      <c r="G9" s="12" t="s">
        <v>718</v>
      </c>
      <c r="H9" s="12"/>
      <c r="J9" s="12" t="s">
        <v>719</v>
      </c>
      <c r="K9" s="12">
        <f>SUM(H3:H7)</f>
        <v>0</v>
      </c>
      <c r="M9" s="12" t="s">
        <v>720</v>
      </c>
      <c r="N9" s="12">
        <f>N7-N8</f>
        <v>-40</v>
      </c>
    </row>
    <row r="10" ht="13.5" customHeight="1" spans="1:14">
      <c r="A10" s="11" t="s">
        <v>721</v>
      </c>
      <c r="B10" s="12"/>
      <c r="C10" s="12"/>
      <c r="D10" s="12"/>
      <c r="E10" s="12"/>
      <c r="J10" s="12" t="s">
        <v>722</v>
      </c>
      <c r="K10" s="12">
        <f>SUM(B13:E13)</f>
        <v>0</v>
      </c>
      <c r="M10" s="12" t="s">
        <v>723</v>
      </c>
      <c r="N10" s="30"/>
    </row>
    <row r="11" ht="13.5" customHeight="1" spans="1:14">
      <c r="A11" s="11" t="s">
        <v>724</v>
      </c>
      <c r="B11" s="12"/>
      <c r="C11" s="12"/>
      <c r="D11" s="12"/>
      <c r="E11" s="12"/>
      <c r="J11" s="12" t="s">
        <v>725</v>
      </c>
      <c r="K11" s="12">
        <f>H8+H9</f>
        <v>0</v>
      </c>
      <c r="M11" s="12" t="s">
        <v>726</v>
      </c>
      <c r="N11" s="12">
        <f>N9-N10</f>
        <v>-40</v>
      </c>
    </row>
    <row r="12" ht="13.5" customHeight="1" spans="1:14">
      <c r="A12" s="11" t="s">
        <v>727</v>
      </c>
      <c r="B12" s="12"/>
      <c r="C12" s="12"/>
      <c r="D12" s="12"/>
      <c r="E12" s="12"/>
      <c r="J12" s="12" t="s">
        <v>728</v>
      </c>
      <c r="K12" s="12"/>
      <c r="M12" s="12" t="s">
        <v>729</v>
      </c>
      <c r="N12" s="12">
        <f>ROUND(MAX(N11*规则!$H$43,0),0)</f>
        <v>0</v>
      </c>
    </row>
    <row r="13" ht="13.5" customHeight="1" spans="1:14">
      <c r="A13" s="11" t="s">
        <v>730</v>
      </c>
      <c r="B13" s="12"/>
      <c r="C13" s="12"/>
      <c r="D13" s="12"/>
      <c r="E13" s="12"/>
      <c r="J13" s="12" t="s">
        <v>731</v>
      </c>
      <c r="K13" s="12">
        <f>SUM(K3:K12)</f>
        <v>40</v>
      </c>
      <c r="M13" s="12" t="s">
        <v>732</v>
      </c>
      <c r="N13" s="12">
        <f>N11-N12</f>
        <v>-40</v>
      </c>
    </row>
    <row r="14" ht="13.5" customHeight="1" spans="1:18">
      <c r="A14" s="11" t="s">
        <v>733</v>
      </c>
      <c r="B14" s="12">
        <f>规则!$D43</f>
        <v>10</v>
      </c>
      <c r="C14" s="12">
        <f>规则!$D43</f>
        <v>10</v>
      </c>
      <c r="D14" s="12">
        <f>规则!$D43</f>
        <v>10</v>
      </c>
      <c r="E14" s="12">
        <f>规则!$D43</f>
        <v>10</v>
      </c>
      <c r="G14" s="23"/>
      <c r="H14" s="23"/>
      <c r="J14" s="23"/>
      <c r="K14" s="23"/>
      <c r="M14" s="23"/>
      <c r="N14" s="23"/>
      <c r="O14" s="23"/>
      <c r="P14" s="23"/>
      <c r="Q14" s="23"/>
      <c r="R14" s="23"/>
    </row>
    <row r="15" ht="13.5" customHeight="1" spans="1:12">
      <c r="A15" s="11" t="s">
        <v>734</v>
      </c>
      <c r="B15" s="12">
        <f>B6+B7-B8-B9-B10-B11-B12-B13-B14</f>
        <v>790</v>
      </c>
      <c r="C15" s="12">
        <f t="shared" ref="C15:E15" si="1">C6+C7-C8-C9-C10-C11-C12-C13-C14</f>
        <v>780</v>
      </c>
      <c r="D15" s="12">
        <f t="shared" si="1"/>
        <v>770</v>
      </c>
      <c r="E15" s="12">
        <f t="shared" si="1"/>
        <v>760</v>
      </c>
      <c r="G15" s="24" t="s">
        <v>735</v>
      </c>
      <c r="H15" s="25"/>
      <c r="I15" s="25"/>
      <c r="J15" s="25"/>
      <c r="K15" s="25"/>
      <c r="L15" s="31"/>
    </row>
    <row r="16" ht="13.5" customHeight="1" spans="1:12">
      <c r="A16" s="11" t="s">
        <v>736</v>
      </c>
      <c r="B16" s="17"/>
      <c r="C16" s="18"/>
      <c r="D16" s="19"/>
      <c r="E16" s="12">
        <f>SUM(H3:H7)</f>
        <v>0</v>
      </c>
      <c r="G16" s="12" t="s">
        <v>693</v>
      </c>
      <c r="H16" s="12" t="s">
        <v>737</v>
      </c>
      <c r="I16" s="12" t="s">
        <v>738</v>
      </c>
      <c r="J16" s="12" t="s">
        <v>693</v>
      </c>
      <c r="K16" s="12" t="s">
        <v>737</v>
      </c>
      <c r="L16" s="12" t="s">
        <v>738</v>
      </c>
    </row>
    <row r="17" ht="13.5" customHeight="1" spans="1:12">
      <c r="A17" s="26" t="s">
        <v>739</v>
      </c>
      <c r="B17" s="27"/>
      <c r="C17" s="28"/>
      <c r="D17" s="29"/>
      <c r="E17" s="12">
        <f>H8+H9</f>
        <v>0</v>
      </c>
      <c r="G17" s="12" t="s">
        <v>740</v>
      </c>
      <c r="H17" s="12">
        <f>B2</f>
        <v>800</v>
      </c>
      <c r="I17" s="12">
        <f>E19</f>
        <v>760</v>
      </c>
      <c r="J17" s="12" t="s">
        <v>741</v>
      </c>
      <c r="K17" s="30"/>
      <c r="L17" s="12">
        <f>B5</f>
        <v>0</v>
      </c>
    </row>
    <row r="18" ht="13.5" customHeight="1" spans="1:12">
      <c r="A18" s="11" t="s">
        <v>742</v>
      </c>
      <c r="B18" s="27"/>
      <c r="C18" s="28"/>
      <c r="D18" s="29"/>
      <c r="E18" s="12"/>
      <c r="G18" s="12" t="s">
        <v>743</v>
      </c>
      <c r="H18" s="30"/>
      <c r="I18" s="12"/>
      <c r="J18" s="12" t="s">
        <v>744</v>
      </c>
      <c r="K18" s="30"/>
      <c r="L18" s="12">
        <f>SUM(B7:E7)</f>
        <v>0</v>
      </c>
    </row>
    <row r="19" ht="13.5" customHeight="1" spans="1:12">
      <c r="A19" s="11" t="s">
        <v>745</v>
      </c>
      <c r="B19" s="20"/>
      <c r="C19" s="21"/>
      <c r="D19" s="22"/>
      <c r="E19" s="12">
        <f>E15-E16-E17-E18</f>
        <v>760</v>
      </c>
      <c r="G19" s="12" t="s">
        <v>746</v>
      </c>
      <c r="H19" s="30"/>
      <c r="I19" s="12"/>
      <c r="J19" s="12" t="s">
        <v>747</v>
      </c>
      <c r="K19" s="30"/>
      <c r="L19" s="12"/>
    </row>
    <row r="20" ht="13.5" customHeight="1" spans="1:12">
      <c r="A20" s="11" t="s">
        <v>748</v>
      </c>
      <c r="B20" s="12" t="str">
        <f>IF(B15&lt;=$C1,"警告","")</f>
        <v/>
      </c>
      <c r="C20" s="12" t="str">
        <f>IF(C15&lt;=$C1,"警告","")</f>
        <v/>
      </c>
      <c r="D20" s="12" t="str">
        <f t="shared" ref="D20" si="2">IF(D15&lt;=$C1,"警告","")</f>
        <v/>
      </c>
      <c r="E20" s="12" t="str">
        <f>IF(E19&lt;=$E1,"警告","")</f>
        <v/>
      </c>
      <c r="G20" s="12" t="s">
        <v>749</v>
      </c>
      <c r="H20" s="30"/>
      <c r="I20" s="12"/>
      <c r="J20" s="12" t="s">
        <v>729</v>
      </c>
      <c r="K20" s="30"/>
      <c r="L20" s="12">
        <f>N12</f>
        <v>0</v>
      </c>
    </row>
    <row r="21" ht="13.5" customHeight="1" spans="1:12">
      <c r="A21" s="11" t="s">
        <v>750</v>
      </c>
      <c r="B21" s="12">
        <f>MAX($B$2*规则!$D$41,10)</f>
        <v>2400</v>
      </c>
      <c r="C21" s="30"/>
      <c r="D21" s="30"/>
      <c r="E21" s="30"/>
      <c r="G21" s="12" t="s">
        <v>751</v>
      </c>
      <c r="H21" s="30"/>
      <c r="I21" s="12"/>
      <c r="J21" s="30"/>
      <c r="K21" s="30"/>
      <c r="L21" s="30"/>
    </row>
    <row r="22" ht="13.5" customHeight="1" spans="1:12">
      <c r="A22" s="11" t="s">
        <v>752</v>
      </c>
      <c r="B22" s="12">
        <f>MAX($B$2*规则!$D$41-$B$5,10)</f>
        <v>2400</v>
      </c>
      <c r="C22" s="12">
        <f>MAX($B$2*规则!$D$41-$B$5-SUM($B7:B7),10)</f>
        <v>2400</v>
      </c>
      <c r="D22" s="12">
        <f>MAX($B$2*规则!$D$41-$B$5-SUM($B7:C7),10)</f>
        <v>2400</v>
      </c>
      <c r="E22" s="12">
        <f>MAX($B$2*规则!$D$41-$B$5-SUM($B7:D7),10)</f>
        <v>2400</v>
      </c>
      <c r="G22" s="12" t="s">
        <v>753</v>
      </c>
      <c r="H22" s="12">
        <f>SUM(H17:H21)</f>
        <v>800</v>
      </c>
      <c r="I22" s="12">
        <f>SUM(I17:I21)</f>
        <v>760</v>
      </c>
      <c r="J22" s="12" t="s">
        <v>754</v>
      </c>
      <c r="K22" s="12">
        <f>SUM(K17:K20)</f>
        <v>0</v>
      </c>
      <c r="L22" s="12">
        <f>SUM(L17:L20)</f>
        <v>0</v>
      </c>
    </row>
    <row r="23" ht="12.75" customHeight="1" spans="7:12">
      <c r="G23" s="12" t="s">
        <v>755</v>
      </c>
      <c r="H23" s="30"/>
      <c r="I23" s="12"/>
      <c r="J23" s="12" t="s">
        <v>756</v>
      </c>
      <c r="K23" s="12">
        <f>$B$2</f>
        <v>800</v>
      </c>
      <c r="L23" s="12">
        <f>$B$2</f>
        <v>800</v>
      </c>
    </row>
    <row r="24" ht="12.75" customHeight="1" spans="7:12">
      <c r="G24" s="12" t="s">
        <v>757</v>
      </c>
      <c r="H24" s="30"/>
      <c r="I24" s="12"/>
      <c r="J24" s="12" t="s">
        <v>758</v>
      </c>
      <c r="K24" s="30"/>
      <c r="L24" s="12">
        <f>K24+K25</f>
        <v>0</v>
      </c>
    </row>
    <row r="25" ht="12.75" customHeight="1" spans="7:12">
      <c r="G25" s="12" t="s">
        <v>759</v>
      </c>
      <c r="H25" s="30"/>
      <c r="I25" s="12"/>
      <c r="J25" s="12" t="s">
        <v>760</v>
      </c>
      <c r="K25" s="30"/>
      <c r="L25" s="12">
        <f>N13</f>
        <v>-40</v>
      </c>
    </row>
    <row r="26" ht="12.75" customHeight="1" spans="7:12">
      <c r="G26" s="12" t="s">
        <v>761</v>
      </c>
      <c r="H26" s="12">
        <f>SUM(H23:H25)</f>
        <v>0</v>
      </c>
      <c r="I26" s="12">
        <f>SUM(I23:I25)</f>
        <v>0</v>
      </c>
      <c r="J26" s="12" t="s">
        <v>762</v>
      </c>
      <c r="K26" s="12">
        <f>SUM(K23:K25)</f>
        <v>800</v>
      </c>
      <c r="L26" s="16">
        <f>SUM(L23:L25)</f>
        <v>760</v>
      </c>
    </row>
    <row r="27" ht="12.75" customHeight="1" spans="7:12">
      <c r="G27" s="12" t="s">
        <v>763</v>
      </c>
      <c r="H27" s="12">
        <f>H22+H26</f>
        <v>800</v>
      </c>
      <c r="I27" s="12">
        <f>I22+I26</f>
        <v>760</v>
      </c>
      <c r="J27" s="12" t="s">
        <v>764</v>
      </c>
      <c r="K27" s="12">
        <f t="shared" ref="K27:L27" si="3">K22+K26</f>
        <v>800</v>
      </c>
      <c r="L27" s="12">
        <f t="shared" si="3"/>
        <v>760</v>
      </c>
    </row>
  </sheetData>
  <mergeCells count="8">
    <mergeCell ref="G1:H1"/>
    <mergeCell ref="J1:K1"/>
    <mergeCell ref="M1:N1"/>
    <mergeCell ref="C2:E2"/>
    <mergeCell ref="G15:L15"/>
    <mergeCell ref="C21:E21"/>
    <mergeCell ref="B16:D19"/>
    <mergeCell ref="C4:E5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6"/>
  <sheetViews>
    <sheetView zoomScale="75" zoomScaleNormal="75" topLeftCell="A37" workbookViewId="0">
      <selection activeCell="P37" sqref="P37"/>
    </sheetView>
  </sheetViews>
  <sheetFormatPr defaultColWidth="9" defaultRowHeight="13.5"/>
  <cols>
    <col min="1" max="1" width="9.25" style="100" customWidth="1"/>
    <col min="2" max="3" width="9" style="100"/>
    <col min="4" max="7" width="10.5" style="100" customWidth="1"/>
    <col min="8" max="8" width="9.25" style="100" customWidth="1"/>
    <col min="9" max="9" width="11" style="97" customWidth="1"/>
    <col min="10" max="10" width="9.25" style="97" customWidth="1"/>
    <col min="11" max="12" width="9" style="97"/>
    <col min="13" max="13" width="9.875" style="97" customWidth="1"/>
    <col min="14" max="17" width="9.25" style="97" customWidth="1"/>
    <col min="18" max="18" width="11" style="97" customWidth="1"/>
    <col min="19" max="19" width="9.25" style="97" customWidth="1"/>
    <col min="20" max="16384" width="9" style="97"/>
  </cols>
  <sheetData>
    <row r="1" ht="20.25" customHeight="1" spans="1:17">
      <c r="A1" s="101" t="s">
        <v>115</v>
      </c>
      <c r="B1" s="101"/>
      <c r="C1" s="101"/>
      <c r="D1" s="101"/>
      <c r="E1" s="101"/>
      <c r="F1" s="101"/>
      <c r="G1" s="101"/>
      <c r="H1" s="101"/>
      <c r="J1" s="101" t="s">
        <v>116</v>
      </c>
      <c r="K1" s="101"/>
      <c r="L1" s="101"/>
      <c r="M1" s="101"/>
      <c r="N1" s="101"/>
      <c r="O1" s="101"/>
      <c r="P1" s="101"/>
      <c r="Q1" s="101"/>
    </row>
    <row r="2" ht="18.75" spans="1:17">
      <c r="A2" s="102" t="s">
        <v>117</v>
      </c>
      <c r="B2" s="102" t="s">
        <v>118</v>
      </c>
      <c r="C2" s="102" t="s">
        <v>119</v>
      </c>
      <c r="D2" s="102" t="s">
        <v>38</v>
      </c>
      <c r="E2" s="102" t="s">
        <v>40</v>
      </c>
      <c r="F2" s="102" t="s">
        <v>42</v>
      </c>
      <c r="G2" s="102" t="s">
        <v>44</v>
      </c>
      <c r="H2" s="102" t="s">
        <v>45</v>
      </c>
      <c r="J2" s="101" t="s">
        <v>117</v>
      </c>
      <c r="K2" s="101" t="s">
        <v>118</v>
      </c>
      <c r="L2" s="101" t="s">
        <v>119</v>
      </c>
      <c r="M2" s="101" t="s">
        <v>38</v>
      </c>
      <c r="N2" s="101" t="s">
        <v>40</v>
      </c>
      <c r="O2" s="101" t="s">
        <v>42</v>
      </c>
      <c r="P2" s="101" t="s">
        <v>44</v>
      </c>
      <c r="Q2" s="101" t="s">
        <v>45</v>
      </c>
    </row>
    <row r="3" ht="18.75" spans="1:17">
      <c r="A3" s="102">
        <v>1</v>
      </c>
      <c r="B3" s="102" t="s">
        <v>120</v>
      </c>
      <c r="C3" s="102" t="s">
        <v>55</v>
      </c>
      <c r="D3" s="102">
        <v>42.21</v>
      </c>
      <c r="E3" s="102">
        <v>44.28</v>
      </c>
      <c r="F3" s="102">
        <v>0</v>
      </c>
      <c r="G3" s="102">
        <v>0</v>
      </c>
      <c r="H3" s="102">
        <v>0</v>
      </c>
      <c r="J3" s="102">
        <v>1</v>
      </c>
      <c r="K3" s="102" t="s">
        <v>120</v>
      </c>
      <c r="L3" s="102" t="s">
        <v>55</v>
      </c>
      <c r="M3" s="102">
        <f>IF(D2=0,0,IF($C2="P1",D2-规则!$E$26,IF($C2="P2",D2-规则!$E$27,IF($C2="P3",D2-规则!$E$28,IF($C2="P4",D2-规则!$E$29,IF($C2="P5",D2-规则!$E$30,0))))))</f>
        <v>0</v>
      </c>
      <c r="N3" s="102">
        <f>IF(E2=0,0,IF($C2="P1",E2-规则!$E$26,IF($C2="P2",E2-规则!$E$27,IF($C2="P3",E2-规则!$E$28,IF($C2="P4",E2-规则!$E$29,IF($C2="P5",E2-规则!$E$30,0))))))</f>
        <v>0</v>
      </c>
      <c r="O3" s="102">
        <f>IF(F2=0,0,IF($C2="P1",F2-规则!$E$26,IF($C2="P2",F2-规则!$E$27,IF($C2="P3",F2-规则!$E$28,IF($C2="P4",F2-规则!$E$29,IF($C2="P5",F2-规则!$E$30,0))))))</f>
        <v>0</v>
      </c>
      <c r="P3" s="102">
        <f>IF(G2=0,0,IF($C2="P1",G2-规则!$E$26,IF($C2="P2",G2-规则!$E$27,IF($C2="P3",G2-规则!$E$28,IF($C2="P4",G2-规则!$E$29,IF($C2="P5",G2-规则!$E$30,0))))))</f>
        <v>0</v>
      </c>
      <c r="Q3" s="102">
        <f>IF(H2=0,0,IF($C2="P1",H2-规则!$E$26,IF($C2="P2",H2-规则!$E$27,IF($C2="P3",H2-规则!$E$28,IF($C2="P4",H2-规则!$E$29,IF($C2="P5",H2-规则!$E$30,0))))))</f>
        <v>0</v>
      </c>
    </row>
    <row r="4" ht="18.75" spans="1:17">
      <c r="A4" s="102">
        <v>2</v>
      </c>
      <c r="B4" s="102" t="s">
        <v>120</v>
      </c>
      <c r="C4" s="102" t="s">
        <v>57</v>
      </c>
      <c r="D4" s="102">
        <v>60.78</v>
      </c>
      <c r="E4" s="102">
        <v>68.29</v>
      </c>
      <c r="F4" s="102">
        <v>0</v>
      </c>
      <c r="G4" s="102">
        <v>0</v>
      </c>
      <c r="H4" s="102">
        <v>0</v>
      </c>
      <c r="J4" s="102">
        <v>2</v>
      </c>
      <c r="K4" s="102" t="s">
        <v>120</v>
      </c>
      <c r="L4" s="102" t="s">
        <v>57</v>
      </c>
      <c r="M4" s="102">
        <f>IF(D3=0,0,IF($C3="P1",D3-规则!$E$26,IF($C3="P2",D3-规则!$E$27,IF($C3="P3",D3-规则!$E$28,IF($C3="P4",D3-规则!$E$29,IF($C3="P5",D3-规则!$E$30,0))))))</f>
        <v>22.21</v>
      </c>
      <c r="N4" s="102">
        <f>IF(E3=0,0,IF($C3="P1",E3-规则!$E$26,IF($C3="P2",E3-规则!$E$27,IF($C3="P3",E3-规则!$E$28,IF($C3="P4",E3-规则!$E$29,IF($C3="P5",E3-规则!$E$30,0))))))</f>
        <v>24.28</v>
      </c>
      <c r="O4" s="102">
        <f>IF(F3=0,0,IF($C3="P1",F3-规则!$E$26,IF($C3="P2",F3-规则!$E$27,IF($C3="P3",F3-规则!$E$28,IF($C3="P4",F3-规则!$E$29,IF($C3="P5",F3-规则!$E$30,0))))))</f>
        <v>0</v>
      </c>
      <c r="P4" s="102">
        <f>IF(G3=0,0,IF($C3="P1",G3-规则!$E$26,IF($C3="P2",G3-规则!$E$27,IF($C3="P3",G3-规则!$E$28,IF($C3="P4",G3-规则!$E$29,IF($C3="P5",G3-规则!$E$30,0))))))</f>
        <v>0</v>
      </c>
      <c r="Q4" s="102">
        <f>IF(H3=0,0,IF($C3="P1",H3-规则!$E$26,IF($C3="P2",H3-规则!$E$27,IF($C3="P3",H3-规则!$E$28,IF($C3="P4",H3-规则!$E$29,IF($C3="P5",H3-规则!$E$30,0))))))</f>
        <v>0</v>
      </c>
    </row>
    <row r="5" ht="18.75" spans="1:17">
      <c r="A5" s="102">
        <v>3</v>
      </c>
      <c r="B5" s="102" t="s">
        <v>120</v>
      </c>
      <c r="C5" s="102" t="s">
        <v>60</v>
      </c>
      <c r="D5" s="102">
        <v>92.89</v>
      </c>
      <c r="E5" s="102">
        <v>86.76</v>
      </c>
      <c r="F5" s="102">
        <v>0</v>
      </c>
      <c r="G5" s="102">
        <v>0</v>
      </c>
      <c r="H5" s="102">
        <v>0</v>
      </c>
      <c r="J5" s="102">
        <v>3</v>
      </c>
      <c r="K5" s="102" t="s">
        <v>120</v>
      </c>
      <c r="L5" s="102" t="s">
        <v>60</v>
      </c>
      <c r="M5" s="102">
        <f>IF(D4=0,0,IF($C4="P1",D4-规则!$E$26,IF($C4="P2",D4-规则!$E$27,IF($C4="P3",D4-规则!$E$28,IF($C4="P4",D4-规则!$E$29,IF($C4="P5",D4-规则!$E$30,0))))))</f>
        <v>30.78</v>
      </c>
      <c r="N5" s="102">
        <f>IF(E4=0,0,IF($C4="P1",E4-规则!$E$26,IF($C4="P2",E4-规则!$E$27,IF($C4="P3",E4-规则!$E$28,IF($C4="P4",E4-规则!$E$29,IF($C4="P5",E4-规则!$E$30,0))))))</f>
        <v>38.29</v>
      </c>
      <c r="O5" s="102">
        <f>IF(F4=0,0,IF($C4="P1",F4-规则!$E$26,IF($C4="P2",F4-规则!$E$27,IF($C4="P3",F4-规则!$E$28,IF($C4="P4",F4-规则!$E$29,IF($C4="P5",F4-规则!$E$30,0))))))</f>
        <v>0</v>
      </c>
      <c r="P5" s="102">
        <f>IF(G4=0,0,IF($C4="P1",G4-规则!$E$26,IF($C4="P2",G4-规则!$E$27,IF($C4="P3",G4-规则!$E$28,IF($C4="P4",G4-规则!$E$29,IF($C4="P5",G4-规则!$E$30,0))))))</f>
        <v>0</v>
      </c>
      <c r="Q5" s="102">
        <f>IF(H4=0,0,IF($C4="P1",H4-规则!$E$26,IF($C4="P2",H4-规则!$E$27,IF($C4="P3",H4-规则!$E$28,IF($C4="P4",H4-规则!$E$29,IF($C4="P5",H4-规则!$E$30,0))))))</f>
        <v>0</v>
      </c>
    </row>
    <row r="6" ht="18.75" spans="1:17">
      <c r="A6" s="102">
        <v>4</v>
      </c>
      <c r="B6" s="102" t="s">
        <v>120</v>
      </c>
      <c r="C6" s="102" t="s">
        <v>63</v>
      </c>
      <c r="D6" s="102">
        <v>121.57</v>
      </c>
      <c r="E6" s="102">
        <v>105.3</v>
      </c>
      <c r="F6" s="102">
        <v>0</v>
      </c>
      <c r="G6" s="102">
        <v>0</v>
      </c>
      <c r="H6" s="102">
        <v>0</v>
      </c>
      <c r="J6" s="102">
        <v>4</v>
      </c>
      <c r="K6" s="102" t="s">
        <v>120</v>
      </c>
      <c r="L6" s="102" t="s">
        <v>63</v>
      </c>
      <c r="M6" s="102">
        <f>IF(D5=0,0,IF($C5="P1",D5-规则!$E$26,IF($C5="P2",D5-规则!$E$27,IF($C5="P3",D5-规则!$E$28,IF($C5="P4",D5-规则!$E$29,IF($C5="P5",D5-规则!$E$30,0))))))</f>
        <v>52.89</v>
      </c>
      <c r="N6" s="102">
        <f>IF(E5=0,0,IF($C5="P1",E5-规则!$E$26,IF($C5="P2",E5-规则!$E$27,IF($C5="P3",E5-规则!$E$28,IF($C5="P4",E5-规则!$E$29,IF($C5="P5",E5-规则!$E$30,0))))))</f>
        <v>46.76</v>
      </c>
      <c r="O6" s="102">
        <f>IF(F5=0,0,IF($C5="P1",F5-规则!$E$26,IF($C5="P2",F5-规则!$E$27,IF($C5="P3",F5-规则!$E$28,IF($C5="P4",F5-规则!$E$29,IF($C5="P5",F5-规则!$E$30,0))))))</f>
        <v>0</v>
      </c>
      <c r="P6" s="102">
        <f>IF(G5=0,0,IF($C5="P1",G5-规则!$E$26,IF($C5="P2",G5-规则!$E$27,IF($C5="P3",G5-规则!$E$28,IF($C5="P4",G5-规则!$E$29,IF($C5="P5",G5-规则!$E$30,0))))))</f>
        <v>0</v>
      </c>
      <c r="Q6" s="102">
        <f>IF(H5=0,0,IF($C5="P1",H5-规则!$E$26,IF($C5="P2",H5-规则!$E$27,IF($C5="P3",H5-规则!$E$28,IF($C5="P4",H5-规则!$E$29,IF($C5="P5",H5-规则!$E$30,0))))))</f>
        <v>0</v>
      </c>
    </row>
    <row r="7" ht="18.75" spans="1:17">
      <c r="A7" s="102">
        <v>5</v>
      </c>
      <c r="B7" s="102" t="s">
        <v>121</v>
      </c>
      <c r="C7" s="102" t="s">
        <v>55</v>
      </c>
      <c r="D7" s="102">
        <v>45.69</v>
      </c>
      <c r="E7" s="102">
        <v>43.96</v>
      </c>
      <c r="F7" s="102">
        <v>45.79</v>
      </c>
      <c r="G7" s="102">
        <v>0</v>
      </c>
      <c r="H7" s="102">
        <v>0</v>
      </c>
      <c r="J7" s="102">
        <v>6</v>
      </c>
      <c r="K7" s="102" t="s">
        <v>121</v>
      </c>
      <c r="L7" s="102" t="s">
        <v>55</v>
      </c>
      <c r="M7" s="102">
        <f>IF(D6=0,0,IF($C6="P1",D6-规则!$E$26,IF($C6="P2",D6-规则!$E$27,IF($C6="P3",D6-规则!$E$28,IF($C6="P4",D6-规则!$E$29,IF($C6="P5",D6-规则!$E$30,0))))))</f>
        <v>71.57</v>
      </c>
      <c r="N7" s="102">
        <f>IF(E6=0,0,IF($C6="P1",E6-规则!$E$26,IF($C6="P2",E6-规则!$E$27,IF($C6="P3",E6-规则!$E$28,IF($C6="P4",E6-规则!$E$29,IF($C6="P5",E6-规则!$E$30,0))))))</f>
        <v>55.3</v>
      </c>
      <c r="O7" s="102">
        <f>IF(F6=0,0,IF($C6="P1",F6-规则!$E$26,IF($C6="P2",F6-规则!$E$27,IF($C6="P3",F6-规则!$E$28,IF($C6="P4",F6-规则!$E$29,IF($C6="P5",F6-规则!$E$30,0))))))</f>
        <v>0</v>
      </c>
      <c r="P7" s="102">
        <f>IF(G6=0,0,IF($C6="P1",G6-规则!$E$26,IF($C6="P2",G6-规则!$E$27,IF($C6="P3",G6-规则!$E$28,IF($C6="P4",G6-规则!$E$29,IF($C6="P5",G6-规则!$E$30,0))))))</f>
        <v>0</v>
      </c>
      <c r="Q7" s="102">
        <f>IF(H6=0,0,IF($C6="P1",H6-规则!$E$26,IF($C6="P2",H6-规则!$E$27,IF($C6="P3",H6-规则!$E$28,IF($C6="P4",H6-规则!$E$29,IF($C6="P5",H6-规则!$E$30,0))))))</f>
        <v>0</v>
      </c>
    </row>
    <row r="8" ht="18.75" spans="1:17">
      <c r="A8" s="102">
        <v>6</v>
      </c>
      <c r="B8" s="102" t="s">
        <v>121</v>
      </c>
      <c r="C8" s="102" t="s">
        <v>57</v>
      </c>
      <c r="D8" s="102">
        <v>61.03</v>
      </c>
      <c r="E8" s="102">
        <v>62.05</v>
      </c>
      <c r="F8" s="102">
        <v>65.29</v>
      </c>
      <c r="G8" s="102">
        <v>0</v>
      </c>
      <c r="H8" s="102">
        <v>0</v>
      </c>
      <c r="J8" s="102">
        <v>7</v>
      </c>
      <c r="K8" s="102" t="s">
        <v>121</v>
      </c>
      <c r="L8" s="102" t="s">
        <v>57</v>
      </c>
      <c r="M8" s="102">
        <f>IF(D7=0,0,IF($C7="P1",D7-规则!$E$26,IF($C7="P2",D7-规则!$E$27,IF($C7="P3",D7-规则!$E$28,IF($C7="P4",D7-规则!$E$29,IF($C7="P5",D7-规则!$E$30,0))))))</f>
        <v>25.69</v>
      </c>
      <c r="N8" s="102">
        <f>IF(E7=0,0,IF($C7="P1",E7-规则!$E$26,IF($C7="P2",E7-规则!$E$27,IF($C7="P3",E7-规则!$E$28,IF($C7="P4",E7-规则!$E$29,IF($C7="P5",E7-规则!$E$30,0))))))</f>
        <v>23.96</v>
      </c>
      <c r="O8" s="102">
        <f>IF(F7=0,0,IF($C7="P1",F7-规则!$E$26,IF($C7="P2",F7-规则!$E$27,IF($C7="P3",F7-规则!$E$28,IF($C7="P4",F7-规则!$E$29,IF($C7="P5",F7-规则!$E$30,0))))))</f>
        <v>25.79</v>
      </c>
      <c r="P8" s="102">
        <f>IF(G7=0,0,IF($C7="P1",G7-规则!$E$26,IF($C7="P2",G7-规则!$E$27,IF($C7="P3",G7-规则!$E$28,IF($C7="P4",G7-规则!$E$29,IF($C7="P5",G7-规则!$E$30,0))))))</f>
        <v>0</v>
      </c>
      <c r="Q8" s="102">
        <f>IF(H7=0,0,IF($C7="P1",H7-规则!$E$26,IF($C7="P2",H7-规则!$E$27,IF($C7="P3",H7-规则!$E$28,IF($C7="P4",H7-规则!$E$29,IF($C7="P5",H7-规则!$E$30,0))))))</f>
        <v>0</v>
      </c>
    </row>
    <row r="9" ht="18.75" spans="1:17">
      <c r="A9" s="102">
        <v>7</v>
      </c>
      <c r="B9" s="102" t="s">
        <v>121</v>
      </c>
      <c r="C9" s="102" t="s">
        <v>60</v>
      </c>
      <c r="D9" s="102">
        <v>82.12</v>
      </c>
      <c r="E9" s="102">
        <v>81.1</v>
      </c>
      <c r="F9" s="102">
        <v>83.36</v>
      </c>
      <c r="G9" s="102">
        <v>0</v>
      </c>
      <c r="H9" s="102">
        <v>0</v>
      </c>
      <c r="J9" s="102">
        <v>8</v>
      </c>
      <c r="K9" s="102" t="s">
        <v>121</v>
      </c>
      <c r="L9" s="102" t="s">
        <v>60</v>
      </c>
      <c r="M9" s="102">
        <f>IF(D8=0,0,IF($C8="P1",D8-规则!$E$26,IF($C8="P2",D8-规则!$E$27,IF($C8="P3",D8-规则!$E$28,IF($C8="P4",D8-规则!$E$29,IF($C8="P5",D8-规则!$E$30,0))))))</f>
        <v>31.03</v>
      </c>
      <c r="N9" s="102">
        <f>IF(E8=0,0,IF($C8="P1",E8-规则!$E$26,IF($C8="P2",E8-规则!$E$27,IF($C8="P3",E8-规则!$E$28,IF($C8="P4",E8-规则!$E$29,IF($C8="P5",E8-规则!$E$30,0))))))</f>
        <v>32.05</v>
      </c>
      <c r="O9" s="102">
        <f>IF(F8=0,0,IF($C8="P1",F8-规则!$E$26,IF($C8="P2",F8-规则!$E$27,IF($C8="P3",F8-规则!$E$28,IF($C8="P4",F8-规则!$E$29,IF($C8="P5",F8-规则!$E$30,0))))))</f>
        <v>35.29</v>
      </c>
      <c r="P9" s="102">
        <f>IF(G8=0,0,IF($C8="P1",G8-规则!$E$26,IF($C8="P2",G8-规则!$E$27,IF($C8="P3",G8-规则!$E$28,IF($C8="P4",G8-规则!$E$29,IF($C8="P5",G8-规则!$E$30,0))))))</f>
        <v>0</v>
      </c>
      <c r="Q9" s="102">
        <f>IF(H8=0,0,IF($C8="P1",H8-规则!$E$26,IF($C8="P2",H8-规则!$E$27,IF($C8="P3",H8-规则!$E$28,IF($C8="P4",H8-规则!$E$29,IF($C8="P5",H8-规则!$E$30,0))))))</f>
        <v>0</v>
      </c>
    </row>
    <row r="10" ht="18.75" spans="1:17">
      <c r="A10" s="102">
        <v>8</v>
      </c>
      <c r="B10" s="102" t="s">
        <v>121</v>
      </c>
      <c r="C10" s="102" t="s">
        <v>63</v>
      </c>
      <c r="D10" s="102">
        <v>104.43</v>
      </c>
      <c r="E10" s="102">
        <v>103.07</v>
      </c>
      <c r="F10" s="102">
        <v>103.33</v>
      </c>
      <c r="G10" s="102">
        <v>0</v>
      </c>
      <c r="H10" s="102">
        <v>0</v>
      </c>
      <c r="J10" s="102">
        <v>9</v>
      </c>
      <c r="K10" s="102" t="s">
        <v>121</v>
      </c>
      <c r="L10" s="102" t="s">
        <v>63</v>
      </c>
      <c r="M10" s="102">
        <f>IF(D9=0,0,IF($C9="P1",D9-规则!$E$26,IF($C9="P2",D9-规则!$E$27,IF($C9="P3",D9-规则!$E$28,IF($C9="P4",D9-规则!$E$29,IF($C9="P5",D9-规则!$E$30,0))))))</f>
        <v>42.12</v>
      </c>
      <c r="N10" s="102">
        <f>IF(E9=0,0,IF($C9="P1",E9-规则!$E$26,IF($C9="P2",E9-规则!$E$27,IF($C9="P3",E9-规则!$E$28,IF($C9="P4",E9-规则!$E$29,IF($C9="P5",E9-规则!$E$30,0))))))</f>
        <v>41.1</v>
      </c>
      <c r="O10" s="102">
        <f>IF(F9=0,0,IF($C9="P1",F9-规则!$E$26,IF($C9="P2",F9-规则!$E$27,IF($C9="P3",F9-规则!$E$28,IF($C9="P4",F9-规则!$E$29,IF($C9="P5",F9-规则!$E$30,0))))))</f>
        <v>43.36</v>
      </c>
      <c r="P10" s="102">
        <f>IF(G9=0,0,IF($C9="P1",G9-规则!$E$26,IF($C9="P2",G9-规则!$E$27,IF($C9="P3",G9-规则!$E$28,IF($C9="P4",G9-规则!$E$29,IF($C9="P5",G9-规则!$E$30,0))))))</f>
        <v>0</v>
      </c>
      <c r="Q10" s="102">
        <f>IF(H9=0,0,IF($C9="P1",H9-规则!$E$26,IF($C9="P2",H9-规则!$E$27,IF($C9="P3",H9-规则!$E$28,IF($C9="P4",H9-规则!$E$29,IF($C9="P5",H9-规则!$E$30,0))))))</f>
        <v>0</v>
      </c>
    </row>
    <row r="11" ht="18.75" spans="1:17">
      <c r="A11" s="102">
        <v>9</v>
      </c>
      <c r="B11" s="102" t="s">
        <v>122</v>
      </c>
      <c r="C11" s="102" t="s">
        <v>55</v>
      </c>
      <c r="D11" s="102">
        <v>49.11</v>
      </c>
      <c r="E11" s="102">
        <v>48</v>
      </c>
      <c r="F11" s="102">
        <v>44.83</v>
      </c>
      <c r="G11" s="102">
        <v>52.59</v>
      </c>
      <c r="H11" s="102">
        <v>0</v>
      </c>
      <c r="J11" s="102">
        <v>10</v>
      </c>
      <c r="K11" s="102" t="s">
        <v>121</v>
      </c>
      <c r="L11" s="102" t="s">
        <v>123</v>
      </c>
      <c r="M11" s="102">
        <f>IF(D10=0,0,IF($C10="P1",D10-规则!$E$26,IF($C10="P2",D10-规则!$E$27,IF($C10="P3",D10-规则!$E$28,IF($C10="P4",D10-规则!$E$29,IF($C10="P5",D10-规则!$E$30,0))))))</f>
        <v>54.43</v>
      </c>
      <c r="N11" s="102">
        <f>IF(E10=0,0,IF($C10="P1",E10-规则!$E$26,IF($C10="P2",E10-规则!$E$27,IF($C10="P3",E10-规则!$E$28,IF($C10="P4",E10-规则!$E$29,IF($C10="P5",E10-规则!$E$30,0))))))</f>
        <v>53.07</v>
      </c>
      <c r="O11" s="102">
        <f>IF(F10=0,0,IF($C10="P1",F10-规则!$E$26,IF($C10="P2",F10-规则!$E$27,IF($C10="P3",F10-规则!$E$28,IF($C10="P4",F10-规则!$E$29,IF($C10="P5",F10-规则!$E$30,0))))))</f>
        <v>53.33</v>
      </c>
      <c r="P11" s="102">
        <f>IF(G10=0,0,IF($C10="P1",G10-规则!$E$26,IF($C10="P2",G10-规则!$E$27,IF($C10="P3",G10-规则!$E$28,IF($C10="P4",G10-规则!$E$29,IF($C10="P5",G10-规则!$E$30,0))))))</f>
        <v>0</v>
      </c>
      <c r="Q11" s="102">
        <f>IF(H10=0,0,IF($C10="P1",H10-规则!$E$26,IF($C10="P2",H10-规则!$E$27,IF($C10="P3",H10-规则!$E$28,IF($C10="P4",H10-规则!$E$29,IF($C10="P5",H10-规则!$E$30,0))))))</f>
        <v>0</v>
      </c>
    </row>
    <row r="12" ht="18.75" spans="1:17">
      <c r="A12" s="102">
        <v>10</v>
      </c>
      <c r="B12" s="102" t="s">
        <v>122</v>
      </c>
      <c r="C12" s="102" t="s">
        <v>57</v>
      </c>
      <c r="D12" s="102">
        <v>63.22</v>
      </c>
      <c r="E12" s="102">
        <v>64.5</v>
      </c>
      <c r="F12" s="102">
        <v>63.88</v>
      </c>
      <c r="G12" s="102">
        <v>64.32</v>
      </c>
      <c r="H12" s="102">
        <v>0</v>
      </c>
      <c r="J12" s="102">
        <v>11</v>
      </c>
      <c r="K12" s="102" t="s">
        <v>122</v>
      </c>
      <c r="L12" s="102" t="s">
        <v>55</v>
      </c>
      <c r="M12" s="102">
        <f>IF(D11=0,0,IF($C11="P1",D11-规则!$E$26,IF($C11="P2",D11-规则!$E$27,IF($C11="P3",D11-规则!$E$28,IF($C11="P4",D11-规则!$E$29,IF($C11="P5",D11-规则!$E$30,0))))))</f>
        <v>29.11</v>
      </c>
      <c r="N12" s="102">
        <f>IF(E11=0,0,IF($C11="P1",E11-规则!$E$26,IF($C11="P2",E11-规则!$E$27,IF($C11="P3",E11-规则!$E$28,IF($C11="P4",E11-规则!$E$29,IF($C11="P5",E11-规则!$E$30,0))))))</f>
        <v>28</v>
      </c>
      <c r="O12" s="102">
        <f>IF(F11=0,0,IF($C11="P1",F11-规则!$E$26,IF($C11="P2",F11-规则!$E$27,IF($C11="P3",F11-规则!$E$28,IF($C11="P4",F11-规则!$E$29,IF($C11="P5",F11-规则!$E$30,0))))))</f>
        <v>24.83</v>
      </c>
      <c r="P12" s="102">
        <f>IF(G11=0,0,IF($C11="P1",G11-规则!$E$26,IF($C11="P2",G11-规则!$E$27,IF($C11="P3",G11-规则!$E$28,IF($C11="P4",G11-规则!$E$29,IF($C11="P5",G11-规则!$E$30,0))))))</f>
        <v>32.59</v>
      </c>
      <c r="Q12" s="102">
        <f>IF(H11=0,0,IF($C11="P1",H11-规则!$E$26,IF($C11="P2",H11-规则!$E$27,IF($C11="P3",H11-规则!$E$28,IF($C11="P4",H11-规则!$E$29,IF($C11="P5",H11-规则!$E$30,0))))))</f>
        <v>0</v>
      </c>
    </row>
    <row r="13" ht="18.75" spans="1:17">
      <c r="A13" s="102">
        <v>11</v>
      </c>
      <c r="B13" s="102" t="s">
        <v>122</v>
      </c>
      <c r="C13" s="102" t="s">
        <v>60</v>
      </c>
      <c r="D13" s="102">
        <v>82.61</v>
      </c>
      <c r="E13" s="102">
        <v>78.25</v>
      </c>
      <c r="F13" s="102">
        <v>80.46</v>
      </c>
      <c r="G13" s="102">
        <v>83.95</v>
      </c>
      <c r="H13" s="102">
        <v>0</v>
      </c>
      <c r="J13" s="102">
        <v>12</v>
      </c>
      <c r="K13" s="102" t="s">
        <v>122</v>
      </c>
      <c r="L13" s="102" t="s">
        <v>57</v>
      </c>
      <c r="M13" s="102">
        <f>IF(D12=0,0,IF($C12="P1",D12-规则!$E$26,IF($C12="P2",D12-规则!$E$27,IF($C12="P3",D12-规则!$E$28,IF($C12="P4",D12-规则!$E$29,IF($C12="P5",D12-规则!$E$30,0))))))</f>
        <v>33.22</v>
      </c>
      <c r="N13" s="102">
        <f>IF(E12=0,0,IF($C12="P1",E12-规则!$E$26,IF($C12="P2",E12-规则!$E$27,IF($C12="P3",E12-规则!$E$28,IF($C12="P4",E12-规则!$E$29,IF($C12="P5",E12-规则!$E$30,0))))))</f>
        <v>34.5</v>
      </c>
      <c r="O13" s="102">
        <f>IF(F12=0,0,IF($C12="P1",F12-规则!$E$26,IF($C12="P2",F12-规则!$E$27,IF($C12="P3",F12-规则!$E$28,IF($C12="P4",F12-规则!$E$29,IF($C12="P5",F12-规则!$E$30,0))))))</f>
        <v>33.88</v>
      </c>
      <c r="P13" s="102">
        <f>IF(G12=0,0,IF($C12="P1",G12-规则!$E$26,IF($C12="P2",G12-规则!$E$27,IF($C12="P3",G12-规则!$E$28,IF($C12="P4",G12-规则!$E$29,IF($C12="P5",G12-规则!$E$30,0))))))</f>
        <v>34.32</v>
      </c>
      <c r="Q13" s="102">
        <f>IF(H12=0,0,IF($C12="P1",H12-规则!$E$26,IF($C12="P2",H12-规则!$E$27,IF($C12="P3",H12-规则!$E$28,IF($C12="P4",H12-规则!$E$29,IF($C12="P5",H12-规则!$E$30,0))))))</f>
        <v>0</v>
      </c>
    </row>
    <row r="14" ht="18.75" spans="1:17">
      <c r="A14" s="102">
        <v>12</v>
      </c>
      <c r="B14" s="102" t="s">
        <v>122</v>
      </c>
      <c r="C14" s="102" t="s">
        <v>63</v>
      </c>
      <c r="D14" s="102">
        <v>97.35</v>
      </c>
      <c r="E14" s="102">
        <v>97.78</v>
      </c>
      <c r="F14" s="102">
        <v>97.22</v>
      </c>
      <c r="G14" s="102">
        <v>102.73</v>
      </c>
      <c r="H14" s="102">
        <v>0</v>
      </c>
      <c r="J14" s="102">
        <v>13</v>
      </c>
      <c r="K14" s="102" t="s">
        <v>122</v>
      </c>
      <c r="L14" s="102" t="s">
        <v>60</v>
      </c>
      <c r="M14" s="102">
        <f>IF(D13=0,0,IF($C13="P1",D13-规则!$E$26,IF($C13="P2",D13-规则!$E$27,IF($C13="P3",D13-规则!$E$28,IF($C13="P4",D13-规则!$E$29,IF($C13="P5",D13-规则!$E$30,0))))))</f>
        <v>42.61</v>
      </c>
      <c r="N14" s="102">
        <f>IF(E13=0,0,IF($C13="P1",E13-规则!$E$26,IF($C13="P2",E13-规则!$E$27,IF($C13="P3",E13-规则!$E$28,IF($C13="P4",E13-规则!$E$29,IF($C13="P5",E13-规则!$E$30,0))))))</f>
        <v>38.25</v>
      </c>
      <c r="O14" s="102">
        <f>IF(F13=0,0,IF($C13="P1",F13-规则!$E$26,IF($C13="P2",F13-规则!$E$27,IF($C13="P3",F13-规则!$E$28,IF($C13="P4",F13-规则!$E$29,IF($C13="P5",F13-规则!$E$30,0))))))</f>
        <v>40.46</v>
      </c>
      <c r="P14" s="102">
        <f>IF(G13=0,0,IF($C13="P1",G13-规则!$E$26,IF($C13="P2",G13-规则!$E$27,IF($C13="P3",G13-规则!$E$28,IF($C13="P4",G13-规则!$E$29,IF($C13="P5",G13-规则!$E$30,0))))))</f>
        <v>43.95</v>
      </c>
      <c r="Q14" s="102">
        <f>IF(H13=0,0,IF($C13="P1",H13-规则!$E$26,IF($C13="P2",H13-规则!$E$27,IF($C13="P3",H13-规则!$E$28,IF($C13="P4",H13-规则!$E$29,IF($C13="P5",H13-规则!$E$30,0))))))</f>
        <v>0</v>
      </c>
    </row>
    <row r="15" ht="18.75" spans="1:17">
      <c r="A15" s="102">
        <v>13</v>
      </c>
      <c r="B15" s="102" t="s">
        <v>124</v>
      </c>
      <c r="C15" s="102" t="s">
        <v>55</v>
      </c>
      <c r="D15" s="102">
        <v>58.41</v>
      </c>
      <c r="E15" s="102">
        <v>54.96</v>
      </c>
      <c r="F15" s="102">
        <v>54.35</v>
      </c>
      <c r="G15" s="102">
        <v>58</v>
      </c>
      <c r="H15" s="102">
        <v>59.06</v>
      </c>
      <c r="J15" s="102">
        <v>14</v>
      </c>
      <c r="K15" s="102" t="s">
        <v>122</v>
      </c>
      <c r="L15" s="102" t="s">
        <v>63</v>
      </c>
      <c r="M15" s="102">
        <f>IF(D14=0,0,IF($C14="P1",D14-规则!$E$26,IF($C14="P2",D14-规则!$E$27,IF($C14="P3",D14-规则!$E$28,IF($C14="P4",D14-规则!$E$29,IF($C14="P5",D14-规则!$E$30,0))))))</f>
        <v>47.35</v>
      </c>
      <c r="N15" s="102">
        <f>IF(E14=0,0,IF($C14="P1",E14-规则!$E$26,IF($C14="P2",E14-规则!$E$27,IF($C14="P3",E14-规则!$E$28,IF($C14="P4",E14-规则!$E$29,IF($C14="P5",E14-规则!$E$30,0))))))</f>
        <v>47.78</v>
      </c>
      <c r="O15" s="102">
        <f>IF(F14=0,0,IF($C14="P1",F14-规则!$E$26,IF($C14="P2",F14-规则!$E$27,IF($C14="P3",F14-规则!$E$28,IF($C14="P4",F14-规则!$E$29,IF($C14="P5",F14-规则!$E$30,0))))))</f>
        <v>47.22</v>
      </c>
      <c r="P15" s="102">
        <f>IF(G14=0,0,IF($C14="P1",G14-规则!$E$26,IF($C14="P2",G14-规则!$E$27,IF($C14="P3",G14-规则!$E$28,IF($C14="P4",G14-规则!$E$29,IF($C14="P5",G14-规则!$E$30,0))))))</f>
        <v>52.73</v>
      </c>
      <c r="Q15" s="102">
        <f>IF(H14=0,0,IF($C14="P1",H14-规则!$E$26,IF($C14="P2",H14-规则!$E$27,IF($C14="P3",H14-规则!$E$28,IF($C14="P4",H14-规则!$E$29,IF($C14="P5",H14-规则!$E$30,0))))))</f>
        <v>0</v>
      </c>
    </row>
    <row r="16" ht="18.75" spans="1:17">
      <c r="A16" s="102">
        <v>14</v>
      </c>
      <c r="B16" s="102" t="s">
        <v>124</v>
      </c>
      <c r="C16" s="102" t="s">
        <v>57</v>
      </c>
      <c r="D16" s="102">
        <v>67</v>
      </c>
      <c r="E16" s="102">
        <v>69.33</v>
      </c>
      <c r="F16" s="102">
        <v>70.08</v>
      </c>
      <c r="G16" s="102">
        <v>65.4</v>
      </c>
      <c r="H16" s="102">
        <v>72.29</v>
      </c>
      <c r="J16" s="102">
        <v>15</v>
      </c>
      <c r="K16" s="102" t="s">
        <v>122</v>
      </c>
      <c r="L16" s="102" t="s">
        <v>123</v>
      </c>
      <c r="M16" s="102">
        <f>IF(D15=0,0,IF($C15="P1",D15-规则!$E$26,IF($C15="P2",D15-规则!$E$27,IF($C15="P3",D15-规则!$E$28,IF($C15="P4",D15-规则!$E$29,IF($C15="P5",D15-规则!$E$30,0))))))</f>
        <v>38.41</v>
      </c>
      <c r="N16" s="102">
        <f>IF(E15=0,0,IF($C15="P1",E15-规则!$E$26,IF($C15="P2",E15-规则!$E$27,IF($C15="P3",E15-规则!$E$28,IF($C15="P4",E15-规则!$E$29,IF($C15="P5",E15-规则!$E$30,0))))))</f>
        <v>34.96</v>
      </c>
      <c r="O16" s="102">
        <f>IF(F15=0,0,IF($C15="P1",F15-规则!$E$26,IF($C15="P2",F15-规则!$E$27,IF($C15="P3",F15-规则!$E$28,IF($C15="P4",F15-规则!$E$29,IF($C15="P5",F15-规则!$E$30,0))))))</f>
        <v>34.35</v>
      </c>
      <c r="P16" s="102">
        <f>IF(G15=0,0,IF($C15="P1",G15-规则!$E$26,IF($C15="P2",G15-规则!$E$27,IF($C15="P3",G15-规则!$E$28,IF($C15="P4",G15-规则!$E$29,IF($C15="P5",G15-规则!$E$30,0))))))</f>
        <v>38</v>
      </c>
      <c r="Q16" s="102">
        <f>IF(H15=0,0,IF($C15="P1",H15-规则!$E$26,IF($C15="P2",H15-规则!$E$27,IF($C15="P3",H15-规则!$E$28,IF($C15="P4",H15-规则!$E$29,IF($C15="P5",H15-规则!$E$30,0))))))</f>
        <v>39.06</v>
      </c>
    </row>
    <row r="17" ht="18.75" spans="1:17">
      <c r="A17" s="102">
        <v>15</v>
      </c>
      <c r="B17" s="102" t="s">
        <v>124</v>
      </c>
      <c r="C17" s="102" t="s">
        <v>60</v>
      </c>
      <c r="D17" s="102">
        <v>78.76</v>
      </c>
      <c r="E17" s="102">
        <v>81.03</v>
      </c>
      <c r="F17" s="102">
        <v>77.92</v>
      </c>
      <c r="G17" s="102">
        <v>80.1</v>
      </c>
      <c r="H17" s="102">
        <v>82.43</v>
      </c>
      <c r="J17" s="102">
        <v>16</v>
      </c>
      <c r="K17" s="102" t="s">
        <v>124</v>
      </c>
      <c r="L17" s="102" t="s">
        <v>55</v>
      </c>
      <c r="M17" s="102">
        <f>IF(D16=0,0,IF($C16="P1",D16-规则!$E$26,IF($C16="P2",D16-规则!$E$27,IF($C16="P3",D16-规则!$E$28,IF($C16="P4",D16-规则!$E$29,IF($C16="P5",D16-规则!$E$30,0))))))</f>
        <v>37</v>
      </c>
      <c r="N17" s="102">
        <f>IF(E16=0,0,IF($C16="P1",E16-规则!$E$26,IF($C16="P2",E16-规则!$E$27,IF($C16="P3",E16-规则!$E$28,IF($C16="P4",E16-规则!$E$29,IF($C16="P5",E16-规则!$E$30,0))))))</f>
        <v>39.33</v>
      </c>
      <c r="O17" s="102">
        <f>IF(F16=0,0,IF($C16="P1",F16-规则!$E$26,IF($C16="P2",F16-规则!$E$27,IF($C16="P3",F16-规则!$E$28,IF($C16="P4",F16-规则!$E$29,IF($C16="P5",F16-规则!$E$30,0))))))</f>
        <v>40.08</v>
      </c>
      <c r="P17" s="102">
        <f>IF(G16=0,0,IF($C16="P1",G16-规则!$E$26,IF($C16="P2",G16-规则!$E$27,IF($C16="P3",G16-规则!$E$28,IF($C16="P4",G16-规则!$E$29,IF($C16="P5",G16-规则!$E$30,0))))))</f>
        <v>35.4</v>
      </c>
      <c r="Q17" s="102">
        <f>IF(H16=0,0,IF($C16="P1",H16-规则!$E$26,IF($C16="P2",H16-规则!$E$27,IF($C16="P3",H16-规则!$E$28,IF($C16="P4",H16-规则!$E$29,IF($C16="P5",H16-规则!$E$30,0))))))</f>
        <v>42.29</v>
      </c>
    </row>
    <row r="18" ht="18.75" spans="1:17">
      <c r="A18" s="102">
        <v>16</v>
      </c>
      <c r="B18" s="102" t="s">
        <v>124</v>
      </c>
      <c r="C18" s="102" t="s">
        <v>63</v>
      </c>
      <c r="D18" s="102">
        <v>97.35</v>
      </c>
      <c r="E18" s="102">
        <v>97.87</v>
      </c>
      <c r="F18" s="102">
        <v>93.69</v>
      </c>
      <c r="G18" s="102">
        <v>96.45</v>
      </c>
      <c r="H18" s="102">
        <v>0</v>
      </c>
      <c r="J18" s="102">
        <v>17</v>
      </c>
      <c r="K18" s="102" t="s">
        <v>124</v>
      </c>
      <c r="L18" s="102" t="s">
        <v>57</v>
      </c>
      <c r="M18" s="102">
        <f>IF(D17=0,0,IF($C17="P1",D17-规则!$E$26,IF($C17="P2",D17-规则!$E$27,IF($C17="P3",D17-规则!$E$28,IF($C17="P4",D17-规则!$E$29,IF($C17="P5",D17-规则!$E$30,0))))))</f>
        <v>38.76</v>
      </c>
      <c r="N18" s="102">
        <f>IF(E17=0,0,IF($C17="P1",E17-规则!$E$26,IF($C17="P2",E17-规则!$E$27,IF($C17="P3",E17-规则!$E$28,IF($C17="P4",E17-规则!$E$29,IF($C17="P5",E17-规则!$E$30,0))))))</f>
        <v>41.03</v>
      </c>
      <c r="O18" s="102">
        <f>IF(F17=0,0,IF($C17="P1",F17-规则!$E$26,IF($C17="P2",F17-规则!$E$27,IF($C17="P3",F17-规则!$E$28,IF($C17="P4",F17-规则!$E$29,IF($C17="P5",F17-规则!$E$30,0))))))</f>
        <v>37.92</v>
      </c>
      <c r="P18" s="102">
        <f>IF(G17=0,0,IF($C17="P1",G17-规则!$E$26,IF($C17="P2",G17-规则!$E$27,IF($C17="P3",G17-规则!$E$28,IF($C17="P4",G17-规则!$E$29,IF($C17="P5",G17-规则!$E$30,0))))))</f>
        <v>40.1</v>
      </c>
      <c r="Q18" s="102">
        <f>IF(H17=0,0,IF($C17="P1",H17-规则!$E$26,IF($C17="P2",H17-规则!$E$27,IF($C17="P3",H17-规则!$E$28,IF($C17="P4",H17-规则!$E$29,IF($C17="P5",H17-规则!$E$30,0))))))</f>
        <v>42.43</v>
      </c>
    </row>
    <row r="19" ht="18.75" spans="1:17">
      <c r="A19" s="102">
        <v>17</v>
      </c>
      <c r="B19" s="102" t="s">
        <v>125</v>
      </c>
      <c r="C19" s="102" t="s">
        <v>55</v>
      </c>
      <c r="D19" s="102">
        <v>55.69</v>
      </c>
      <c r="E19" s="102">
        <v>59.95</v>
      </c>
      <c r="F19" s="102">
        <v>56.72</v>
      </c>
      <c r="G19" s="102">
        <v>60.71</v>
      </c>
      <c r="H19" s="102">
        <v>58.48</v>
      </c>
      <c r="J19" s="102">
        <v>18</v>
      </c>
      <c r="K19" s="102" t="s">
        <v>124</v>
      </c>
      <c r="L19" s="102" t="s">
        <v>60</v>
      </c>
      <c r="M19" s="102">
        <f>IF(D18=0,0,IF($C18="P1",D18-规则!$E$26,IF($C18="P2",D18-规则!$E$27,IF($C18="P3",D18-规则!$E$28,IF($C18="P4",D18-规则!$E$29,IF($C18="P5",D18-规则!$E$30,0))))))</f>
        <v>47.35</v>
      </c>
      <c r="N19" s="102">
        <f>IF(E18=0,0,IF($C18="P1",E18-规则!$E$26,IF($C18="P2",E18-规则!$E$27,IF($C18="P3",E18-规则!$E$28,IF($C18="P4",E18-规则!$E$29,IF($C18="P5",E18-规则!$E$30,0))))))</f>
        <v>47.87</v>
      </c>
      <c r="O19" s="102">
        <f>IF(F18=0,0,IF($C18="P1",F18-规则!$E$26,IF($C18="P2",F18-规则!$E$27,IF($C18="P3",F18-规则!$E$28,IF($C18="P4",F18-规则!$E$29,IF($C18="P5",F18-规则!$E$30,0))))))</f>
        <v>43.69</v>
      </c>
      <c r="P19" s="102">
        <f>IF(G18=0,0,IF($C18="P1",G18-规则!$E$26,IF($C18="P2",G18-规则!$E$27,IF($C18="P3",G18-规则!$E$28,IF($C18="P4",G18-规则!$E$29,IF($C18="P5",G18-规则!$E$30,0))))))</f>
        <v>46.45</v>
      </c>
      <c r="Q19" s="102">
        <f>IF(H18=0,0,IF($C18="P1",H18-规则!$E$26,IF($C18="P2",H18-规则!$E$27,IF($C18="P3",H18-规则!$E$28,IF($C18="P4",H18-规则!$E$29,IF($C18="P5",H18-规则!$E$30,0))))))</f>
        <v>0</v>
      </c>
    </row>
    <row r="20" ht="18.75" spans="1:17">
      <c r="A20" s="102">
        <v>18</v>
      </c>
      <c r="B20" s="102" t="s">
        <v>125</v>
      </c>
      <c r="C20" s="102" t="s">
        <v>57</v>
      </c>
      <c r="D20" s="102">
        <v>68.55</v>
      </c>
      <c r="E20" s="102">
        <v>67.66</v>
      </c>
      <c r="F20" s="102">
        <v>65</v>
      </c>
      <c r="G20" s="102">
        <v>67.11</v>
      </c>
      <c r="H20" s="102">
        <v>71.88</v>
      </c>
      <c r="J20" s="102">
        <v>19</v>
      </c>
      <c r="K20" s="102" t="s">
        <v>124</v>
      </c>
      <c r="L20" s="102" t="s">
        <v>63</v>
      </c>
      <c r="M20" s="102">
        <f>IF(D19=0,0,IF($C19="P1",D19-规则!$E$26,IF($C19="P2",D19-规则!$E$27,IF($C19="P3",D19-规则!$E$28,IF($C19="P4",D19-规则!$E$29,IF($C19="P5",D19-规则!$E$30,0))))))</f>
        <v>35.69</v>
      </c>
      <c r="N20" s="102">
        <f>IF(E19=0,0,IF($C19="P1",E19-规则!$E$26,IF($C19="P2",E19-规则!$E$27,IF($C19="P3",E19-规则!$E$28,IF($C19="P4",E19-规则!$E$29,IF($C19="P5",E19-规则!$E$30,0))))))</f>
        <v>39.95</v>
      </c>
      <c r="O20" s="102">
        <f>IF(F19=0,0,IF($C19="P1",F19-规则!$E$26,IF($C19="P2",F19-规则!$E$27,IF($C19="P3",F19-规则!$E$28,IF($C19="P4",F19-规则!$E$29,IF($C19="P5",F19-规则!$E$30,0))))))</f>
        <v>36.72</v>
      </c>
      <c r="P20" s="102">
        <f>IF(G19=0,0,IF($C19="P1",G19-规则!$E$26,IF($C19="P2",G19-规则!$E$27,IF($C19="P3",G19-规则!$E$28,IF($C19="P4",G19-规则!$E$29,IF($C19="P5",G19-规则!$E$30,0))))))</f>
        <v>40.71</v>
      </c>
      <c r="Q20" s="102">
        <f>IF(H19=0,0,IF($C19="P1",H19-规则!$E$26,IF($C19="P2",H19-规则!$E$27,IF($C19="P3",H19-规则!$E$28,IF($C19="P4",H19-规则!$E$29,IF($C19="P5",H19-规则!$E$30,0))))))</f>
        <v>38.48</v>
      </c>
    </row>
    <row r="21" ht="18.75" spans="1:17">
      <c r="A21" s="102">
        <v>19</v>
      </c>
      <c r="B21" s="102" t="s">
        <v>125</v>
      </c>
      <c r="C21" s="102" t="s">
        <v>60</v>
      </c>
      <c r="D21" s="102">
        <v>88.87</v>
      </c>
      <c r="E21" s="102">
        <v>79.62</v>
      </c>
      <c r="F21" s="102">
        <v>79</v>
      </c>
      <c r="G21" s="102">
        <v>78.45</v>
      </c>
      <c r="H21" s="102">
        <v>82.95</v>
      </c>
      <c r="J21" s="102">
        <v>20</v>
      </c>
      <c r="K21" s="102" t="s">
        <v>124</v>
      </c>
      <c r="L21" s="102" t="s">
        <v>123</v>
      </c>
      <c r="M21" s="102">
        <f>IF(D20=0,0,IF($C20="P1",D20-规则!$E$26,IF($C20="P2",D20-规则!$E$27,IF($C20="P3",D20-规则!$E$28,IF($C20="P4",D20-规则!$E$29,IF($C20="P5",D20-规则!$E$30,0))))))</f>
        <v>38.55</v>
      </c>
      <c r="N21" s="102">
        <f>IF(E20=0,0,IF($C20="P1",E20-规则!$E$26,IF($C20="P2",E20-规则!$E$27,IF($C20="P3",E20-规则!$E$28,IF($C20="P4",E20-规则!$E$29,IF($C20="P5",E20-规则!$E$30,0))))))</f>
        <v>37.66</v>
      </c>
      <c r="O21" s="102">
        <f>IF(F20=0,0,IF($C20="P1",F20-规则!$E$26,IF($C20="P2",F20-规则!$E$27,IF($C20="P3",F20-规则!$E$28,IF($C20="P4",F20-规则!$E$29,IF($C20="P5",F20-规则!$E$30,0))))))</f>
        <v>35</v>
      </c>
      <c r="P21" s="102">
        <f>IF(G20=0,0,IF($C20="P1",G20-规则!$E$26,IF($C20="P2",G20-规则!$E$27,IF($C20="P3",G20-规则!$E$28,IF($C20="P4",G20-规则!$E$29,IF($C20="P5",G20-规则!$E$30,0))))))</f>
        <v>37.11</v>
      </c>
      <c r="Q21" s="102">
        <f>IF(H20=0,0,IF($C20="P1",H20-规则!$E$26,IF($C20="P2",H20-规则!$E$27,IF($C20="P3",H20-规则!$E$28,IF($C20="P4",H20-规则!$E$29,IF($C20="P5",H20-规则!$E$30,0))))))</f>
        <v>41.88</v>
      </c>
    </row>
    <row r="22" ht="18.75" spans="1:17">
      <c r="A22" s="102">
        <v>20</v>
      </c>
      <c r="B22" s="102" t="s">
        <v>125</v>
      </c>
      <c r="C22" s="102" t="s">
        <v>63</v>
      </c>
      <c r="D22" s="102">
        <v>97.44</v>
      </c>
      <c r="E22" s="102">
        <v>98.93</v>
      </c>
      <c r="F22" s="102">
        <v>94.78</v>
      </c>
      <c r="G22" s="102">
        <v>97.29</v>
      </c>
      <c r="H22" s="102">
        <v>0</v>
      </c>
      <c r="J22" s="103"/>
      <c r="K22" s="103"/>
      <c r="L22" s="103"/>
      <c r="M22" s="103"/>
      <c r="N22" s="103"/>
      <c r="O22" s="103"/>
      <c r="P22" s="103"/>
      <c r="Q22" s="103"/>
    </row>
    <row r="23" ht="18.75" spans="1:19">
      <c r="A23" s="101" t="s">
        <v>126</v>
      </c>
      <c r="B23" s="101"/>
      <c r="C23" s="101"/>
      <c r="D23" s="101"/>
      <c r="E23" s="101"/>
      <c r="F23" s="101"/>
      <c r="G23" s="101"/>
      <c r="H23" s="101"/>
      <c r="J23" s="104" t="s">
        <v>127</v>
      </c>
      <c r="K23" s="104"/>
      <c r="L23" s="104"/>
      <c r="M23" s="104"/>
      <c r="N23" s="104"/>
      <c r="O23" s="104"/>
      <c r="P23" s="104"/>
      <c r="Q23" s="104"/>
      <c r="R23" s="109"/>
      <c r="S23" s="109"/>
    </row>
    <row r="24" ht="18.75" spans="1:19">
      <c r="A24" s="102" t="s">
        <v>117</v>
      </c>
      <c r="B24" s="102" t="s">
        <v>118</v>
      </c>
      <c r="C24" s="102" t="s">
        <v>119</v>
      </c>
      <c r="D24" s="102" t="s">
        <v>38</v>
      </c>
      <c r="E24" s="102" t="s">
        <v>40</v>
      </c>
      <c r="F24" s="102" t="s">
        <v>42</v>
      </c>
      <c r="G24" s="102" t="s">
        <v>44</v>
      </c>
      <c r="H24" s="102" t="s">
        <v>45</v>
      </c>
      <c r="I24" s="101"/>
      <c r="J24" s="101" t="s">
        <v>117</v>
      </c>
      <c r="K24" s="101" t="s">
        <v>118</v>
      </c>
      <c r="L24" s="101" t="s">
        <v>119</v>
      </c>
      <c r="M24" s="101" t="s">
        <v>38</v>
      </c>
      <c r="N24" s="101" t="s">
        <v>40</v>
      </c>
      <c r="O24" s="101" t="s">
        <v>42</v>
      </c>
      <c r="P24" s="101" t="s">
        <v>44</v>
      </c>
      <c r="Q24" s="101" t="s">
        <v>45</v>
      </c>
      <c r="R24" s="101" t="s">
        <v>128</v>
      </c>
      <c r="S24" s="101" t="s">
        <v>129</v>
      </c>
    </row>
    <row r="25" ht="18.75" spans="1:19">
      <c r="A25" s="102">
        <v>1</v>
      </c>
      <c r="B25" s="102" t="s">
        <v>120</v>
      </c>
      <c r="C25" s="102" t="s">
        <v>55</v>
      </c>
      <c r="D25" s="102">
        <v>43</v>
      </c>
      <c r="E25" s="102">
        <v>40</v>
      </c>
      <c r="F25" s="102">
        <v>0</v>
      </c>
      <c r="G25" s="102">
        <v>0</v>
      </c>
      <c r="H25" s="102">
        <v>0</v>
      </c>
      <c r="J25" s="102">
        <v>1</v>
      </c>
      <c r="K25" s="102" t="s">
        <v>120</v>
      </c>
      <c r="L25" s="102" t="s">
        <v>55</v>
      </c>
      <c r="M25" s="105">
        <f>D25/27</f>
        <v>1.59259259259259</v>
      </c>
      <c r="N25" s="105">
        <f t="shared" ref="N25:Q25" si="0">E25/27</f>
        <v>1.48148148148148</v>
      </c>
      <c r="O25" s="105">
        <f t="shared" si="0"/>
        <v>0</v>
      </c>
      <c r="P25" s="105">
        <f t="shared" si="0"/>
        <v>0</v>
      </c>
      <c r="Q25" s="105">
        <f t="shared" si="0"/>
        <v>0</v>
      </c>
      <c r="R25" s="105">
        <f>SUM(M25:Q25)</f>
        <v>3.07407407407407</v>
      </c>
      <c r="S25" s="105"/>
    </row>
    <row r="26" ht="18.75" spans="1:19">
      <c r="A26" s="102">
        <v>2</v>
      </c>
      <c r="B26" s="102" t="s">
        <v>120</v>
      </c>
      <c r="C26" s="102" t="s">
        <v>57</v>
      </c>
      <c r="D26" s="102">
        <v>40</v>
      </c>
      <c r="E26" s="102">
        <v>28</v>
      </c>
      <c r="F26" s="102">
        <v>0</v>
      </c>
      <c r="G26" s="102">
        <v>0</v>
      </c>
      <c r="H26" s="102">
        <v>0</v>
      </c>
      <c r="J26" s="102">
        <v>2</v>
      </c>
      <c r="K26" s="102" t="s">
        <v>120</v>
      </c>
      <c r="L26" s="102" t="s">
        <v>57</v>
      </c>
      <c r="M26" s="105">
        <f t="shared" ref="M26:M43" si="1">D26/27</f>
        <v>1.48148148148148</v>
      </c>
      <c r="N26" s="105">
        <f t="shared" ref="N26:N43" si="2">E26/27</f>
        <v>1.03703703703704</v>
      </c>
      <c r="O26" s="105">
        <f t="shared" ref="O26:O43" si="3">F26/27</f>
        <v>0</v>
      </c>
      <c r="P26" s="105">
        <f t="shared" ref="P26:P43" si="4">G26/27</f>
        <v>0</v>
      </c>
      <c r="Q26" s="105">
        <f t="shared" ref="Q26:Q43" si="5">H26/27</f>
        <v>0</v>
      </c>
      <c r="R26" s="105">
        <f t="shared" ref="R26:R43" si="6">SUM(M26:Q26)</f>
        <v>2.51851851851852</v>
      </c>
      <c r="S26" s="105"/>
    </row>
    <row r="27" ht="18.75" spans="1:19">
      <c r="A27" s="102">
        <v>3</v>
      </c>
      <c r="B27" s="102" t="s">
        <v>120</v>
      </c>
      <c r="C27" s="102" t="s">
        <v>60</v>
      </c>
      <c r="D27" s="102">
        <v>18</v>
      </c>
      <c r="E27" s="102">
        <v>17</v>
      </c>
      <c r="F27" s="102">
        <v>0</v>
      </c>
      <c r="G27" s="102">
        <v>0</v>
      </c>
      <c r="H27" s="102">
        <v>0</v>
      </c>
      <c r="J27" s="102">
        <v>3</v>
      </c>
      <c r="K27" s="102" t="s">
        <v>120</v>
      </c>
      <c r="L27" s="102" t="s">
        <v>60</v>
      </c>
      <c r="M27" s="105">
        <f t="shared" si="1"/>
        <v>0.666666666666667</v>
      </c>
      <c r="N27" s="105">
        <f t="shared" si="2"/>
        <v>0.62962962962963</v>
      </c>
      <c r="O27" s="105">
        <f t="shared" si="3"/>
        <v>0</v>
      </c>
      <c r="P27" s="105">
        <f t="shared" si="4"/>
        <v>0</v>
      </c>
      <c r="Q27" s="105">
        <f t="shared" si="5"/>
        <v>0</v>
      </c>
      <c r="R27" s="105">
        <f t="shared" si="6"/>
        <v>1.2962962962963</v>
      </c>
      <c r="S27" s="105"/>
    </row>
    <row r="28" ht="18.75" spans="1:19">
      <c r="A28" s="102">
        <v>4</v>
      </c>
      <c r="B28" s="102" t="s">
        <v>120</v>
      </c>
      <c r="C28" s="102" t="s">
        <v>63</v>
      </c>
      <c r="D28" s="102">
        <v>28</v>
      </c>
      <c r="E28" s="102">
        <v>27</v>
      </c>
      <c r="F28" s="102">
        <v>0</v>
      </c>
      <c r="G28" s="102">
        <v>0</v>
      </c>
      <c r="H28" s="102">
        <v>0</v>
      </c>
      <c r="J28" s="102">
        <v>4</v>
      </c>
      <c r="K28" s="102" t="s">
        <v>120</v>
      </c>
      <c r="L28" s="102" t="s">
        <v>63</v>
      </c>
      <c r="M28" s="105">
        <f t="shared" si="1"/>
        <v>1.03703703703704</v>
      </c>
      <c r="N28" s="105">
        <f t="shared" si="2"/>
        <v>1</v>
      </c>
      <c r="O28" s="105">
        <f t="shared" si="3"/>
        <v>0</v>
      </c>
      <c r="P28" s="105">
        <f t="shared" si="4"/>
        <v>0</v>
      </c>
      <c r="Q28" s="105">
        <f t="shared" si="5"/>
        <v>0</v>
      </c>
      <c r="R28" s="105">
        <f t="shared" si="6"/>
        <v>2.03703703703704</v>
      </c>
      <c r="S28" s="105">
        <f>SUM(R25:R28)</f>
        <v>8.92592592592592</v>
      </c>
    </row>
    <row r="29" ht="18.75" spans="1:19">
      <c r="A29" s="102">
        <v>5</v>
      </c>
      <c r="B29" s="102" t="s">
        <v>121</v>
      </c>
      <c r="C29" s="102" t="s">
        <v>55</v>
      </c>
      <c r="D29" s="102">
        <v>36</v>
      </c>
      <c r="E29" s="102">
        <v>25</v>
      </c>
      <c r="F29" s="102">
        <v>24</v>
      </c>
      <c r="G29" s="102">
        <v>0</v>
      </c>
      <c r="H29" s="102">
        <v>0</v>
      </c>
      <c r="J29" s="102">
        <v>6</v>
      </c>
      <c r="K29" s="102" t="s">
        <v>121</v>
      </c>
      <c r="L29" s="102" t="s">
        <v>55</v>
      </c>
      <c r="M29" s="105">
        <f t="shared" si="1"/>
        <v>1.33333333333333</v>
      </c>
      <c r="N29" s="105">
        <f t="shared" si="2"/>
        <v>0.925925925925926</v>
      </c>
      <c r="O29" s="105">
        <f t="shared" si="3"/>
        <v>0.888888888888889</v>
      </c>
      <c r="P29" s="105">
        <f t="shared" si="4"/>
        <v>0</v>
      </c>
      <c r="Q29" s="105">
        <f t="shared" si="5"/>
        <v>0</v>
      </c>
      <c r="R29" s="105">
        <f t="shared" si="6"/>
        <v>3.14814814814815</v>
      </c>
      <c r="S29" s="105"/>
    </row>
    <row r="30" ht="18.75" spans="1:19">
      <c r="A30" s="102">
        <v>6</v>
      </c>
      <c r="B30" s="102" t="s">
        <v>121</v>
      </c>
      <c r="C30" s="102" t="s">
        <v>57</v>
      </c>
      <c r="D30" s="102">
        <v>31</v>
      </c>
      <c r="E30" s="102">
        <v>21</v>
      </c>
      <c r="F30" s="102">
        <v>34</v>
      </c>
      <c r="G30" s="102">
        <v>0</v>
      </c>
      <c r="H30" s="102">
        <v>0</v>
      </c>
      <c r="J30" s="102">
        <v>7</v>
      </c>
      <c r="K30" s="102" t="s">
        <v>121</v>
      </c>
      <c r="L30" s="102" t="s">
        <v>57</v>
      </c>
      <c r="M30" s="105">
        <f t="shared" si="1"/>
        <v>1.14814814814815</v>
      </c>
      <c r="N30" s="105">
        <f t="shared" si="2"/>
        <v>0.777777777777778</v>
      </c>
      <c r="O30" s="105">
        <f t="shared" si="3"/>
        <v>1.25925925925926</v>
      </c>
      <c r="P30" s="105">
        <f t="shared" si="4"/>
        <v>0</v>
      </c>
      <c r="Q30" s="105">
        <f t="shared" si="5"/>
        <v>0</v>
      </c>
      <c r="R30" s="105">
        <f t="shared" si="6"/>
        <v>3.18518518518518</v>
      </c>
      <c r="S30" s="105"/>
    </row>
    <row r="31" ht="18.75" spans="1:19">
      <c r="A31" s="102">
        <v>7</v>
      </c>
      <c r="B31" s="102" t="s">
        <v>121</v>
      </c>
      <c r="C31" s="102" t="s">
        <v>60</v>
      </c>
      <c r="D31" s="102">
        <v>24</v>
      </c>
      <c r="E31" s="102">
        <v>20</v>
      </c>
      <c r="F31" s="102">
        <v>14</v>
      </c>
      <c r="G31" s="102">
        <v>0</v>
      </c>
      <c r="H31" s="102">
        <v>0</v>
      </c>
      <c r="J31" s="102">
        <v>8</v>
      </c>
      <c r="K31" s="102" t="s">
        <v>121</v>
      </c>
      <c r="L31" s="102" t="s">
        <v>60</v>
      </c>
      <c r="M31" s="105">
        <f t="shared" si="1"/>
        <v>0.888888888888889</v>
      </c>
      <c r="N31" s="105">
        <f t="shared" si="2"/>
        <v>0.740740740740741</v>
      </c>
      <c r="O31" s="105">
        <f t="shared" si="3"/>
        <v>0.518518518518518</v>
      </c>
      <c r="P31" s="105">
        <f t="shared" si="4"/>
        <v>0</v>
      </c>
      <c r="Q31" s="105">
        <f t="shared" si="5"/>
        <v>0</v>
      </c>
      <c r="R31" s="105">
        <f t="shared" si="6"/>
        <v>2.14814814814815</v>
      </c>
      <c r="S31" s="105"/>
    </row>
    <row r="32" ht="18.75" spans="1:19">
      <c r="A32" s="102">
        <v>8</v>
      </c>
      <c r="B32" s="102" t="s">
        <v>121</v>
      </c>
      <c r="C32" s="102" t="s">
        <v>63</v>
      </c>
      <c r="D32" s="102">
        <v>30</v>
      </c>
      <c r="E32" s="102">
        <v>28</v>
      </c>
      <c r="F32" s="102">
        <v>21</v>
      </c>
      <c r="G32" s="102">
        <v>0</v>
      </c>
      <c r="H32" s="102">
        <v>0</v>
      </c>
      <c r="J32" s="102">
        <v>9</v>
      </c>
      <c r="K32" s="102" t="s">
        <v>121</v>
      </c>
      <c r="L32" s="102" t="s">
        <v>63</v>
      </c>
      <c r="M32" s="105">
        <f t="shared" si="1"/>
        <v>1.11111111111111</v>
      </c>
      <c r="N32" s="105">
        <f t="shared" si="2"/>
        <v>1.03703703703704</v>
      </c>
      <c r="O32" s="105">
        <f t="shared" si="3"/>
        <v>0.777777777777778</v>
      </c>
      <c r="P32" s="105">
        <f t="shared" si="4"/>
        <v>0</v>
      </c>
      <c r="Q32" s="105">
        <f t="shared" si="5"/>
        <v>0</v>
      </c>
      <c r="R32" s="105">
        <f t="shared" si="6"/>
        <v>2.92592592592593</v>
      </c>
      <c r="S32" s="105"/>
    </row>
    <row r="33" ht="18.75" spans="1:19">
      <c r="A33" s="102">
        <v>9</v>
      </c>
      <c r="B33" s="102" t="s">
        <v>122</v>
      </c>
      <c r="C33" s="102" t="s">
        <v>55</v>
      </c>
      <c r="D33" s="102">
        <v>28</v>
      </c>
      <c r="E33" s="102">
        <v>28</v>
      </c>
      <c r="F33" s="102">
        <v>24</v>
      </c>
      <c r="G33" s="102">
        <v>27</v>
      </c>
      <c r="H33" s="102">
        <v>0</v>
      </c>
      <c r="J33" s="102">
        <v>10</v>
      </c>
      <c r="K33" s="102" t="s">
        <v>121</v>
      </c>
      <c r="L33" s="102" t="s">
        <v>123</v>
      </c>
      <c r="M33" s="105">
        <f t="shared" si="1"/>
        <v>1.03703703703704</v>
      </c>
      <c r="N33" s="105">
        <f t="shared" si="2"/>
        <v>1.03703703703704</v>
      </c>
      <c r="O33" s="105">
        <f t="shared" si="3"/>
        <v>0.888888888888889</v>
      </c>
      <c r="P33" s="105">
        <f t="shared" si="4"/>
        <v>1</v>
      </c>
      <c r="Q33" s="105">
        <f t="shared" si="5"/>
        <v>0</v>
      </c>
      <c r="R33" s="105">
        <f t="shared" si="6"/>
        <v>3.96296296296296</v>
      </c>
      <c r="S33" s="105">
        <f>SUM(R29:R33)</f>
        <v>15.3703703703704</v>
      </c>
    </row>
    <row r="34" ht="18.75" spans="1:19">
      <c r="A34" s="102">
        <v>10</v>
      </c>
      <c r="B34" s="102" t="s">
        <v>122</v>
      </c>
      <c r="C34" s="102" t="s">
        <v>57</v>
      </c>
      <c r="D34" s="102">
        <v>27</v>
      </c>
      <c r="E34" s="102">
        <v>28</v>
      </c>
      <c r="F34" s="102">
        <v>26</v>
      </c>
      <c r="G34" s="102">
        <v>25</v>
      </c>
      <c r="H34" s="102">
        <v>0</v>
      </c>
      <c r="J34" s="102">
        <v>11</v>
      </c>
      <c r="K34" s="102" t="s">
        <v>122</v>
      </c>
      <c r="L34" s="102" t="s">
        <v>55</v>
      </c>
      <c r="M34" s="105">
        <f t="shared" si="1"/>
        <v>1</v>
      </c>
      <c r="N34" s="105">
        <f t="shared" si="2"/>
        <v>1.03703703703704</v>
      </c>
      <c r="O34" s="105">
        <f t="shared" si="3"/>
        <v>0.962962962962963</v>
      </c>
      <c r="P34" s="105">
        <f t="shared" si="4"/>
        <v>0.925925925925926</v>
      </c>
      <c r="Q34" s="105">
        <f t="shared" si="5"/>
        <v>0</v>
      </c>
      <c r="R34" s="105">
        <f t="shared" si="6"/>
        <v>3.92592592592593</v>
      </c>
      <c r="S34" s="105"/>
    </row>
    <row r="35" ht="18.75" spans="1:19">
      <c r="A35" s="102">
        <v>11</v>
      </c>
      <c r="B35" s="102" t="s">
        <v>122</v>
      </c>
      <c r="C35" s="102" t="s">
        <v>60</v>
      </c>
      <c r="D35" s="102">
        <v>23</v>
      </c>
      <c r="E35" s="102">
        <v>24</v>
      </c>
      <c r="F35" s="102">
        <v>24</v>
      </c>
      <c r="G35" s="102">
        <v>20</v>
      </c>
      <c r="H35" s="102">
        <v>0</v>
      </c>
      <c r="J35" s="102">
        <v>12</v>
      </c>
      <c r="K35" s="102" t="s">
        <v>122</v>
      </c>
      <c r="L35" s="102" t="s">
        <v>57</v>
      </c>
      <c r="M35" s="105">
        <f t="shared" si="1"/>
        <v>0.851851851851852</v>
      </c>
      <c r="N35" s="105">
        <f t="shared" si="2"/>
        <v>0.888888888888889</v>
      </c>
      <c r="O35" s="105">
        <f t="shared" si="3"/>
        <v>0.888888888888889</v>
      </c>
      <c r="P35" s="105">
        <f t="shared" si="4"/>
        <v>0.740740740740741</v>
      </c>
      <c r="Q35" s="105">
        <f t="shared" si="5"/>
        <v>0</v>
      </c>
      <c r="R35" s="105">
        <f t="shared" si="6"/>
        <v>3.37037037037037</v>
      </c>
      <c r="S35" s="105"/>
    </row>
    <row r="36" ht="18.75" spans="1:19">
      <c r="A36" s="102">
        <v>12</v>
      </c>
      <c r="B36" s="102" t="s">
        <v>122</v>
      </c>
      <c r="C36" s="102" t="s">
        <v>63</v>
      </c>
      <c r="D36" s="102">
        <v>23</v>
      </c>
      <c r="E36" s="102">
        <v>18</v>
      </c>
      <c r="F36" s="102">
        <v>23</v>
      </c>
      <c r="G36" s="102">
        <v>22</v>
      </c>
      <c r="H36" s="102">
        <v>0</v>
      </c>
      <c r="J36" s="102">
        <v>13</v>
      </c>
      <c r="K36" s="102" t="s">
        <v>122</v>
      </c>
      <c r="L36" s="102" t="s">
        <v>60</v>
      </c>
      <c r="M36" s="105">
        <f t="shared" si="1"/>
        <v>0.851851851851852</v>
      </c>
      <c r="N36" s="105">
        <f t="shared" si="2"/>
        <v>0.666666666666667</v>
      </c>
      <c r="O36" s="105">
        <f t="shared" si="3"/>
        <v>0.851851851851852</v>
      </c>
      <c r="P36" s="105">
        <f t="shared" si="4"/>
        <v>0.814814814814815</v>
      </c>
      <c r="Q36" s="105">
        <f t="shared" si="5"/>
        <v>0</v>
      </c>
      <c r="R36" s="105">
        <f t="shared" si="6"/>
        <v>3.18518518518518</v>
      </c>
      <c r="S36" s="105"/>
    </row>
    <row r="37" ht="18.75" spans="1:19">
      <c r="A37" s="102">
        <v>13</v>
      </c>
      <c r="B37" s="102" t="s">
        <v>124</v>
      </c>
      <c r="C37" s="102" t="s">
        <v>55</v>
      </c>
      <c r="D37" s="102">
        <v>32</v>
      </c>
      <c r="E37" s="102">
        <v>23</v>
      </c>
      <c r="F37" s="102">
        <v>34</v>
      </c>
      <c r="G37" s="102">
        <v>21</v>
      </c>
      <c r="H37" s="102">
        <v>31</v>
      </c>
      <c r="J37" s="102">
        <v>14</v>
      </c>
      <c r="K37" s="102" t="s">
        <v>122</v>
      </c>
      <c r="L37" s="102" t="s">
        <v>63</v>
      </c>
      <c r="M37" s="105">
        <f t="shared" si="1"/>
        <v>1.18518518518519</v>
      </c>
      <c r="N37" s="105">
        <f t="shared" si="2"/>
        <v>0.851851851851852</v>
      </c>
      <c r="O37" s="105">
        <f t="shared" si="3"/>
        <v>1.25925925925926</v>
      </c>
      <c r="P37" s="105">
        <f t="shared" si="4"/>
        <v>0.777777777777778</v>
      </c>
      <c r="Q37" s="105">
        <f t="shared" si="5"/>
        <v>1.14814814814815</v>
      </c>
      <c r="R37" s="105">
        <f t="shared" si="6"/>
        <v>5.22222222222222</v>
      </c>
      <c r="S37" s="105"/>
    </row>
    <row r="38" ht="18.75" spans="1:19">
      <c r="A38" s="102">
        <v>14</v>
      </c>
      <c r="B38" s="102" t="s">
        <v>124</v>
      </c>
      <c r="C38" s="102" t="s">
        <v>57</v>
      </c>
      <c r="D38" s="102">
        <v>26</v>
      </c>
      <c r="E38" s="102">
        <v>30</v>
      </c>
      <c r="F38" s="102">
        <v>26</v>
      </c>
      <c r="G38" s="102">
        <v>20</v>
      </c>
      <c r="H38" s="102">
        <v>21</v>
      </c>
      <c r="J38" s="102">
        <v>15</v>
      </c>
      <c r="K38" s="102" t="s">
        <v>122</v>
      </c>
      <c r="L38" s="102" t="s">
        <v>123</v>
      </c>
      <c r="M38" s="105">
        <f t="shared" si="1"/>
        <v>0.962962962962963</v>
      </c>
      <c r="N38" s="105">
        <f t="shared" si="2"/>
        <v>1.11111111111111</v>
      </c>
      <c r="O38" s="105">
        <f t="shared" si="3"/>
        <v>0.962962962962963</v>
      </c>
      <c r="P38" s="105">
        <f t="shared" si="4"/>
        <v>0.740740740740741</v>
      </c>
      <c r="Q38" s="105">
        <f t="shared" si="5"/>
        <v>0.777777777777778</v>
      </c>
      <c r="R38" s="105">
        <f t="shared" si="6"/>
        <v>4.55555555555556</v>
      </c>
      <c r="S38" s="105">
        <f t="shared" ref="S38:S43" si="7">SUM(R34:R38)</f>
        <v>20.2592592592593</v>
      </c>
    </row>
    <row r="39" ht="18.75" spans="1:19">
      <c r="A39" s="102">
        <v>15</v>
      </c>
      <c r="B39" s="102" t="s">
        <v>124</v>
      </c>
      <c r="C39" s="102" t="s">
        <v>60</v>
      </c>
      <c r="D39" s="102">
        <v>25</v>
      </c>
      <c r="E39" s="102">
        <v>29</v>
      </c>
      <c r="F39" s="102">
        <v>26</v>
      </c>
      <c r="G39" s="102">
        <v>21</v>
      </c>
      <c r="H39" s="102">
        <v>21</v>
      </c>
      <c r="J39" s="102">
        <v>16</v>
      </c>
      <c r="K39" s="102" t="s">
        <v>124</v>
      </c>
      <c r="L39" s="102" t="s">
        <v>55</v>
      </c>
      <c r="M39" s="105">
        <f t="shared" si="1"/>
        <v>0.925925925925926</v>
      </c>
      <c r="N39" s="105">
        <f t="shared" si="2"/>
        <v>1.07407407407407</v>
      </c>
      <c r="O39" s="105">
        <f t="shared" si="3"/>
        <v>0.962962962962963</v>
      </c>
      <c r="P39" s="105">
        <f t="shared" si="4"/>
        <v>0.777777777777778</v>
      </c>
      <c r="Q39" s="105">
        <f t="shared" si="5"/>
        <v>0.777777777777778</v>
      </c>
      <c r="R39" s="105">
        <f t="shared" si="6"/>
        <v>4.51851851851852</v>
      </c>
      <c r="S39" s="105"/>
    </row>
    <row r="40" ht="18.75" spans="1:19">
      <c r="A40" s="102">
        <v>16</v>
      </c>
      <c r="B40" s="102" t="s">
        <v>124</v>
      </c>
      <c r="C40" s="102" t="s">
        <v>63</v>
      </c>
      <c r="D40" s="102">
        <v>17</v>
      </c>
      <c r="E40" s="102">
        <v>15</v>
      </c>
      <c r="F40" s="102">
        <v>16</v>
      </c>
      <c r="G40" s="102">
        <v>20</v>
      </c>
      <c r="H40" s="102">
        <v>0</v>
      </c>
      <c r="J40" s="102">
        <v>17</v>
      </c>
      <c r="K40" s="102" t="s">
        <v>124</v>
      </c>
      <c r="L40" s="102" t="s">
        <v>57</v>
      </c>
      <c r="M40" s="105">
        <f t="shared" si="1"/>
        <v>0.62962962962963</v>
      </c>
      <c r="N40" s="105">
        <f t="shared" si="2"/>
        <v>0.555555555555556</v>
      </c>
      <c r="O40" s="105">
        <f t="shared" si="3"/>
        <v>0.592592592592593</v>
      </c>
      <c r="P40" s="105">
        <f t="shared" si="4"/>
        <v>0.740740740740741</v>
      </c>
      <c r="Q40" s="105">
        <f t="shared" si="5"/>
        <v>0</v>
      </c>
      <c r="R40" s="105">
        <f t="shared" si="6"/>
        <v>2.51851851851852</v>
      </c>
      <c r="S40" s="105"/>
    </row>
    <row r="41" ht="18.75" spans="1:19">
      <c r="A41" s="102">
        <v>17</v>
      </c>
      <c r="B41" s="102" t="s">
        <v>125</v>
      </c>
      <c r="C41" s="102" t="s">
        <v>55</v>
      </c>
      <c r="D41" s="102">
        <v>39</v>
      </c>
      <c r="E41" s="102">
        <v>40</v>
      </c>
      <c r="F41" s="102">
        <v>39</v>
      </c>
      <c r="G41" s="102">
        <v>34</v>
      </c>
      <c r="H41" s="102">
        <v>48</v>
      </c>
      <c r="J41" s="102">
        <v>18</v>
      </c>
      <c r="K41" s="102" t="s">
        <v>124</v>
      </c>
      <c r="L41" s="102" t="s">
        <v>60</v>
      </c>
      <c r="M41" s="105">
        <f t="shared" si="1"/>
        <v>1.44444444444444</v>
      </c>
      <c r="N41" s="105">
        <f t="shared" si="2"/>
        <v>1.48148148148148</v>
      </c>
      <c r="O41" s="105">
        <f t="shared" si="3"/>
        <v>1.44444444444444</v>
      </c>
      <c r="P41" s="105">
        <f t="shared" si="4"/>
        <v>1.25925925925926</v>
      </c>
      <c r="Q41" s="105">
        <f t="shared" si="5"/>
        <v>1.77777777777778</v>
      </c>
      <c r="R41" s="105">
        <f t="shared" si="6"/>
        <v>7.40740740740741</v>
      </c>
      <c r="S41" s="105"/>
    </row>
    <row r="42" ht="18.75" spans="1:19">
      <c r="A42" s="102">
        <v>18</v>
      </c>
      <c r="B42" s="102" t="s">
        <v>125</v>
      </c>
      <c r="C42" s="102" t="s">
        <v>57</v>
      </c>
      <c r="D42" s="102">
        <v>33</v>
      </c>
      <c r="E42" s="102">
        <v>35</v>
      </c>
      <c r="F42" s="102">
        <v>30</v>
      </c>
      <c r="G42" s="102">
        <v>28</v>
      </c>
      <c r="H42" s="102">
        <v>33</v>
      </c>
      <c r="J42" s="102">
        <v>19</v>
      </c>
      <c r="K42" s="102" t="s">
        <v>124</v>
      </c>
      <c r="L42" s="102" t="s">
        <v>63</v>
      </c>
      <c r="M42" s="105">
        <f t="shared" si="1"/>
        <v>1.22222222222222</v>
      </c>
      <c r="N42" s="105">
        <f t="shared" si="2"/>
        <v>1.2962962962963</v>
      </c>
      <c r="O42" s="105">
        <f t="shared" si="3"/>
        <v>1.11111111111111</v>
      </c>
      <c r="P42" s="105">
        <f t="shared" si="4"/>
        <v>1.03703703703704</v>
      </c>
      <c r="Q42" s="105">
        <f t="shared" si="5"/>
        <v>1.22222222222222</v>
      </c>
      <c r="R42" s="105">
        <f t="shared" si="6"/>
        <v>5.88888888888889</v>
      </c>
      <c r="S42" s="105"/>
    </row>
    <row r="43" ht="18.75" spans="1:19">
      <c r="A43" s="102">
        <v>19</v>
      </c>
      <c r="B43" s="102" t="s">
        <v>125</v>
      </c>
      <c r="C43" s="102" t="s">
        <v>60</v>
      </c>
      <c r="D43" s="102">
        <v>30</v>
      </c>
      <c r="E43" s="102">
        <v>26</v>
      </c>
      <c r="F43" s="102">
        <v>24</v>
      </c>
      <c r="G43" s="102">
        <v>33</v>
      </c>
      <c r="H43" s="102">
        <v>20</v>
      </c>
      <c r="J43" s="102">
        <v>20</v>
      </c>
      <c r="K43" s="102" t="s">
        <v>124</v>
      </c>
      <c r="L43" s="102" t="s">
        <v>123</v>
      </c>
      <c r="M43" s="105">
        <f t="shared" si="1"/>
        <v>1.11111111111111</v>
      </c>
      <c r="N43" s="105">
        <f t="shared" si="2"/>
        <v>0.962962962962963</v>
      </c>
      <c r="O43" s="105">
        <f t="shared" si="3"/>
        <v>0.888888888888889</v>
      </c>
      <c r="P43" s="105">
        <f t="shared" si="4"/>
        <v>1.22222222222222</v>
      </c>
      <c r="Q43" s="105">
        <f t="shared" si="5"/>
        <v>0.740740740740741</v>
      </c>
      <c r="R43" s="105">
        <f t="shared" si="6"/>
        <v>4.92592592592593</v>
      </c>
      <c r="S43" s="105">
        <f t="shared" si="7"/>
        <v>25.2592592592593</v>
      </c>
    </row>
    <row r="44" ht="18.75" spans="1:19">
      <c r="A44" s="102">
        <v>20</v>
      </c>
      <c r="B44" s="102" t="s">
        <v>125</v>
      </c>
      <c r="C44" s="102" t="s">
        <v>63</v>
      </c>
      <c r="D44" s="102">
        <v>16</v>
      </c>
      <c r="E44" s="102">
        <v>14</v>
      </c>
      <c r="F44" s="102">
        <v>18</v>
      </c>
      <c r="G44" s="102">
        <v>24</v>
      </c>
      <c r="H44" s="102">
        <v>0</v>
      </c>
      <c r="J44" s="106"/>
      <c r="K44" s="106"/>
      <c r="L44" s="106"/>
      <c r="M44" s="107"/>
      <c r="N44" s="107"/>
      <c r="O44" s="107"/>
      <c r="P44" s="107"/>
      <c r="Q44" s="107"/>
      <c r="R44" s="107"/>
      <c r="S44" s="107"/>
    </row>
    <row r="45" ht="18.75" spans="1:19">
      <c r="A45" s="101" t="s">
        <v>130</v>
      </c>
      <c r="B45" s="101"/>
      <c r="C45" s="101"/>
      <c r="D45" s="101"/>
      <c r="E45" s="101"/>
      <c r="F45" s="101"/>
      <c r="G45" s="101"/>
      <c r="H45" s="101"/>
      <c r="J45" s="108" t="s">
        <v>131</v>
      </c>
      <c r="K45" s="108"/>
      <c r="L45" s="108"/>
      <c r="M45" s="108"/>
      <c r="N45" s="108"/>
      <c r="O45" s="108"/>
      <c r="P45" s="108"/>
      <c r="Q45" s="108"/>
      <c r="R45" s="110"/>
      <c r="S45" s="110"/>
    </row>
    <row r="46" ht="18.75" spans="1:19">
      <c r="A46" s="102" t="s">
        <v>117</v>
      </c>
      <c r="B46" s="102" t="s">
        <v>118</v>
      </c>
      <c r="C46" s="102" t="s">
        <v>119</v>
      </c>
      <c r="D46" s="102" t="s">
        <v>38</v>
      </c>
      <c r="E46" s="102" t="s">
        <v>40</v>
      </c>
      <c r="F46" s="102" t="s">
        <v>42</v>
      </c>
      <c r="G46" s="102" t="s">
        <v>44</v>
      </c>
      <c r="H46" s="102" t="s">
        <v>45</v>
      </c>
      <c r="J46" s="101" t="s">
        <v>117</v>
      </c>
      <c r="K46" s="101" t="s">
        <v>118</v>
      </c>
      <c r="L46" s="101" t="s">
        <v>119</v>
      </c>
      <c r="M46" s="101" t="s">
        <v>38</v>
      </c>
      <c r="N46" s="101" t="s">
        <v>40</v>
      </c>
      <c r="O46" s="101" t="s">
        <v>42</v>
      </c>
      <c r="P46" s="101" t="s">
        <v>44</v>
      </c>
      <c r="Q46" s="101" t="s">
        <v>45</v>
      </c>
      <c r="R46" s="101" t="s">
        <v>128</v>
      </c>
      <c r="S46" s="101" t="s">
        <v>129</v>
      </c>
    </row>
    <row r="47" ht="18.75" spans="1:19">
      <c r="A47" s="102">
        <v>1</v>
      </c>
      <c r="B47" s="102" t="s">
        <v>120</v>
      </c>
      <c r="C47" s="102" t="s">
        <v>55</v>
      </c>
      <c r="D47" s="102">
        <v>12</v>
      </c>
      <c r="E47" s="102">
        <v>12</v>
      </c>
      <c r="F47" s="102">
        <v>0</v>
      </c>
      <c r="G47" s="102">
        <v>0</v>
      </c>
      <c r="H47" s="102">
        <v>0</v>
      </c>
      <c r="J47" s="102">
        <v>1</v>
      </c>
      <c r="K47" s="102" t="s">
        <v>120</v>
      </c>
      <c r="L47" s="102" t="s">
        <v>55</v>
      </c>
      <c r="M47" s="105">
        <f>D47/27</f>
        <v>0.444444444444444</v>
      </c>
      <c r="N47" s="105">
        <f t="shared" ref="N47:Q47" si="8">E47/27</f>
        <v>0.444444444444444</v>
      </c>
      <c r="O47" s="105">
        <f t="shared" si="8"/>
        <v>0</v>
      </c>
      <c r="P47" s="105">
        <f t="shared" si="8"/>
        <v>0</v>
      </c>
      <c r="Q47" s="105">
        <f t="shared" si="8"/>
        <v>0</v>
      </c>
      <c r="R47" s="105">
        <f>SUM(M47:Q47)</f>
        <v>0.888888888888889</v>
      </c>
      <c r="S47" s="105"/>
    </row>
    <row r="48" ht="18.75" spans="1:19">
      <c r="A48" s="102">
        <v>2</v>
      </c>
      <c r="B48" s="102" t="s">
        <v>120</v>
      </c>
      <c r="C48" s="102" t="s">
        <v>57</v>
      </c>
      <c r="D48" s="102">
        <v>9</v>
      </c>
      <c r="E48" s="102">
        <v>7</v>
      </c>
      <c r="F48" s="102">
        <v>0</v>
      </c>
      <c r="G48" s="102">
        <v>0</v>
      </c>
      <c r="H48" s="102">
        <v>0</v>
      </c>
      <c r="J48" s="102">
        <v>2</v>
      </c>
      <c r="K48" s="102" t="s">
        <v>120</v>
      </c>
      <c r="L48" s="102" t="s">
        <v>57</v>
      </c>
      <c r="M48" s="105">
        <f t="shared" ref="M48:M65" si="9">D48/27</f>
        <v>0.333333333333333</v>
      </c>
      <c r="N48" s="105">
        <f t="shared" ref="N48:N65" si="10">E48/27</f>
        <v>0.259259259259259</v>
      </c>
      <c r="O48" s="105">
        <f t="shared" ref="O48:O65" si="11">F48/27</f>
        <v>0</v>
      </c>
      <c r="P48" s="105">
        <f t="shared" ref="P48:P65" si="12">G48/27</f>
        <v>0</v>
      </c>
      <c r="Q48" s="105">
        <f t="shared" ref="Q48:Q65" si="13">H48/27</f>
        <v>0</v>
      </c>
      <c r="R48" s="105">
        <f t="shared" ref="R48:R65" si="14">SUM(M48:Q48)</f>
        <v>0.592592592592593</v>
      </c>
      <c r="S48" s="105"/>
    </row>
    <row r="49" ht="18.75" spans="1:19">
      <c r="A49" s="102">
        <v>3</v>
      </c>
      <c r="B49" s="102" t="s">
        <v>120</v>
      </c>
      <c r="C49" s="102" t="s">
        <v>60</v>
      </c>
      <c r="D49" s="102">
        <v>7</v>
      </c>
      <c r="E49" s="102">
        <v>6</v>
      </c>
      <c r="F49" s="102">
        <v>0</v>
      </c>
      <c r="G49" s="102">
        <v>0</v>
      </c>
      <c r="H49" s="102">
        <v>0</v>
      </c>
      <c r="J49" s="102">
        <v>3</v>
      </c>
      <c r="K49" s="102" t="s">
        <v>120</v>
      </c>
      <c r="L49" s="102" t="s">
        <v>60</v>
      </c>
      <c r="M49" s="105">
        <f t="shared" si="9"/>
        <v>0.259259259259259</v>
      </c>
      <c r="N49" s="105">
        <f t="shared" si="10"/>
        <v>0.222222222222222</v>
      </c>
      <c r="O49" s="105">
        <f t="shared" si="11"/>
        <v>0</v>
      </c>
      <c r="P49" s="105">
        <f t="shared" si="12"/>
        <v>0</v>
      </c>
      <c r="Q49" s="105">
        <f t="shared" si="13"/>
        <v>0</v>
      </c>
      <c r="R49" s="105">
        <f t="shared" si="14"/>
        <v>0.481481481481481</v>
      </c>
      <c r="S49" s="105"/>
    </row>
    <row r="50" ht="18.75" spans="1:19">
      <c r="A50" s="102">
        <v>4</v>
      </c>
      <c r="B50" s="102" t="s">
        <v>120</v>
      </c>
      <c r="C50" s="102" t="s">
        <v>63</v>
      </c>
      <c r="D50" s="102">
        <v>9</v>
      </c>
      <c r="E50" s="102">
        <v>10</v>
      </c>
      <c r="F50" s="102">
        <v>0</v>
      </c>
      <c r="G50" s="102">
        <v>0</v>
      </c>
      <c r="H50" s="102">
        <v>0</v>
      </c>
      <c r="J50" s="102">
        <v>4</v>
      </c>
      <c r="K50" s="102" t="s">
        <v>120</v>
      </c>
      <c r="L50" s="102" t="s">
        <v>63</v>
      </c>
      <c r="M50" s="105">
        <f t="shared" si="9"/>
        <v>0.333333333333333</v>
      </c>
      <c r="N50" s="105">
        <f t="shared" si="10"/>
        <v>0.37037037037037</v>
      </c>
      <c r="O50" s="105">
        <f t="shared" si="11"/>
        <v>0</v>
      </c>
      <c r="P50" s="105">
        <f t="shared" si="12"/>
        <v>0</v>
      </c>
      <c r="Q50" s="105">
        <f t="shared" si="13"/>
        <v>0</v>
      </c>
      <c r="R50" s="105">
        <f t="shared" si="14"/>
        <v>0.703703703703704</v>
      </c>
      <c r="S50" s="105">
        <f>SUM(R47:R50)</f>
        <v>2.66666666666667</v>
      </c>
    </row>
    <row r="51" ht="18.75" spans="1:19">
      <c r="A51" s="102">
        <v>5</v>
      </c>
      <c r="B51" s="102" t="s">
        <v>121</v>
      </c>
      <c r="C51" s="102" t="s">
        <v>55</v>
      </c>
      <c r="D51" s="102">
        <v>11</v>
      </c>
      <c r="E51" s="102">
        <v>7</v>
      </c>
      <c r="F51" s="102">
        <v>7</v>
      </c>
      <c r="G51" s="102">
        <v>0</v>
      </c>
      <c r="H51" s="102">
        <v>0</v>
      </c>
      <c r="J51" s="102">
        <v>6</v>
      </c>
      <c r="K51" s="102" t="s">
        <v>121</v>
      </c>
      <c r="L51" s="102" t="s">
        <v>55</v>
      </c>
      <c r="M51" s="105">
        <f t="shared" si="9"/>
        <v>0.407407407407407</v>
      </c>
      <c r="N51" s="105">
        <f t="shared" si="10"/>
        <v>0.259259259259259</v>
      </c>
      <c r="O51" s="105">
        <f t="shared" si="11"/>
        <v>0.259259259259259</v>
      </c>
      <c r="P51" s="105">
        <f t="shared" si="12"/>
        <v>0</v>
      </c>
      <c r="Q51" s="105">
        <f t="shared" si="13"/>
        <v>0</v>
      </c>
      <c r="R51" s="105">
        <f t="shared" si="14"/>
        <v>0.925925925925926</v>
      </c>
      <c r="S51" s="105"/>
    </row>
    <row r="52" ht="18.75" spans="1:19">
      <c r="A52" s="102">
        <v>6</v>
      </c>
      <c r="B52" s="102" t="s">
        <v>121</v>
      </c>
      <c r="C52" s="102" t="s">
        <v>57</v>
      </c>
      <c r="D52" s="102">
        <v>8</v>
      </c>
      <c r="E52" s="102">
        <v>6</v>
      </c>
      <c r="F52" s="102">
        <v>7</v>
      </c>
      <c r="G52" s="102">
        <v>0</v>
      </c>
      <c r="H52" s="102">
        <v>0</v>
      </c>
      <c r="J52" s="102">
        <v>7</v>
      </c>
      <c r="K52" s="102" t="s">
        <v>121</v>
      </c>
      <c r="L52" s="102" t="s">
        <v>57</v>
      </c>
      <c r="M52" s="105">
        <f t="shared" si="9"/>
        <v>0.296296296296296</v>
      </c>
      <c r="N52" s="105">
        <f t="shared" si="10"/>
        <v>0.222222222222222</v>
      </c>
      <c r="O52" s="105">
        <f t="shared" si="11"/>
        <v>0.259259259259259</v>
      </c>
      <c r="P52" s="105">
        <f t="shared" si="12"/>
        <v>0</v>
      </c>
      <c r="Q52" s="105">
        <f t="shared" si="13"/>
        <v>0</v>
      </c>
      <c r="R52" s="105">
        <f t="shared" si="14"/>
        <v>0.777777777777778</v>
      </c>
      <c r="S52" s="105"/>
    </row>
    <row r="53" ht="18.75" spans="1:19">
      <c r="A53" s="102">
        <v>7</v>
      </c>
      <c r="B53" s="102" t="s">
        <v>121</v>
      </c>
      <c r="C53" s="102" t="s">
        <v>60</v>
      </c>
      <c r="D53" s="102">
        <v>7</v>
      </c>
      <c r="E53" s="102">
        <v>6</v>
      </c>
      <c r="F53" s="102">
        <v>6</v>
      </c>
      <c r="G53" s="102">
        <v>0</v>
      </c>
      <c r="H53" s="102">
        <v>0</v>
      </c>
      <c r="J53" s="102">
        <v>8</v>
      </c>
      <c r="K53" s="102" t="s">
        <v>121</v>
      </c>
      <c r="L53" s="102" t="s">
        <v>60</v>
      </c>
      <c r="M53" s="105">
        <f t="shared" si="9"/>
        <v>0.259259259259259</v>
      </c>
      <c r="N53" s="105">
        <f t="shared" si="10"/>
        <v>0.222222222222222</v>
      </c>
      <c r="O53" s="105">
        <f t="shared" si="11"/>
        <v>0.222222222222222</v>
      </c>
      <c r="P53" s="105">
        <f t="shared" si="12"/>
        <v>0</v>
      </c>
      <c r="Q53" s="105">
        <f t="shared" si="13"/>
        <v>0</v>
      </c>
      <c r="R53" s="105">
        <f t="shared" si="14"/>
        <v>0.703703703703704</v>
      </c>
      <c r="S53" s="105"/>
    </row>
    <row r="54" ht="18.75" spans="1:19">
      <c r="A54" s="102">
        <v>8</v>
      </c>
      <c r="B54" s="102" t="s">
        <v>121</v>
      </c>
      <c r="C54" s="102" t="s">
        <v>63</v>
      </c>
      <c r="D54" s="102">
        <v>7</v>
      </c>
      <c r="E54" s="102">
        <v>7</v>
      </c>
      <c r="F54" s="102">
        <v>5</v>
      </c>
      <c r="G54" s="102">
        <v>0</v>
      </c>
      <c r="H54" s="102">
        <v>0</v>
      </c>
      <c r="J54" s="102">
        <v>9</v>
      </c>
      <c r="K54" s="102" t="s">
        <v>121</v>
      </c>
      <c r="L54" s="102" t="s">
        <v>63</v>
      </c>
      <c r="M54" s="105">
        <f t="shared" si="9"/>
        <v>0.259259259259259</v>
      </c>
      <c r="N54" s="105">
        <f t="shared" si="10"/>
        <v>0.259259259259259</v>
      </c>
      <c r="O54" s="105">
        <f t="shared" si="11"/>
        <v>0.185185185185185</v>
      </c>
      <c r="P54" s="105">
        <f t="shared" si="12"/>
        <v>0</v>
      </c>
      <c r="Q54" s="105">
        <f t="shared" si="13"/>
        <v>0</v>
      </c>
      <c r="R54" s="105">
        <f t="shared" si="14"/>
        <v>0.703703703703704</v>
      </c>
      <c r="S54" s="105"/>
    </row>
    <row r="55" ht="18.75" spans="1:19">
      <c r="A55" s="102">
        <v>9</v>
      </c>
      <c r="B55" s="102" t="s">
        <v>122</v>
      </c>
      <c r="C55" s="102" t="s">
        <v>55</v>
      </c>
      <c r="D55" s="102">
        <v>7</v>
      </c>
      <c r="E55" s="102">
        <v>7</v>
      </c>
      <c r="F55" s="102">
        <v>7</v>
      </c>
      <c r="G55" s="102">
        <v>7</v>
      </c>
      <c r="H55" s="102">
        <v>0</v>
      </c>
      <c r="J55" s="102">
        <v>10</v>
      </c>
      <c r="K55" s="102" t="s">
        <v>121</v>
      </c>
      <c r="L55" s="102" t="s">
        <v>123</v>
      </c>
      <c r="M55" s="105">
        <f t="shared" si="9"/>
        <v>0.259259259259259</v>
      </c>
      <c r="N55" s="105">
        <f t="shared" si="10"/>
        <v>0.259259259259259</v>
      </c>
      <c r="O55" s="105">
        <f t="shared" si="11"/>
        <v>0.259259259259259</v>
      </c>
      <c r="P55" s="105">
        <f t="shared" si="12"/>
        <v>0.259259259259259</v>
      </c>
      <c r="Q55" s="105">
        <f t="shared" si="13"/>
        <v>0</v>
      </c>
      <c r="R55" s="105">
        <f t="shared" si="14"/>
        <v>1.03703703703704</v>
      </c>
      <c r="S55" s="105">
        <f>SUM(R51:R55)</f>
        <v>4.14814814814815</v>
      </c>
    </row>
    <row r="56" ht="18.75" spans="1:19">
      <c r="A56" s="102">
        <v>10</v>
      </c>
      <c r="B56" s="102" t="s">
        <v>122</v>
      </c>
      <c r="C56" s="102" t="s">
        <v>57</v>
      </c>
      <c r="D56" s="102">
        <v>8</v>
      </c>
      <c r="E56" s="102">
        <v>7</v>
      </c>
      <c r="F56" s="102">
        <v>7</v>
      </c>
      <c r="G56" s="102">
        <v>6</v>
      </c>
      <c r="H56" s="102">
        <v>0</v>
      </c>
      <c r="J56" s="102">
        <v>11</v>
      </c>
      <c r="K56" s="102" t="s">
        <v>122</v>
      </c>
      <c r="L56" s="102" t="s">
        <v>55</v>
      </c>
      <c r="M56" s="105">
        <f t="shared" si="9"/>
        <v>0.296296296296296</v>
      </c>
      <c r="N56" s="105">
        <f t="shared" si="10"/>
        <v>0.259259259259259</v>
      </c>
      <c r="O56" s="105">
        <f t="shared" si="11"/>
        <v>0.259259259259259</v>
      </c>
      <c r="P56" s="105">
        <f t="shared" si="12"/>
        <v>0.222222222222222</v>
      </c>
      <c r="Q56" s="105">
        <f t="shared" si="13"/>
        <v>0</v>
      </c>
      <c r="R56" s="105">
        <f t="shared" si="14"/>
        <v>1.03703703703704</v>
      </c>
      <c r="S56" s="105"/>
    </row>
    <row r="57" ht="18.75" spans="1:19">
      <c r="A57" s="102">
        <v>11</v>
      </c>
      <c r="B57" s="102" t="s">
        <v>122</v>
      </c>
      <c r="C57" s="102" t="s">
        <v>60</v>
      </c>
      <c r="D57" s="102">
        <v>7</v>
      </c>
      <c r="E57" s="102">
        <v>9</v>
      </c>
      <c r="F57" s="102">
        <v>8</v>
      </c>
      <c r="G57" s="102">
        <v>6</v>
      </c>
      <c r="H57" s="102">
        <v>0</v>
      </c>
      <c r="J57" s="102">
        <v>12</v>
      </c>
      <c r="K57" s="102" t="s">
        <v>122</v>
      </c>
      <c r="L57" s="102" t="s">
        <v>57</v>
      </c>
      <c r="M57" s="105">
        <f t="shared" si="9"/>
        <v>0.259259259259259</v>
      </c>
      <c r="N57" s="105">
        <f t="shared" si="10"/>
        <v>0.333333333333333</v>
      </c>
      <c r="O57" s="105">
        <f t="shared" si="11"/>
        <v>0.296296296296296</v>
      </c>
      <c r="P57" s="105">
        <f t="shared" si="12"/>
        <v>0.222222222222222</v>
      </c>
      <c r="Q57" s="105">
        <f t="shared" si="13"/>
        <v>0</v>
      </c>
      <c r="R57" s="105">
        <f t="shared" si="14"/>
        <v>1.11111111111111</v>
      </c>
      <c r="S57" s="105"/>
    </row>
    <row r="58" ht="18.75" spans="1:19">
      <c r="A58" s="102">
        <v>12</v>
      </c>
      <c r="B58" s="102" t="s">
        <v>122</v>
      </c>
      <c r="C58" s="102" t="s">
        <v>63</v>
      </c>
      <c r="D58" s="102">
        <v>6</v>
      </c>
      <c r="E58" s="102">
        <v>6</v>
      </c>
      <c r="F58" s="102">
        <v>6</v>
      </c>
      <c r="G58" s="102">
        <v>6</v>
      </c>
      <c r="H58" s="102">
        <v>0</v>
      </c>
      <c r="J58" s="102">
        <v>13</v>
      </c>
      <c r="K58" s="102" t="s">
        <v>122</v>
      </c>
      <c r="L58" s="102" t="s">
        <v>60</v>
      </c>
      <c r="M58" s="105">
        <f t="shared" si="9"/>
        <v>0.222222222222222</v>
      </c>
      <c r="N58" s="105">
        <f t="shared" si="10"/>
        <v>0.222222222222222</v>
      </c>
      <c r="O58" s="105">
        <f t="shared" si="11"/>
        <v>0.222222222222222</v>
      </c>
      <c r="P58" s="105">
        <f t="shared" si="12"/>
        <v>0.222222222222222</v>
      </c>
      <c r="Q58" s="105">
        <f t="shared" si="13"/>
        <v>0</v>
      </c>
      <c r="R58" s="105">
        <f t="shared" si="14"/>
        <v>0.888888888888889</v>
      </c>
      <c r="S58" s="105"/>
    </row>
    <row r="59" ht="18.75" spans="1:19">
      <c r="A59" s="102">
        <v>13</v>
      </c>
      <c r="B59" s="102" t="s">
        <v>124</v>
      </c>
      <c r="C59" s="102" t="s">
        <v>55</v>
      </c>
      <c r="D59" s="102">
        <v>6</v>
      </c>
      <c r="E59" s="102">
        <v>5</v>
      </c>
      <c r="F59" s="102">
        <v>7</v>
      </c>
      <c r="G59" s="102">
        <v>5</v>
      </c>
      <c r="H59" s="102">
        <v>7</v>
      </c>
      <c r="J59" s="102">
        <v>14</v>
      </c>
      <c r="K59" s="102" t="s">
        <v>122</v>
      </c>
      <c r="L59" s="102" t="s">
        <v>63</v>
      </c>
      <c r="M59" s="105">
        <f t="shared" si="9"/>
        <v>0.222222222222222</v>
      </c>
      <c r="N59" s="105">
        <f t="shared" si="10"/>
        <v>0.185185185185185</v>
      </c>
      <c r="O59" s="105">
        <f t="shared" si="11"/>
        <v>0.259259259259259</v>
      </c>
      <c r="P59" s="105">
        <f t="shared" si="12"/>
        <v>0.185185185185185</v>
      </c>
      <c r="Q59" s="105">
        <f t="shared" si="13"/>
        <v>0.259259259259259</v>
      </c>
      <c r="R59" s="105">
        <f t="shared" si="14"/>
        <v>1.11111111111111</v>
      </c>
      <c r="S59" s="105"/>
    </row>
    <row r="60" ht="18.75" spans="1:19">
      <c r="A60" s="102">
        <v>14</v>
      </c>
      <c r="B60" s="102" t="s">
        <v>124</v>
      </c>
      <c r="C60" s="102" t="s">
        <v>57</v>
      </c>
      <c r="D60" s="102">
        <v>6</v>
      </c>
      <c r="E60" s="102">
        <v>6</v>
      </c>
      <c r="F60" s="102">
        <v>6</v>
      </c>
      <c r="G60" s="102">
        <v>6</v>
      </c>
      <c r="H60" s="102">
        <v>5</v>
      </c>
      <c r="J60" s="102">
        <v>15</v>
      </c>
      <c r="K60" s="102" t="s">
        <v>122</v>
      </c>
      <c r="L60" s="102" t="s">
        <v>123</v>
      </c>
      <c r="M60" s="105">
        <f t="shared" si="9"/>
        <v>0.222222222222222</v>
      </c>
      <c r="N60" s="105">
        <f t="shared" si="10"/>
        <v>0.222222222222222</v>
      </c>
      <c r="O60" s="105">
        <f t="shared" si="11"/>
        <v>0.222222222222222</v>
      </c>
      <c r="P60" s="105">
        <f t="shared" si="12"/>
        <v>0.222222222222222</v>
      </c>
      <c r="Q60" s="105">
        <f t="shared" si="13"/>
        <v>0.185185185185185</v>
      </c>
      <c r="R60" s="105">
        <f t="shared" si="14"/>
        <v>1.07407407407407</v>
      </c>
      <c r="S60" s="105">
        <f t="shared" ref="S60:S65" si="15">SUM(R56:R60)</f>
        <v>5.22222222222222</v>
      </c>
    </row>
    <row r="61" ht="18.75" spans="1:19">
      <c r="A61" s="102">
        <v>15</v>
      </c>
      <c r="B61" s="102" t="s">
        <v>124</v>
      </c>
      <c r="C61" s="102" t="s">
        <v>60</v>
      </c>
      <c r="D61" s="102">
        <v>7</v>
      </c>
      <c r="E61" s="102">
        <v>7</v>
      </c>
      <c r="F61" s="102">
        <v>7</v>
      </c>
      <c r="G61" s="102">
        <v>6</v>
      </c>
      <c r="H61" s="102">
        <v>6</v>
      </c>
      <c r="J61" s="102">
        <v>16</v>
      </c>
      <c r="K61" s="102" t="s">
        <v>124</v>
      </c>
      <c r="L61" s="102" t="s">
        <v>55</v>
      </c>
      <c r="M61" s="105">
        <f t="shared" si="9"/>
        <v>0.259259259259259</v>
      </c>
      <c r="N61" s="105">
        <f t="shared" si="10"/>
        <v>0.259259259259259</v>
      </c>
      <c r="O61" s="105">
        <f t="shared" si="11"/>
        <v>0.259259259259259</v>
      </c>
      <c r="P61" s="105">
        <f t="shared" si="12"/>
        <v>0.222222222222222</v>
      </c>
      <c r="Q61" s="105">
        <f t="shared" si="13"/>
        <v>0.222222222222222</v>
      </c>
      <c r="R61" s="105">
        <f t="shared" si="14"/>
        <v>1.22222222222222</v>
      </c>
      <c r="S61" s="105"/>
    </row>
    <row r="62" ht="18.75" spans="1:19">
      <c r="A62" s="102">
        <v>16</v>
      </c>
      <c r="B62" s="102" t="s">
        <v>124</v>
      </c>
      <c r="C62" s="102" t="s">
        <v>63</v>
      </c>
      <c r="D62" s="102">
        <v>4</v>
      </c>
      <c r="E62" s="102">
        <v>3</v>
      </c>
      <c r="F62" s="102">
        <v>4</v>
      </c>
      <c r="G62" s="102">
        <v>4</v>
      </c>
      <c r="H62" s="102">
        <v>0</v>
      </c>
      <c r="J62" s="102">
        <v>17</v>
      </c>
      <c r="K62" s="102" t="s">
        <v>124</v>
      </c>
      <c r="L62" s="102" t="s">
        <v>57</v>
      </c>
      <c r="M62" s="105">
        <f t="shared" si="9"/>
        <v>0.148148148148148</v>
      </c>
      <c r="N62" s="105">
        <f t="shared" si="10"/>
        <v>0.111111111111111</v>
      </c>
      <c r="O62" s="105">
        <f t="shared" si="11"/>
        <v>0.148148148148148</v>
      </c>
      <c r="P62" s="105">
        <f t="shared" si="12"/>
        <v>0.148148148148148</v>
      </c>
      <c r="Q62" s="105">
        <f t="shared" si="13"/>
        <v>0</v>
      </c>
      <c r="R62" s="105">
        <f t="shared" si="14"/>
        <v>0.555555555555556</v>
      </c>
      <c r="S62" s="105"/>
    </row>
    <row r="63" ht="18.75" spans="1:19">
      <c r="A63" s="102">
        <v>17</v>
      </c>
      <c r="B63" s="102" t="s">
        <v>125</v>
      </c>
      <c r="C63" s="102" t="s">
        <v>55</v>
      </c>
      <c r="D63" s="102">
        <v>7</v>
      </c>
      <c r="E63" s="102">
        <v>7</v>
      </c>
      <c r="F63" s="102">
        <v>7</v>
      </c>
      <c r="G63" s="102">
        <v>7</v>
      </c>
      <c r="H63" s="102">
        <v>9</v>
      </c>
      <c r="J63" s="102">
        <v>18</v>
      </c>
      <c r="K63" s="102" t="s">
        <v>124</v>
      </c>
      <c r="L63" s="102" t="s">
        <v>60</v>
      </c>
      <c r="M63" s="105">
        <f t="shared" si="9"/>
        <v>0.259259259259259</v>
      </c>
      <c r="N63" s="105">
        <f t="shared" si="10"/>
        <v>0.259259259259259</v>
      </c>
      <c r="O63" s="105">
        <f t="shared" si="11"/>
        <v>0.259259259259259</v>
      </c>
      <c r="P63" s="105">
        <f t="shared" si="12"/>
        <v>0.259259259259259</v>
      </c>
      <c r="Q63" s="105">
        <f t="shared" si="13"/>
        <v>0.333333333333333</v>
      </c>
      <c r="R63" s="105">
        <f t="shared" si="14"/>
        <v>1.37037037037037</v>
      </c>
      <c r="S63" s="105"/>
    </row>
    <row r="64" ht="18.75" spans="1:19">
      <c r="A64" s="102">
        <v>18</v>
      </c>
      <c r="B64" s="102" t="s">
        <v>125</v>
      </c>
      <c r="C64" s="102" t="s">
        <v>57</v>
      </c>
      <c r="D64" s="102">
        <v>6</v>
      </c>
      <c r="E64" s="102">
        <v>6</v>
      </c>
      <c r="F64" s="102">
        <v>8</v>
      </c>
      <c r="G64" s="102">
        <v>7</v>
      </c>
      <c r="H64" s="102">
        <v>8</v>
      </c>
      <c r="J64" s="102">
        <v>19</v>
      </c>
      <c r="K64" s="102" t="s">
        <v>124</v>
      </c>
      <c r="L64" s="102" t="s">
        <v>63</v>
      </c>
      <c r="M64" s="105">
        <f t="shared" si="9"/>
        <v>0.222222222222222</v>
      </c>
      <c r="N64" s="105">
        <f t="shared" si="10"/>
        <v>0.222222222222222</v>
      </c>
      <c r="O64" s="105">
        <f t="shared" si="11"/>
        <v>0.296296296296296</v>
      </c>
      <c r="P64" s="105">
        <f t="shared" si="12"/>
        <v>0.259259259259259</v>
      </c>
      <c r="Q64" s="105">
        <f t="shared" si="13"/>
        <v>0.296296296296296</v>
      </c>
      <c r="R64" s="105">
        <f t="shared" si="14"/>
        <v>1.2962962962963</v>
      </c>
      <c r="S64" s="105"/>
    </row>
    <row r="65" ht="18.75" spans="1:19">
      <c r="A65" s="102">
        <v>19</v>
      </c>
      <c r="B65" s="102" t="s">
        <v>125</v>
      </c>
      <c r="C65" s="102" t="s">
        <v>60</v>
      </c>
      <c r="D65" s="102">
        <v>6</v>
      </c>
      <c r="E65" s="102">
        <v>6</v>
      </c>
      <c r="F65" s="102">
        <v>7</v>
      </c>
      <c r="G65" s="102">
        <v>8</v>
      </c>
      <c r="H65" s="102">
        <v>6</v>
      </c>
      <c r="J65" s="102">
        <v>20</v>
      </c>
      <c r="K65" s="102" t="s">
        <v>124</v>
      </c>
      <c r="L65" s="102" t="s">
        <v>123</v>
      </c>
      <c r="M65" s="105">
        <f t="shared" si="9"/>
        <v>0.222222222222222</v>
      </c>
      <c r="N65" s="105">
        <f t="shared" si="10"/>
        <v>0.222222222222222</v>
      </c>
      <c r="O65" s="105">
        <f t="shared" si="11"/>
        <v>0.259259259259259</v>
      </c>
      <c r="P65" s="105">
        <f t="shared" si="12"/>
        <v>0.296296296296296</v>
      </c>
      <c r="Q65" s="105">
        <f t="shared" si="13"/>
        <v>0.222222222222222</v>
      </c>
      <c r="R65" s="105">
        <f t="shared" si="14"/>
        <v>1.22222222222222</v>
      </c>
      <c r="S65" s="105">
        <f t="shared" si="15"/>
        <v>5.66666666666667</v>
      </c>
    </row>
    <row r="66" ht="18.75" spans="1:8">
      <c r="A66" s="102">
        <v>20</v>
      </c>
      <c r="B66" s="102" t="s">
        <v>125</v>
      </c>
      <c r="C66" s="102" t="s">
        <v>63</v>
      </c>
      <c r="D66" s="102">
        <v>5</v>
      </c>
      <c r="E66" s="102">
        <v>4</v>
      </c>
      <c r="F66" s="102">
        <v>4</v>
      </c>
      <c r="G66" s="102">
        <v>5</v>
      </c>
      <c r="H66" s="102">
        <v>0</v>
      </c>
    </row>
  </sheetData>
  <mergeCells count="6">
    <mergeCell ref="A1:H1"/>
    <mergeCell ref="J1:Q1"/>
    <mergeCell ref="A23:H23"/>
    <mergeCell ref="J23:S23"/>
    <mergeCell ref="A45:H45"/>
    <mergeCell ref="J45:S4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8"/>
  <sheetViews>
    <sheetView workbookViewId="0">
      <selection activeCell="E3" sqref="E3"/>
    </sheetView>
  </sheetViews>
  <sheetFormatPr defaultColWidth="9" defaultRowHeight="13.5"/>
  <cols>
    <col min="1" max="16384" width="9" style="97"/>
  </cols>
  <sheetData>
    <row r="1" ht="27.75" spans="1:12">
      <c r="A1" s="98" t="s">
        <v>132</v>
      </c>
      <c r="B1" s="98" t="s">
        <v>133</v>
      </c>
      <c r="C1" s="98" t="s">
        <v>118</v>
      </c>
      <c r="D1" s="98" t="s">
        <v>134</v>
      </c>
      <c r="E1" s="98" t="s">
        <v>119</v>
      </c>
      <c r="F1" s="98" t="s">
        <v>135</v>
      </c>
      <c r="G1" s="98" t="s">
        <v>136</v>
      </c>
      <c r="H1" s="98" t="s">
        <v>137</v>
      </c>
      <c r="I1" s="98" t="s">
        <v>138</v>
      </c>
      <c r="J1" s="98" t="s">
        <v>139</v>
      </c>
      <c r="K1" s="98" t="s">
        <v>140</v>
      </c>
      <c r="L1" s="98" t="s">
        <v>141</v>
      </c>
    </row>
    <row r="2" ht="14.25" spans="1:12">
      <c r="A2" s="99" t="s">
        <v>142</v>
      </c>
      <c r="B2" s="99" t="s">
        <v>143</v>
      </c>
      <c r="C2" s="99">
        <v>2</v>
      </c>
      <c r="D2" s="99" t="s">
        <v>38</v>
      </c>
      <c r="E2" s="99" t="s">
        <v>55</v>
      </c>
      <c r="F2" s="99">
        <v>3</v>
      </c>
      <c r="G2" s="99">
        <v>121</v>
      </c>
      <c r="H2" s="99">
        <v>4</v>
      </c>
      <c r="I2" s="99">
        <v>0</v>
      </c>
      <c r="J2" s="99" t="s">
        <v>144</v>
      </c>
      <c r="K2" s="99" t="s">
        <v>144</v>
      </c>
      <c r="L2" s="99" t="s">
        <v>144</v>
      </c>
    </row>
    <row r="3" ht="14.25" spans="1:12">
      <c r="A3" s="99" t="s">
        <v>145</v>
      </c>
      <c r="B3" s="99" t="s">
        <v>143</v>
      </c>
      <c r="C3" s="99">
        <v>2</v>
      </c>
      <c r="D3" s="99" t="s">
        <v>38</v>
      </c>
      <c r="E3" s="99" t="s">
        <v>55</v>
      </c>
      <c r="F3" s="99">
        <v>4</v>
      </c>
      <c r="G3" s="99">
        <v>153</v>
      </c>
      <c r="H3" s="99">
        <v>4</v>
      </c>
      <c r="I3" s="99">
        <v>2</v>
      </c>
      <c r="J3" s="99" t="s">
        <v>144</v>
      </c>
      <c r="K3" s="99" t="s">
        <v>144</v>
      </c>
      <c r="L3" s="99" t="s">
        <v>144</v>
      </c>
    </row>
    <row r="4" ht="14.25" spans="1:12">
      <c r="A4" s="99" t="s">
        <v>146</v>
      </c>
      <c r="B4" s="99" t="s">
        <v>143</v>
      </c>
      <c r="C4" s="99">
        <v>2</v>
      </c>
      <c r="D4" s="99" t="s">
        <v>38</v>
      </c>
      <c r="E4" s="99" t="s">
        <v>55</v>
      </c>
      <c r="F4" s="99">
        <v>4</v>
      </c>
      <c r="G4" s="99">
        <v>171</v>
      </c>
      <c r="H4" s="99">
        <v>4</v>
      </c>
      <c r="I4" s="99">
        <v>1</v>
      </c>
      <c r="J4" s="99" t="s">
        <v>144</v>
      </c>
      <c r="K4" s="99" t="s">
        <v>144</v>
      </c>
      <c r="L4" s="99" t="s">
        <v>144</v>
      </c>
    </row>
    <row r="5" ht="14.25" spans="1:12">
      <c r="A5" s="99" t="s">
        <v>147</v>
      </c>
      <c r="B5" s="99" t="s">
        <v>143</v>
      </c>
      <c r="C5" s="99">
        <v>2</v>
      </c>
      <c r="D5" s="99" t="s">
        <v>38</v>
      </c>
      <c r="E5" s="99" t="s">
        <v>55</v>
      </c>
      <c r="F5" s="99">
        <v>2</v>
      </c>
      <c r="G5" s="99">
        <v>91</v>
      </c>
      <c r="H5" s="99">
        <v>4</v>
      </c>
      <c r="I5" s="99">
        <v>3</v>
      </c>
      <c r="J5" s="99" t="s">
        <v>144</v>
      </c>
      <c r="K5" s="99" t="s">
        <v>144</v>
      </c>
      <c r="L5" s="99" t="s">
        <v>144</v>
      </c>
    </row>
    <row r="6" ht="14.25" spans="1:12">
      <c r="A6" s="99" t="s">
        <v>148</v>
      </c>
      <c r="B6" s="99" t="s">
        <v>143</v>
      </c>
      <c r="C6" s="99">
        <v>2</v>
      </c>
      <c r="D6" s="99" t="s">
        <v>38</v>
      </c>
      <c r="E6" s="99" t="s">
        <v>55</v>
      </c>
      <c r="F6" s="99">
        <v>7</v>
      </c>
      <c r="G6" s="99">
        <v>291</v>
      </c>
      <c r="H6" s="99">
        <v>4</v>
      </c>
      <c r="I6" s="99">
        <v>2</v>
      </c>
      <c r="J6" s="99" t="s">
        <v>144</v>
      </c>
      <c r="K6" s="99" t="s">
        <v>144</v>
      </c>
      <c r="L6" s="99" t="s">
        <v>144</v>
      </c>
    </row>
    <row r="7" ht="14.25" spans="1:12">
      <c r="A7" s="99" t="s">
        <v>149</v>
      </c>
      <c r="B7" s="99" t="s">
        <v>143</v>
      </c>
      <c r="C7" s="99">
        <v>2</v>
      </c>
      <c r="D7" s="99" t="s">
        <v>38</v>
      </c>
      <c r="E7" s="99" t="s">
        <v>55</v>
      </c>
      <c r="F7" s="99">
        <v>2</v>
      </c>
      <c r="G7" s="99">
        <v>80</v>
      </c>
      <c r="H7" s="99">
        <v>4</v>
      </c>
      <c r="I7" s="99">
        <v>2</v>
      </c>
      <c r="J7" s="99" t="s">
        <v>144</v>
      </c>
      <c r="K7" s="99" t="s">
        <v>144</v>
      </c>
      <c r="L7" s="99" t="s">
        <v>144</v>
      </c>
    </row>
    <row r="8" ht="14.25" spans="1:12">
      <c r="A8" s="99" t="s">
        <v>150</v>
      </c>
      <c r="B8" s="99" t="s">
        <v>143</v>
      </c>
      <c r="C8" s="99">
        <v>2</v>
      </c>
      <c r="D8" s="99" t="s">
        <v>38</v>
      </c>
      <c r="E8" s="99" t="s">
        <v>55</v>
      </c>
      <c r="F8" s="99">
        <v>3</v>
      </c>
      <c r="G8" s="99">
        <v>133</v>
      </c>
      <c r="H8" s="99">
        <v>4</v>
      </c>
      <c r="I8" s="99">
        <v>3</v>
      </c>
      <c r="J8" s="99" t="s">
        <v>144</v>
      </c>
      <c r="K8" s="99" t="s">
        <v>144</v>
      </c>
      <c r="L8" s="99" t="s">
        <v>144</v>
      </c>
    </row>
    <row r="9" ht="14.25" spans="1:12">
      <c r="A9" s="99" t="s">
        <v>151</v>
      </c>
      <c r="B9" s="99" t="s">
        <v>143</v>
      </c>
      <c r="C9" s="99">
        <v>2</v>
      </c>
      <c r="D9" s="99" t="s">
        <v>38</v>
      </c>
      <c r="E9" s="99" t="s">
        <v>55</v>
      </c>
      <c r="F9" s="99">
        <v>3</v>
      </c>
      <c r="G9" s="99">
        <v>131</v>
      </c>
      <c r="H9" s="99">
        <v>4</v>
      </c>
      <c r="I9" s="99">
        <v>3</v>
      </c>
      <c r="J9" s="99" t="s">
        <v>144</v>
      </c>
      <c r="K9" s="99" t="s">
        <v>144</v>
      </c>
      <c r="L9" s="99" t="s">
        <v>144</v>
      </c>
    </row>
    <row r="10" ht="14.25" spans="1:12">
      <c r="A10" s="99" t="s">
        <v>152</v>
      </c>
      <c r="B10" s="99" t="s">
        <v>143</v>
      </c>
      <c r="C10" s="99">
        <v>2</v>
      </c>
      <c r="D10" s="99" t="s">
        <v>38</v>
      </c>
      <c r="E10" s="99" t="s">
        <v>55</v>
      </c>
      <c r="F10" s="99">
        <v>5</v>
      </c>
      <c r="G10" s="99">
        <v>203</v>
      </c>
      <c r="H10" s="99">
        <v>4</v>
      </c>
      <c r="I10" s="99">
        <v>4</v>
      </c>
      <c r="J10" s="99" t="s">
        <v>144</v>
      </c>
      <c r="K10" s="99" t="s">
        <v>144</v>
      </c>
      <c r="L10" s="99" t="s">
        <v>144</v>
      </c>
    </row>
    <row r="11" ht="14.25" spans="1:12">
      <c r="A11" s="99" t="s">
        <v>153</v>
      </c>
      <c r="B11" s="99" t="s">
        <v>143</v>
      </c>
      <c r="C11" s="99">
        <v>2</v>
      </c>
      <c r="D11" s="99" t="s">
        <v>38</v>
      </c>
      <c r="E11" s="99" t="s">
        <v>55</v>
      </c>
      <c r="F11" s="99">
        <v>3</v>
      </c>
      <c r="G11" s="99">
        <v>130</v>
      </c>
      <c r="H11" s="99">
        <v>4</v>
      </c>
      <c r="I11" s="99">
        <v>2</v>
      </c>
      <c r="J11" s="99" t="s">
        <v>144</v>
      </c>
      <c r="K11" s="99" t="s">
        <v>144</v>
      </c>
      <c r="L11" s="99" t="s">
        <v>144</v>
      </c>
    </row>
    <row r="12" ht="14.25" spans="1:12">
      <c r="A12" s="99" t="s">
        <v>154</v>
      </c>
      <c r="B12" s="99" t="s">
        <v>143</v>
      </c>
      <c r="C12" s="99">
        <v>2</v>
      </c>
      <c r="D12" s="99" t="s">
        <v>38</v>
      </c>
      <c r="E12" s="99" t="s">
        <v>55</v>
      </c>
      <c r="F12" s="99">
        <v>3</v>
      </c>
      <c r="G12" s="99">
        <v>141</v>
      </c>
      <c r="H12" s="99">
        <v>4</v>
      </c>
      <c r="I12" s="99">
        <v>4</v>
      </c>
      <c r="J12" s="99" t="s">
        <v>144</v>
      </c>
      <c r="K12" s="99" t="s">
        <v>144</v>
      </c>
      <c r="L12" s="99" t="s">
        <v>144</v>
      </c>
    </row>
    <row r="13" ht="14.25" spans="1:12">
      <c r="A13" s="99" t="s">
        <v>155</v>
      </c>
      <c r="B13" s="99" t="s">
        <v>143</v>
      </c>
      <c r="C13" s="99">
        <v>2</v>
      </c>
      <c r="D13" s="99" t="s">
        <v>38</v>
      </c>
      <c r="E13" s="99" t="s">
        <v>55</v>
      </c>
      <c r="F13" s="99">
        <v>4</v>
      </c>
      <c r="G13" s="99">
        <v>170</v>
      </c>
      <c r="H13" s="99">
        <v>4</v>
      </c>
      <c r="I13" s="99">
        <v>2</v>
      </c>
      <c r="J13" s="99" t="s">
        <v>144</v>
      </c>
      <c r="K13" s="99" t="s">
        <v>144</v>
      </c>
      <c r="L13" s="99" t="s">
        <v>144</v>
      </c>
    </row>
    <row r="14" ht="14.25" spans="1:12">
      <c r="A14" s="99" t="s">
        <v>156</v>
      </c>
      <c r="B14" s="99" t="s">
        <v>143</v>
      </c>
      <c r="C14" s="99">
        <v>2</v>
      </c>
      <c r="D14" s="99" t="s">
        <v>38</v>
      </c>
      <c r="E14" s="99" t="s">
        <v>57</v>
      </c>
      <c r="F14" s="99">
        <v>6</v>
      </c>
      <c r="G14" s="99">
        <v>363</v>
      </c>
      <c r="H14" s="99">
        <v>4</v>
      </c>
      <c r="I14" s="99">
        <v>3</v>
      </c>
      <c r="J14" s="99" t="s">
        <v>144</v>
      </c>
      <c r="K14" s="99" t="s">
        <v>144</v>
      </c>
      <c r="L14" s="99" t="s">
        <v>144</v>
      </c>
    </row>
    <row r="15" ht="14.25" spans="1:12">
      <c r="A15" s="99" t="s">
        <v>157</v>
      </c>
      <c r="B15" s="99" t="s">
        <v>143</v>
      </c>
      <c r="C15" s="99">
        <v>2</v>
      </c>
      <c r="D15" s="99" t="s">
        <v>38</v>
      </c>
      <c r="E15" s="99" t="s">
        <v>57</v>
      </c>
      <c r="F15" s="99">
        <v>3</v>
      </c>
      <c r="G15" s="99">
        <v>172</v>
      </c>
      <c r="H15" s="99">
        <v>4</v>
      </c>
      <c r="I15" s="99">
        <v>1</v>
      </c>
      <c r="J15" s="99" t="s">
        <v>144</v>
      </c>
      <c r="K15" s="99" t="s">
        <v>144</v>
      </c>
      <c r="L15" s="99" t="s">
        <v>144</v>
      </c>
    </row>
    <row r="16" ht="14.25" spans="1:12">
      <c r="A16" s="99" t="s">
        <v>158</v>
      </c>
      <c r="B16" s="99" t="s">
        <v>143</v>
      </c>
      <c r="C16" s="99">
        <v>2</v>
      </c>
      <c r="D16" s="99" t="s">
        <v>38</v>
      </c>
      <c r="E16" s="99" t="s">
        <v>57</v>
      </c>
      <c r="F16" s="99">
        <v>5</v>
      </c>
      <c r="G16" s="99">
        <v>313</v>
      </c>
      <c r="H16" s="99">
        <v>4</v>
      </c>
      <c r="I16" s="99">
        <v>3</v>
      </c>
      <c r="J16" s="99" t="s">
        <v>144</v>
      </c>
      <c r="K16" s="99" t="s">
        <v>144</v>
      </c>
      <c r="L16" s="99" t="s">
        <v>144</v>
      </c>
    </row>
    <row r="17" ht="14.25" spans="1:12">
      <c r="A17" s="99" t="s">
        <v>159</v>
      </c>
      <c r="B17" s="99" t="s">
        <v>143</v>
      </c>
      <c r="C17" s="99">
        <v>2</v>
      </c>
      <c r="D17" s="99" t="s">
        <v>38</v>
      </c>
      <c r="E17" s="99" t="s">
        <v>57</v>
      </c>
      <c r="F17" s="99">
        <v>2</v>
      </c>
      <c r="G17" s="99">
        <v>121</v>
      </c>
      <c r="H17" s="99">
        <v>4</v>
      </c>
      <c r="I17" s="99">
        <v>3</v>
      </c>
      <c r="J17" s="99" t="s">
        <v>144</v>
      </c>
      <c r="K17" s="99" t="s">
        <v>144</v>
      </c>
      <c r="L17" s="99" t="s">
        <v>144</v>
      </c>
    </row>
    <row r="18" ht="14.25" spans="1:12">
      <c r="A18" s="99" t="s">
        <v>160</v>
      </c>
      <c r="B18" s="99" t="s">
        <v>143</v>
      </c>
      <c r="C18" s="99">
        <v>2</v>
      </c>
      <c r="D18" s="99" t="s">
        <v>38</v>
      </c>
      <c r="E18" s="99" t="s">
        <v>57</v>
      </c>
      <c r="F18" s="99">
        <v>2</v>
      </c>
      <c r="G18" s="99">
        <v>120</v>
      </c>
      <c r="H18" s="99">
        <v>4</v>
      </c>
      <c r="I18" s="99">
        <v>1</v>
      </c>
      <c r="J18" s="99" t="s">
        <v>144</v>
      </c>
      <c r="K18" s="99" t="s">
        <v>144</v>
      </c>
      <c r="L18" s="99" t="s">
        <v>144</v>
      </c>
    </row>
    <row r="19" ht="14.25" spans="1:12">
      <c r="A19" s="99" t="s">
        <v>161</v>
      </c>
      <c r="B19" s="99" t="s">
        <v>143</v>
      </c>
      <c r="C19" s="99">
        <v>2</v>
      </c>
      <c r="D19" s="99" t="s">
        <v>38</v>
      </c>
      <c r="E19" s="99" t="s">
        <v>57</v>
      </c>
      <c r="F19" s="99">
        <v>5</v>
      </c>
      <c r="G19" s="99">
        <v>303</v>
      </c>
      <c r="H19" s="99">
        <v>4</v>
      </c>
      <c r="I19" s="99">
        <v>2</v>
      </c>
      <c r="J19" s="99" t="s">
        <v>144</v>
      </c>
      <c r="K19" s="99" t="s">
        <v>144</v>
      </c>
      <c r="L19" s="99" t="s">
        <v>144</v>
      </c>
    </row>
    <row r="20" ht="14.25" spans="1:12">
      <c r="A20" s="99" t="s">
        <v>162</v>
      </c>
      <c r="B20" s="99" t="s">
        <v>143</v>
      </c>
      <c r="C20" s="99">
        <v>2</v>
      </c>
      <c r="D20" s="99" t="s">
        <v>38</v>
      </c>
      <c r="E20" s="99" t="s">
        <v>57</v>
      </c>
      <c r="F20" s="99">
        <v>6</v>
      </c>
      <c r="G20" s="99">
        <v>365</v>
      </c>
      <c r="H20" s="99">
        <v>4</v>
      </c>
      <c r="I20" s="99">
        <v>2</v>
      </c>
      <c r="J20" s="99" t="s">
        <v>144</v>
      </c>
      <c r="K20" s="99" t="s">
        <v>144</v>
      </c>
      <c r="L20" s="99" t="s">
        <v>144</v>
      </c>
    </row>
    <row r="21" ht="14.25" spans="1:12">
      <c r="A21" s="99" t="s">
        <v>163</v>
      </c>
      <c r="B21" s="99" t="s">
        <v>143</v>
      </c>
      <c r="C21" s="99">
        <v>2</v>
      </c>
      <c r="D21" s="99" t="s">
        <v>38</v>
      </c>
      <c r="E21" s="99" t="s">
        <v>57</v>
      </c>
      <c r="F21" s="99">
        <v>4</v>
      </c>
      <c r="G21" s="99">
        <v>263</v>
      </c>
      <c r="H21" s="99">
        <v>4</v>
      </c>
      <c r="I21" s="99">
        <v>1</v>
      </c>
      <c r="J21" s="99" t="s">
        <v>144</v>
      </c>
      <c r="K21" s="99" t="s">
        <v>144</v>
      </c>
      <c r="L21" s="99" t="s">
        <v>144</v>
      </c>
    </row>
    <row r="22" ht="14.25" spans="1:12">
      <c r="A22" s="99" t="s">
        <v>164</v>
      </c>
      <c r="B22" s="99" t="s">
        <v>143</v>
      </c>
      <c r="C22" s="99">
        <v>2</v>
      </c>
      <c r="D22" s="99" t="s">
        <v>38</v>
      </c>
      <c r="E22" s="99" t="s">
        <v>57</v>
      </c>
      <c r="F22" s="99">
        <v>7</v>
      </c>
      <c r="G22" s="99">
        <v>411</v>
      </c>
      <c r="H22" s="99">
        <v>4</v>
      </c>
      <c r="I22" s="99">
        <v>2</v>
      </c>
      <c r="J22" s="99" t="s">
        <v>144</v>
      </c>
      <c r="K22" s="99" t="s">
        <v>144</v>
      </c>
      <c r="L22" s="99" t="s">
        <v>144</v>
      </c>
    </row>
    <row r="23" ht="14.25" spans="1:12">
      <c r="A23" s="99" t="s">
        <v>165</v>
      </c>
      <c r="B23" s="99" t="s">
        <v>143</v>
      </c>
      <c r="C23" s="99">
        <v>2</v>
      </c>
      <c r="D23" s="99" t="s">
        <v>38</v>
      </c>
      <c r="E23" s="99" t="s">
        <v>60</v>
      </c>
      <c r="F23" s="99">
        <v>3</v>
      </c>
      <c r="G23" s="99">
        <v>272</v>
      </c>
      <c r="H23" s="99">
        <v>4</v>
      </c>
      <c r="I23" s="99">
        <v>2</v>
      </c>
      <c r="J23" s="99" t="s">
        <v>144</v>
      </c>
      <c r="K23" s="99" t="s">
        <v>144</v>
      </c>
      <c r="L23" s="99" t="s">
        <v>144</v>
      </c>
    </row>
    <row r="24" ht="14.25" spans="1:12">
      <c r="A24" s="99" t="s">
        <v>166</v>
      </c>
      <c r="B24" s="99" t="s">
        <v>143</v>
      </c>
      <c r="C24" s="99">
        <v>2</v>
      </c>
      <c r="D24" s="99" t="s">
        <v>38</v>
      </c>
      <c r="E24" s="99" t="s">
        <v>60</v>
      </c>
      <c r="F24" s="99">
        <v>3</v>
      </c>
      <c r="G24" s="99">
        <v>271</v>
      </c>
      <c r="H24" s="99">
        <v>4</v>
      </c>
      <c r="I24" s="99">
        <v>2</v>
      </c>
      <c r="J24" s="99" t="s">
        <v>144</v>
      </c>
      <c r="K24" s="99" t="s">
        <v>144</v>
      </c>
      <c r="L24" s="99" t="s">
        <v>144</v>
      </c>
    </row>
    <row r="25" ht="14.25" spans="1:12">
      <c r="A25" s="99" t="s">
        <v>167</v>
      </c>
      <c r="B25" s="99" t="s">
        <v>143</v>
      </c>
      <c r="C25" s="99">
        <v>2</v>
      </c>
      <c r="D25" s="99" t="s">
        <v>38</v>
      </c>
      <c r="E25" s="99" t="s">
        <v>60</v>
      </c>
      <c r="F25" s="99">
        <v>3</v>
      </c>
      <c r="G25" s="99">
        <v>273</v>
      </c>
      <c r="H25" s="99">
        <v>4</v>
      </c>
      <c r="I25" s="99">
        <v>2</v>
      </c>
      <c r="J25" s="99" t="s">
        <v>144</v>
      </c>
      <c r="K25" s="99" t="s">
        <v>144</v>
      </c>
      <c r="L25" s="99" t="s">
        <v>144</v>
      </c>
    </row>
    <row r="26" ht="14.25" spans="1:12">
      <c r="A26" s="99" t="s">
        <v>168</v>
      </c>
      <c r="B26" s="99" t="s">
        <v>143</v>
      </c>
      <c r="C26" s="99">
        <v>2</v>
      </c>
      <c r="D26" s="99" t="s">
        <v>38</v>
      </c>
      <c r="E26" s="99" t="s">
        <v>60</v>
      </c>
      <c r="F26" s="99">
        <v>4</v>
      </c>
      <c r="G26" s="99">
        <v>374</v>
      </c>
      <c r="H26" s="99">
        <v>4</v>
      </c>
      <c r="I26" s="99">
        <v>2</v>
      </c>
      <c r="J26" s="99" t="s">
        <v>144</v>
      </c>
      <c r="K26" s="99" t="s">
        <v>144</v>
      </c>
      <c r="L26" s="99" t="s">
        <v>144</v>
      </c>
    </row>
    <row r="27" ht="14.25" spans="1:12">
      <c r="A27" s="99" t="s">
        <v>169</v>
      </c>
      <c r="B27" s="99" t="s">
        <v>143</v>
      </c>
      <c r="C27" s="99">
        <v>2</v>
      </c>
      <c r="D27" s="99" t="s">
        <v>38</v>
      </c>
      <c r="E27" s="99" t="s">
        <v>60</v>
      </c>
      <c r="F27" s="99">
        <v>1</v>
      </c>
      <c r="G27" s="99">
        <v>91</v>
      </c>
      <c r="H27" s="99">
        <v>4</v>
      </c>
      <c r="I27" s="99">
        <v>3</v>
      </c>
      <c r="J27" s="99" t="s">
        <v>144</v>
      </c>
      <c r="K27" s="99" t="s">
        <v>144</v>
      </c>
      <c r="L27" s="99" t="s">
        <v>144</v>
      </c>
    </row>
    <row r="28" ht="14.25" spans="1:12">
      <c r="A28" s="99" t="s">
        <v>170</v>
      </c>
      <c r="B28" s="99" t="s">
        <v>143</v>
      </c>
      <c r="C28" s="99">
        <v>2</v>
      </c>
      <c r="D28" s="99" t="s">
        <v>38</v>
      </c>
      <c r="E28" s="99" t="s">
        <v>60</v>
      </c>
      <c r="F28" s="99">
        <v>2</v>
      </c>
      <c r="G28" s="99">
        <v>201</v>
      </c>
      <c r="H28" s="99">
        <v>4</v>
      </c>
      <c r="I28" s="99">
        <v>2</v>
      </c>
      <c r="J28" s="99" t="s">
        <v>144</v>
      </c>
      <c r="K28" s="99" t="s">
        <v>144</v>
      </c>
      <c r="L28" s="99" t="s">
        <v>144</v>
      </c>
    </row>
    <row r="29" ht="14.25" spans="1:12">
      <c r="A29" s="99" t="s">
        <v>171</v>
      </c>
      <c r="B29" s="99" t="s">
        <v>143</v>
      </c>
      <c r="C29" s="99">
        <v>2</v>
      </c>
      <c r="D29" s="99" t="s">
        <v>38</v>
      </c>
      <c r="E29" s="99" t="s">
        <v>60</v>
      </c>
      <c r="F29" s="99">
        <v>2</v>
      </c>
      <c r="G29" s="99">
        <v>190</v>
      </c>
      <c r="H29" s="99">
        <v>4</v>
      </c>
      <c r="I29" s="99">
        <v>2</v>
      </c>
      <c r="J29" s="99" t="s">
        <v>144</v>
      </c>
      <c r="K29" s="99" t="s">
        <v>144</v>
      </c>
      <c r="L29" s="99" t="s">
        <v>144</v>
      </c>
    </row>
    <row r="30" ht="14.25" spans="1:12">
      <c r="A30" s="99" t="s">
        <v>172</v>
      </c>
      <c r="B30" s="99" t="s">
        <v>143</v>
      </c>
      <c r="C30" s="99">
        <v>2</v>
      </c>
      <c r="D30" s="99" t="s">
        <v>38</v>
      </c>
      <c r="E30" s="99" t="s">
        <v>63</v>
      </c>
      <c r="F30" s="99">
        <v>3</v>
      </c>
      <c r="G30" s="99">
        <v>361</v>
      </c>
      <c r="H30" s="99">
        <v>4</v>
      </c>
      <c r="I30" s="99">
        <v>2</v>
      </c>
      <c r="J30" s="99" t="s">
        <v>144</v>
      </c>
      <c r="K30" s="99" t="s">
        <v>144</v>
      </c>
      <c r="L30" s="99" t="s">
        <v>144</v>
      </c>
    </row>
    <row r="31" ht="14.25" spans="1:12">
      <c r="A31" s="99" t="s">
        <v>173</v>
      </c>
      <c r="B31" s="99" t="s">
        <v>143</v>
      </c>
      <c r="C31" s="99">
        <v>2</v>
      </c>
      <c r="D31" s="99" t="s">
        <v>38</v>
      </c>
      <c r="E31" s="99" t="s">
        <v>63</v>
      </c>
      <c r="F31" s="99">
        <v>2</v>
      </c>
      <c r="G31" s="99">
        <v>241</v>
      </c>
      <c r="H31" s="99">
        <v>4</v>
      </c>
      <c r="I31" s="99">
        <v>2</v>
      </c>
      <c r="J31" s="99" t="s">
        <v>144</v>
      </c>
      <c r="K31" s="99" t="s">
        <v>144</v>
      </c>
      <c r="L31" s="99" t="s">
        <v>144</v>
      </c>
    </row>
    <row r="32" ht="14.25" spans="1:12">
      <c r="A32" s="99" t="s">
        <v>174</v>
      </c>
      <c r="B32" s="99" t="s">
        <v>143</v>
      </c>
      <c r="C32" s="99">
        <v>2</v>
      </c>
      <c r="D32" s="99" t="s">
        <v>38</v>
      </c>
      <c r="E32" s="99" t="s">
        <v>63</v>
      </c>
      <c r="F32" s="99">
        <v>2</v>
      </c>
      <c r="G32" s="99">
        <v>252</v>
      </c>
      <c r="H32" s="99">
        <v>4</v>
      </c>
      <c r="I32" s="99">
        <v>1</v>
      </c>
      <c r="J32" s="99" t="s">
        <v>144</v>
      </c>
      <c r="K32" s="99" t="s">
        <v>144</v>
      </c>
      <c r="L32" s="99" t="s">
        <v>144</v>
      </c>
    </row>
    <row r="33" ht="14.25" spans="1:12">
      <c r="A33" s="99" t="s">
        <v>175</v>
      </c>
      <c r="B33" s="99" t="s">
        <v>143</v>
      </c>
      <c r="C33" s="99">
        <v>2</v>
      </c>
      <c r="D33" s="99" t="s">
        <v>38</v>
      </c>
      <c r="E33" s="99" t="s">
        <v>63</v>
      </c>
      <c r="F33" s="99">
        <v>3</v>
      </c>
      <c r="G33" s="99">
        <v>372</v>
      </c>
      <c r="H33" s="99">
        <v>4</v>
      </c>
      <c r="I33" s="99">
        <v>1</v>
      </c>
      <c r="J33" s="99" t="s">
        <v>144</v>
      </c>
      <c r="K33" s="99" t="s">
        <v>144</v>
      </c>
      <c r="L33" s="99" t="s">
        <v>144</v>
      </c>
    </row>
    <row r="34" ht="14.25" spans="1:12">
      <c r="A34" s="99" t="s">
        <v>176</v>
      </c>
      <c r="B34" s="99" t="s">
        <v>143</v>
      </c>
      <c r="C34" s="99">
        <v>2</v>
      </c>
      <c r="D34" s="99" t="s">
        <v>38</v>
      </c>
      <c r="E34" s="99" t="s">
        <v>63</v>
      </c>
      <c r="F34" s="99">
        <v>4</v>
      </c>
      <c r="G34" s="99">
        <v>481</v>
      </c>
      <c r="H34" s="99">
        <v>4</v>
      </c>
      <c r="I34" s="99">
        <v>1</v>
      </c>
      <c r="J34" s="99" t="s">
        <v>144</v>
      </c>
      <c r="K34" s="99" t="s">
        <v>144</v>
      </c>
      <c r="L34" s="99" t="s">
        <v>144</v>
      </c>
    </row>
    <row r="35" ht="14.25" spans="1:12">
      <c r="A35" s="99" t="s">
        <v>177</v>
      </c>
      <c r="B35" s="99" t="s">
        <v>143</v>
      </c>
      <c r="C35" s="99">
        <v>2</v>
      </c>
      <c r="D35" s="99" t="s">
        <v>38</v>
      </c>
      <c r="E35" s="99" t="s">
        <v>63</v>
      </c>
      <c r="F35" s="99">
        <v>4</v>
      </c>
      <c r="G35" s="99">
        <v>471</v>
      </c>
      <c r="H35" s="99">
        <v>4</v>
      </c>
      <c r="I35" s="99">
        <v>3</v>
      </c>
      <c r="J35" s="99" t="s">
        <v>144</v>
      </c>
      <c r="K35" s="99" t="s">
        <v>144</v>
      </c>
      <c r="L35" s="99" t="s">
        <v>144</v>
      </c>
    </row>
    <row r="36" ht="14.25" spans="1:12">
      <c r="A36" s="99" t="s">
        <v>178</v>
      </c>
      <c r="B36" s="99" t="s">
        <v>143</v>
      </c>
      <c r="C36" s="99">
        <v>2</v>
      </c>
      <c r="D36" s="99" t="s">
        <v>38</v>
      </c>
      <c r="E36" s="99" t="s">
        <v>63</v>
      </c>
      <c r="F36" s="99">
        <v>3</v>
      </c>
      <c r="G36" s="99">
        <v>353</v>
      </c>
      <c r="H36" s="99">
        <v>4</v>
      </c>
      <c r="I36" s="99">
        <v>3</v>
      </c>
      <c r="J36" s="99" t="s">
        <v>144</v>
      </c>
      <c r="K36" s="99" t="s">
        <v>144</v>
      </c>
      <c r="L36" s="99" t="s">
        <v>144</v>
      </c>
    </row>
    <row r="37" ht="14.25" spans="1:12">
      <c r="A37" s="99" t="s">
        <v>179</v>
      </c>
      <c r="B37" s="99" t="s">
        <v>143</v>
      </c>
      <c r="C37" s="99">
        <v>2</v>
      </c>
      <c r="D37" s="99" t="s">
        <v>38</v>
      </c>
      <c r="E37" s="99" t="s">
        <v>63</v>
      </c>
      <c r="F37" s="99">
        <v>4</v>
      </c>
      <c r="G37" s="99">
        <v>492</v>
      </c>
      <c r="H37" s="99">
        <v>4</v>
      </c>
      <c r="I37" s="99">
        <v>2</v>
      </c>
      <c r="J37" s="99" t="s">
        <v>144</v>
      </c>
      <c r="K37" s="99" t="s">
        <v>144</v>
      </c>
      <c r="L37" s="99" t="s">
        <v>144</v>
      </c>
    </row>
    <row r="38" ht="14.25" spans="1:12">
      <c r="A38" s="99" t="s">
        <v>180</v>
      </c>
      <c r="B38" s="99" t="s">
        <v>143</v>
      </c>
      <c r="C38" s="99">
        <v>2</v>
      </c>
      <c r="D38" s="99" t="s">
        <v>38</v>
      </c>
      <c r="E38" s="99" t="s">
        <v>63</v>
      </c>
      <c r="F38" s="99">
        <v>3</v>
      </c>
      <c r="G38" s="99">
        <v>381</v>
      </c>
      <c r="H38" s="99">
        <v>4</v>
      </c>
      <c r="I38" s="99">
        <v>2</v>
      </c>
      <c r="J38" s="99" t="s">
        <v>144</v>
      </c>
      <c r="K38" s="99" t="s">
        <v>144</v>
      </c>
      <c r="L38" s="99" t="s">
        <v>144</v>
      </c>
    </row>
    <row r="39" ht="14.25" spans="1:12">
      <c r="A39" s="99" t="s">
        <v>181</v>
      </c>
      <c r="B39" s="99" t="s">
        <v>143</v>
      </c>
      <c r="C39" s="99">
        <v>2</v>
      </c>
      <c r="D39" s="99" t="s">
        <v>40</v>
      </c>
      <c r="E39" s="99" t="s">
        <v>55</v>
      </c>
      <c r="F39" s="99">
        <v>4</v>
      </c>
      <c r="G39" s="99">
        <v>184</v>
      </c>
      <c r="H39" s="99">
        <v>4</v>
      </c>
      <c r="I39" s="99">
        <v>2</v>
      </c>
      <c r="J39" s="99" t="s">
        <v>144</v>
      </c>
      <c r="K39" s="99" t="s">
        <v>144</v>
      </c>
      <c r="L39" s="99" t="s">
        <v>144</v>
      </c>
    </row>
    <row r="40" ht="14.25" spans="1:12">
      <c r="A40" s="99" t="s">
        <v>182</v>
      </c>
      <c r="B40" s="99" t="s">
        <v>143</v>
      </c>
      <c r="C40" s="99">
        <v>2</v>
      </c>
      <c r="D40" s="99" t="s">
        <v>40</v>
      </c>
      <c r="E40" s="99" t="s">
        <v>55</v>
      </c>
      <c r="F40" s="99">
        <v>2</v>
      </c>
      <c r="G40" s="99">
        <v>81</v>
      </c>
      <c r="H40" s="99">
        <v>4</v>
      </c>
      <c r="I40" s="99">
        <v>1</v>
      </c>
      <c r="J40" s="99" t="s">
        <v>144</v>
      </c>
      <c r="K40" s="99" t="s">
        <v>144</v>
      </c>
      <c r="L40" s="99" t="s">
        <v>144</v>
      </c>
    </row>
    <row r="41" ht="14.25" spans="1:12">
      <c r="A41" s="99" t="s">
        <v>183</v>
      </c>
      <c r="B41" s="99" t="s">
        <v>143</v>
      </c>
      <c r="C41" s="99">
        <v>2</v>
      </c>
      <c r="D41" s="99" t="s">
        <v>40</v>
      </c>
      <c r="E41" s="99" t="s">
        <v>55</v>
      </c>
      <c r="F41" s="99">
        <v>6</v>
      </c>
      <c r="G41" s="99">
        <v>255</v>
      </c>
      <c r="H41" s="99">
        <v>4</v>
      </c>
      <c r="I41" s="99">
        <v>3</v>
      </c>
      <c r="J41" s="99" t="s">
        <v>144</v>
      </c>
      <c r="K41" s="99" t="s">
        <v>144</v>
      </c>
      <c r="L41" s="99" t="s">
        <v>144</v>
      </c>
    </row>
    <row r="42" ht="14.25" spans="1:12">
      <c r="A42" s="99" t="s">
        <v>184</v>
      </c>
      <c r="B42" s="99" t="s">
        <v>143</v>
      </c>
      <c r="C42" s="99">
        <v>2</v>
      </c>
      <c r="D42" s="99" t="s">
        <v>40</v>
      </c>
      <c r="E42" s="99" t="s">
        <v>55</v>
      </c>
      <c r="F42" s="99">
        <v>3</v>
      </c>
      <c r="G42" s="99">
        <v>132</v>
      </c>
      <c r="H42" s="99">
        <v>4</v>
      </c>
      <c r="I42" s="99">
        <v>3</v>
      </c>
      <c r="J42" s="99" t="s">
        <v>144</v>
      </c>
      <c r="K42" s="99" t="s">
        <v>144</v>
      </c>
      <c r="L42" s="99" t="s">
        <v>144</v>
      </c>
    </row>
    <row r="43" ht="14.25" spans="1:12">
      <c r="A43" s="99" t="s">
        <v>185</v>
      </c>
      <c r="B43" s="99" t="s">
        <v>143</v>
      </c>
      <c r="C43" s="99">
        <v>2</v>
      </c>
      <c r="D43" s="99" t="s">
        <v>40</v>
      </c>
      <c r="E43" s="99" t="s">
        <v>55</v>
      </c>
      <c r="F43" s="99">
        <v>2</v>
      </c>
      <c r="G43" s="99">
        <v>91</v>
      </c>
      <c r="H43" s="99">
        <v>4</v>
      </c>
      <c r="I43" s="99">
        <v>4</v>
      </c>
      <c r="J43" s="99" t="s">
        <v>144</v>
      </c>
      <c r="K43" s="99" t="s">
        <v>144</v>
      </c>
      <c r="L43" s="99" t="s">
        <v>144</v>
      </c>
    </row>
    <row r="44" ht="14.25" spans="1:12">
      <c r="A44" s="99" t="s">
        <v>186</v>
      </c>
      <c r="B44" s="99" t="s">
        <v>143</v>
      </c>
      <c r="C44" s="99">
        <v>2</v>
      </c>
      <c r="D44" s="99" t="s">
        <v>40</v>
      </c>
      <c r="E44" s="99" t="s">
        <v>55</v>
      </c>
      <c r="F44" s="99">
        <v>4</v>
      </c>
      <c r="G44" s="99">
        <v>184</v>
      </c>
      <c r="H44" s="99">
        <v>4</v>
      </c>
      <c r="I44" s="99">
        <v>4</v>
      </c>
      <c r="J44" s="99" t="s">
        <v>144</v>
      </c>
      <c r="K44" s="99" t="s">
        <v>144</v>
      </c>
      <c r="L44" s="99" t="s">
        <v>144</v>
      </c>
    </row>
    <row r="45" ht="14.25" spans="1:12">
      <c r="A45" s="99" t="s">
        <v>187</v>
      </c>
      <c r="B45" s="99" t="s">
        <v>143</v>
      </c>
      <c r="C45" s="99">
        <v>2</v>
      </c>
      <c r="D45" s="99" t="s">
        <v>40</v>
      </c>
      <c r="E45" s="99" t="s">
        <v>55</v>
      </c>
      <c r="F45" s="99">
        <v>2</v>
      </c>
      <c r="G45" s="99">
        <v>101</v>
      </c>
      <c r="H45" s="99">
        <v>4</v>
      </c>
      <c r="I45" s="99">
        <v>2</v>
      </c>
      <c r="J45" s="99" t="s">
        <v>144</v>
      </c>
      <c r="K45" s="99" t="s">
        <v>144</v>
      </c>
      <c r="L45" s="99" t="s">
        <v>144</v>
      </c>
    </row>
    <row r="46" ht="14.25" spans="1:12">
      <c r="A46" s="99" t="s">
        <v>188</v>
      </c>
      <c r="B46" s="99" t="s">
        <v>143</v>
      </c>
      <c r="C46" s="99">
        <v>2</v>
      </c>
      <c r="D46" s="99" t="s">
        <v>40</v>
      </c>
      <c r="E46" s="99" t="s">
        <v>55</v>
      </c>
      <c r="F46" s="99">
        <v>6</v>
      </c>
      <c r="G46" s="99">
        <v>256</v>
      </c>
      <c r="H46" s="99">
        <v>4</v>
      </c>
      <c r="I46" s="99">
        <v>3</v>
      </c>
      <c r="J46" s="99" t="s">
        <v>144</v>
      </c>
      <c r="K46" s="99" t="s">
        <v>144</v>
      </c>
      <c r="L46" s="99" t="s">
        <v>144</v>
      </c>
    </row>
    <row r="47" ht="14.25" spans="1:12">
      <c r="A47" s="99" t="s">
        <v>189</v>
      </c>
      <c r="B47" s="99" t="s">
        <v>143</v>
      </c>
      <c r="C47" s="99">
        <v>2</v>
      </c>
      <c r="D47" s="99" t="s">
        <v>40</v>
      </c>
      <c r="E47" s="99" t="s">
        <v>55</v>
      </c>
      <c r="F47" s="99">
        <v>3</v>
      </c>
      <c r="G47" s="99">
        <v>132</v>
      </c>
      <c r="H47" s="99">
        <v>4</v>
      </c>
      <c r="I47" s="99">
        <v>3</v>
      </c>
      <c r="J47" s="99" t="s">
        <v>144</v>
      </c>
      <c r="K47" s="99" t="s">
        <v>144</v>
      </c>
      <c r="L47" s="99" t="s">
        <v>144</v>
      </c>
    </row>
    <row r="48" ht="14.25" spans="1:12">
      <c r="A48" s="99" t="s">
        <v>190</v>
      </c>
      <c r="B48" s="99" t="s">
        <v>143</v>
      </c>
      <c r="C48" s="99">
        <v>2</v>
      </c>
      <c r="D48" s="99" t="s">
        <v>40</v>
      </c>
      <c r="E48" s="99" t="s">
        <v>55</v>
      </c>
      <c r="F48" s="99">
        <v>3</v>
      </c>
      <c r="G48" s="99">
        <v>132</v>
      </c>
      <c r="H48" s="99">
        <v>4</v>
      </c>
      <c r="I48" s="99">
        <v>2</v>
      </c>
      <c r="J48" s="99" t="s">
        <v>144</v>
      </c>
      <c r="K48" s="99" t="s">
        <v>144</v>
      </c>
      <c r="L48" s="99" t="s">
        <v>144</v>
      </c>
    </row>
    <row r="49" ht="14.25" spans="1:12">
      <c r="A49" s="99" t="s">
        <v>191</v>
      </c>
      <c r="B49" s="99" t="s">
        <v>143</v>
      </c>
      <c r="C49" s="99">
        <v>2</v>
      </c>
      <c r="D49" s="99" t="s">
        <v>40</v>
      </c>
      <c r="E49" s="99" t="s">
        <v>55</v>
      </c>
      <c r="F49" s="99">
        <v>3</v>
      </c>
      <c r="G49" s="99">
        <v>131</v>
      </c>
      <c r="H49" s="99">
        <v>4</v>
      </c>
      <c r="I49" s="99">
        <v>2</v>
      </c>
      <c r="J49" s="99" t="s">
        <v>144</v>
      </c>
      <c r="K49" s="99" t="s">
        <v>144</v>
      </c>
      <c r="L49" s="99" t="s">
        <v>144</v>
      </c>
    </row>
    <row r="50" ht="14.25" spans="1:12">
      <c r="A50" s="99" t="s">
        <v>192</v>
      </c>
      <c r="B50" s="99" t="s">
        <v>143</v>
      </c>
      <c r="C50" s="99">
        <v>2</v>
      </c>
      <c r="D50" s="99" t="s">
        <v>40</v>
      </c>
      <c r="E50" s="99" t="s">
        <v>55</v>
      </c>
      <c r="F50" s="99">
        <v>2</v>
      </c>
      <c r="G50" s="99">
        <v>92</v>
      </c>
      <c r="H50" s="99">
        <v>4</v>
      </c>
      <c r="I50" s="99">
        <v>1</v>
      </c>
      <c r="J50" s="99" t="s">
        <v>144</v>
      </c>
      <c r="K50" s="99" t="s">
        <v>144</v>
      </c>
      <c r="L50" s="99" t="s">
        <v>144</v>
      </c>
    </row>
    <row r="51" ht="14.25" spans="1:12">
      <c r="A51" s="99" t="s">
        <v>193</v>
      </c>
      <c r="B51" s="99" t="s">
        <v>143</v>
      </c>
      <c r="C51" s="99">
        <v>2</v>
      </c>
      <c r="D51" s="99" t="s">
        <v>40</v>
      </c>
      <c r="E51" s="99" t="s">
        <v>57</v>
      </c>
      <c r="F51" s="99">
        <v>4</v>
      </c>
      <c r="G51" s="99">
        <v>260</v>
      </c>
      <c r="H51" s="99">
        <v>4</v>
      </c>
      <c r="I51" s="99">
        <v>2</v>
      </c>
      <c r="J51" s="99" t="s">
        <v>144</v>
      </c>
      <c r="K51" s="99" t="s">
        <v>144</v>
      </c>
      <c r="L51" s="99" t="s">
        <v>144</v>
      </c>
    </row>
    <row r="52" ht="14.25" spans="1:12">
      <c r="A52" s="99" t="s">
        <v>194</v>
      </c>
      <c r="B52" s="99" t="s">
        <v>143</v>
      </c>
      <c r="C52" s="99">
        <v>2</v>
      </c>
      <c r="D52" s="99" t="s">
        <v>40</v>
      </c>
      <c r="E52" s="99" t="s">
        <v>57</v>
      </c>
      <c r="F52" s="99">
        <v>6</v>
      </c>
      <c r="G52" s="99">
        <v>424</v>
      </c>
      <c r="H52" s="99">
        <v>4</v>
      </c>
      <c r="I52" s="99">
        <v>2</v>
      </c>
      <c r="J52" s="99" t="s">
        <v>144</v>
      </c>
      <c r="K52" s="99" t="s">
        <v>144</v>
      </c>
      <c r="L52" s="99" t="s">
        <v>144</v>
      </c>
    </row>
    <row r="53" ht="14.25" spans="1:12">
      <c r="A53" s="99" t="s">
        <v>195</v>
      </c>
      <c r="B53" s="99" t="s">
        <v>143</v>
      </c>
      <c r="C53" s="99">
        <v>2</v>
      </c>
      <c r="D53" s="99" t="s">
        <v>40</v>
      </c>
      <c r="E53" s="99" t="s">
        <v>57</v>
      </c>
      <c r="F53" s="99">
        <v>4</v>
      </c>
      <c r="G53" s="99">
        <v>253</v>
      </c>
      <c r="H53" s="99">
        <v>4</v>
      </c>
      <c r="I53" s="99">
        <v>2</v>
      </c>
      <c r="J53" s="99" t="s">
        <v>144</v>
      </c>
      <c r="K53" s="99" t="s">
        <v>144</v>
      </c>
      <c r="L53" s="99" t="s">
        <v>144</v>
      </c>
    </row>
    <row r="54" ht="14.25" spans="1:12">
      <c r="A54" s="99" t="s">
        <v>196</v>
      </c>
      <c r="B54" s="99" t="s">
        <v>143</v>
      </c>
      <c r="C54" s="99">
        <v>2</v>
      </c>
      <c r="D54" s="99" t="s">
        <v>40</v>
      </c>
      <c r="E54" s="99" t="s">
        <v>57</v>
      </c>
      <c r="F54" s="99">
        <v>5</v>
      </c>
      <c r="G54" s="99">
        <v>340</v>
      </c>
      <c r="H54" s="99">
        <v>4</v>
      </c>
      <c r="I54" s="99">
        <v>1</v>
      </c>
      <c r="J54" s="99" t="s">
        <v>144</v>
      </c>
      <c r="K54" s="99" t="s">
        <v>144</v>
      </c>
      <c r="L54" s="99" t="s">
        <v>144</v>
      </c>
    </row>
    <row r="55" ht="14.25" spans="1:12">
      <c r="A55" s="99" t="s">
        <v>197</v>
      </c>
      <c r="B55" s="99" t="s">
        <v>143</v>
      </c>
      <c r="C55" s="99">
        <v>2</v>
      </c>
      <c r="D55" s="99" t="s">
        <v>40</v>
      </c>
      <c r="E55" s="99" t="s">
        <v>57</v>
      </c>
      <c r="F55" s="99">
        <v>4</v>
      </c>
      <c r="G55" s="99">
        <v>281</v>
      </c>
      <c r="H55" s="99">
        <v>4</v>
      </c>
      <c r="I55" s="99">
        <v>3</v>
      </c>
      <c r="J55" s="99" t="s">
        <v>144</v>
      </c>
      <c r="K55" s="99" t="s">
        <v>144</v>
      </c>
      <c r="L55" s="99" t="s">
        <v>144</v>
      </c>
    </row>
    <row r="56" ht="14.25" spans="1:12">
      <c r="A56" s="99" t="s">
        <v>198</v>
      </c>
      <c r="B56" s="99" t="s">
        <v>143</v>
      </c>
      <c r="C56" s="99">
        <v>2</v>
      </c>
      <c r="D56" s="99" t="s">
        <v>40</v>
      </c>
      <c r="E56" s="99" t="s">
        <v>57</v>
      </c>
      <c r="F56" s="99">
        <v>3</v>
      </c>
      <c r="G56" s="99">
        <v>213</v>
      </c>
      <c r="H56" s="99">
        <v>4</v>
      </c>
      <c r="I56" s="99">
        <v>3</v>
      </c>
      <c r="J56" s="99" t="s">
        <v>144</v>
      </c>
      <c r="K56" s="99" t="s">
        <v>144</v>
      </c>
      <c r="L56" s="99" t="s">
        <v>144</v>
      </c>
    </row>
    <row r="57" ht="14.25" spans="1:12">
      <c r="A57" s="99" t="s">
        <v>199</v>
      </c>
      <c r="B57" s="99" t="s">
        <v>143</v>
      </c>
      <c r="C57" s="99">
        <v>2</v>
      </c>
      <c r="D57" s="99" t="s">
        <v>40</v>
      </c>
      <c r="E57" s="99" t="s">
        <v>57</v>
      </c>
      <c r="F57" s="99">
        <v>2</v>
      </c>
      <c r="G57" s="99">
        <v>141</v>
      </c>
      <c r="H57" s="99">
        <v>4</v>
      </c>
      <c r="I57" s="99">
        <v>3</v>
      </c>
      <c r="J57" s="99" t="s">
        <v>144</v>
      </c>
      <c r="K57" s="99" t="s">
        <v>144</v>
      </c>
      <c r="L57" s="99" t="s">
        <v>144</v>
      </c>
    </row>
    <row r="58" ht="14.25" spans="1:12">
      <c r="A58" s="99" t="s">
        <v>200</v>
      </c>
      <c r="B58" s="99" t="s">
        <v>143</v>
      </c>
      <c r="C58" s="99">
        <v>2</v>
      </c>
      <c r="D58" s="99" t="s">
        <v>40</v>
      </c>
      <c r="E58" s="99" t="s">
        <v>60</v>
      </c>
      <c r="F58" s="99">
        <v>2</v>
      </c>
      <c r="G58" s="99">
        <v>170</v>
      </c>
      <c r="H58" s="99">
        <v>4</v>
      </c>
      <c r="I58" s="99">
        <v>1</v>
      </c>
      <c r="J58" s="99" t="s">
        <v>144</v>
      </c>
      <c r="K58" s="99" t="s">
        <v>144</v>
      </c>
      <c r="L58" s="99" t="s">
        <v>144</v>
      </c>
    </row>
    <row r="59" ht="14.25" spans="1:12">
      <c r="A59" s="99" t="s">
        <v>201</v>
      </c>
      <c r="B59" s="99" t="s">
        <v>143</v>
      </c>
      <c r="C59" s="99">
        <v>2</v>
      </c>
      <c r="D59" s="99" t="s">
        <v>40</v>
      </c>
      <c r="E59" s="99" t="s">
        <v>60</v>
      </c>
      <c r="F59" s="99">
        <v>2</v>
      </c>
      <c r="G59" s="99">
        <v>171</v>
      </c>
      <c r="H59" s="99">
        <v>4</v>
      </c>
      <c r="I59" s="99">
        <v>1</v>
      </c>
      <c r="J59" s="99" t="s">
        <v>144</v>
      </c>
      <c r="K59" s="99" t="s">
        <v>144</v>
      </c>
      <c r="L59" s="99" t="s">
        <v>144</v>
      </c>
    </row>
    <row r="60" ht="14.25" spans="1:12">
      <c r="A60" s="99" t="s">
        <v>202</v>
      </c>
      <c r="B60" s="99" t="s">
        <v>143</v>
      </c>
      <c r="C60" s="99">
        <v>2</v>
      </c>
      <c r="D60" s="99" t="s">
        <v>40</v>
      </c>
      <c r="E60" s="99" t="s">
        <v>60</v>
      </c>
      <c r="F60" s="99">
        <v>4</v>
      </c>
      <c r="G60" s="99">
        <v>341</v>
      </c>
      <c r="H60" s="99">
        <v>4</v>
      </c>
      <c r="I60" s="99">
        <v>2</v>
      </c>
      <c r="J60" s="99" t="s">
        <v>144</v>
      </c>
      <c r="K60" s="99" t="s">
        <v>144</v>
      </c>
      <c r="L60" s="99" t="s">
        <v>144</v>
      </c>
    </row>
    <row r="61" ht="14.25" spans="1:12">
      <c r="A61" s="99" t="s">
        <v>203</v>
      </c>
      <c r="B61" s="99" t="s">
        <v>143</v>
      </c>
      <c r="C61" s="99">
        <v>2</v>
      </c>
      <c r="D61" s="99" t="s">
        <v>40</v>
      </c>
      <c r="E61" s="99" t="s">
        <v>60</v>
      </c>
      <c r="F61" s="99">
        <v>3</v>
      </c>
      <c r="G61" s="99">
        <v>270</v>
      </c>
      <c r="H61" s="99">
        <v>4</v>
      </c>
      <c r="I61" s="99">
        <v>2</v>
      </c>
      <c r="J61" s="99" t="s">
        <v>144</v>
      </c>
      <c r="K61" s="99" t="s">
        <v>144</v>
      </c>
      <c r="L61" s="99" t="s">
        <v>144</v>
      </c>
    </row>
    <row r="62" ht="14.25" spans="1:12">
      <c r="A62" s="99" t="s">
        <v>204</v>
      </c>
      <c r="B62" s="99" t="s">
        <v>143</v>
      </c>
      <c r="C62" s="99">
        <v>2</v>
      </c>
      <c r="D62" s="99" t="s">
        <v>40</v>
      </c>
      <c r="E62" s="99" t="s">
        <v>60</v>
      </c>
      <c r="F62" s="99">
        <v>2</v>
      </c>
      <c r="G62" s="99">
        <v>171</v>
      </c>
      <c r="H62" s="99">
        <v>4</v>
      </c>
      <c r="I62" s="99">
        <v>1</v>
      </c>
      <c r="J62" s="99" t="s">
        <v>144</v>
      </c>
      <c r="K62" s="99" t="s">
        <v>144</v>
      </c>
      <c r="L62" s="99" t="s">
        <v>144</v>
      </c>
    </row>
    <row r="63" ht="14.25" spans="1:12">
      <c r="A63" s="99" t="s">
        <v>205</v>
      </c>
      <c r="B63" s="99" t="s">
        <v>143</v>
      </c>
      <c r="C63" s="99">
        <v>2</v>
      </c>
      <c r="D63" s="99" t="s">
        <v>40</v>
      </c>
      <c r="E63" s="99" t="s">
        <v>60</v>
      </c>
      <c r="F63" s="99">
        <v>4</v>
      </c>
      <c r="G63" s="99">
        <v>352</v>
      </c>
      <c r="H63" s="99">
        <v>4</v>
      </c>
      <c r="I63" s="99">
        <v>3</v>
      </c>
      <c r="J63" s="99" t="s">
        <v>144</v>
      </c>
      <c r="K63" s="99" t="s">
        <v>144</v>
      </c>
      <c r="L63" s="99" t="s">
        <v>144</v>
      </c>
    </row>
    <row r="64" ht="14.25" spans="1:12">
      <c r="A64" s="99" t="s">
        <v>206</v>
      </c>
      <c r="B64" s="99" t="s">
        <v>143</v>
      </c>
      <c r="C64" s="99">
        <v>2</v>
      </c>
      <c r="D64" s="99" t="s">
        <v>40</v>
      </c>
      <c r="E64" s="99" t="s">
        <v>63</v>
      </c>
      <c r="F64" s="99">
        <v>3</v>
      </c>
      <c r="G64" s="99">
        <v>320</v>
      </c>
      <c r="H64" s="99">
        <v>4</v>
      </c>
      <c r="I64" s="99">
        <v>1</v>
      </c>
      <c r="J64" s="99" t="s">
        <v>144</v>
      </c>
      <c r="K64" s="99" t="s">
        <v>144</v>
      </c>
      <c r="L64" s="99" t="s">
        <v>144</v>
      </c>
    </row>
    <row r="65" ht="14.25" spans="1:12">
      <c r="A65" s="99" t="s">
        <v>207</v>
      </c>
      <c r="B65" s="99" t="s">
        <v>143</v>
      </c>
      <c r="C65" s="99">
        <v>2</v>
      </c>
      <c r="D65" s="99" t="s">
        <v>40</v>
      </c>
      <c r="E65" s="99" t="s">
        <v>63</v>
      </c>
      <c r="F65" s="99">
        <v>2</v>
      </c>
      <c r="G65" s="99">
        <v>211</v>
      </c>
      <c r="H65" s="99">
        <v>4</v>
      </c>
      <c r="I65" s="99">
        <v>2</v>
      </c>
      <c r="J65" s="99" t="s">
        <v>144</v>
      </c>
      <c r="K65" s="99" t="s">
        <v>144</v>
      </c>
      <c r="L65" s="99" t="s">
        <v>144</v>
      </c>
    </row>
    <row r="66" ht="14.25" spans="1:12">
      <c r="A66" s="99" t="s">
        <v>208</v>
      </c>
      <c r="B66" s="99" t="s">
        <v>143</v>
      </c>
      <c r="C66" s="99">
        <v>2</v>
      </c>
      <c r="D66" s="99" t="s">
        <v>40</v>
      </c>
      <c r="E66" s="99" t="s">
        <v>63</v>
      </c>
      <c r="F66" s="99">
        <v>1</v>
      </c>
      <c r="G66" s="99">
        <v>110</v>
      </c>
      <c r="H66" s="99">
        <v>4</v>
      </c>
      <c r="I66" s="99">
        <v>1</v>
      </c>
      <c r="J66" s="99" t="s">
        <v>144</v>
      </c>
      <c r="K66" s="99" t="s">
        <v>144</v>
      </c>
      <c r="L66" s="99" t="s">
        <v>144</v>
      </c>
    </row>
    <row r="67" ht="14.25" spans="1:12">
      <c r="A67" s="99" t="s">
        <v>209</v>
      </c>
      <c r="B67" s="99" t="s">
        <v>143</v>
      </c>
      <c r="C67" s="99">
        <v>2</v>
      </c>
      <c r="D67" s="99" t="s">
        <v>40</v>
      </c>
      <c r="E67" s="99" t="s">
        <v>63</v>
      </c>
      <c r="F67" s="99">
        <v>3</v>
      </c>
      <c r="G67" s="99">
        <v>312</v>
      </c>
      <c r="H67" s="99">
        <v>4</v>
      </c>
      <c r="I67" s="99">
        <v>1</v>
      </c>
      <c r="J67" s="99" t="s">
        <v>144</v>
      </c>
      <c r="K67" s="99" t="s">
        <v>144</v>
      </c>
      <c r="L67" s="99" t="s">
        <v>144</v>
      </c>
    </row>
    <row r="68" ht="14.25" spans="1:12">
      <c r="A68" s="99" t="s">
        <v>210</v>
      </c>
      <c r="B68" s="99" t="s">
        <v>143</v>
      </c>
      <c r="C68" s="99">
        <v>2</v>
      </c>
      <c r="D68" s="99" t="s">
        <v>40</v>
      </c>
      <c r="E68" s="99" t="s">
        <v>63</v>
      </c>
      <c r="F68" s="99">
        <v>3</v>
      </c>
      <c r="G68" s="99">
        <v>331</v>
      </c>
      <c r="H68" s="99">
        <v>4</v>
      </c>
      <c r="I68" s="99">
        <v>1</v>
      </c>
      <c r="J68" s="99" t="s">
        <v>144</v>
      </c>
      <c r="K68" s="99" t="s">
        <v>144</v>
      </c>
      <c r="L68" s="99" t="s">
        <v>144</v>
      </c>
    </row>
    <row r="69" ht="14.25" spans="1:12">
      <c r="A69" s="99" t="s">
        <v>211</v>
      </c>
      <c r="B69" s="99" t="s">
        <v>143</v>
      </c>
      <c r="C69" s="99">
        <v>2</v>
      </c>
      <c r="D69" s="99" t="s">
        <v>40</v>
      </c>
      <c r="E69" s="99" t="s">
        <v>63</v>
      </c>
      <c r="F69" s="99">
        <v>2</v>
      </c>
      <c r="G69" s="99">
        <v>220</v>
      </c>
      <c r="H69" s="99">
        <v>4</v>
      </c>
      <c r="I69" s="99">
        <v>2</v>
      </c>
      <c r="J69" s="99" t="s">
        <v>144</v>
      </c>
      <c r="K69" s="99" t="s">
        <v>144</v>
      </c>
      <c r="L69" s="99" t="s">
        <v>144</v>
      </c>
    </row>
    <row r="70" ht="14.25" spans="1:12">
      <c r="A70" s="99" t="s">
        <v>212</v>
      </c>
      <c r="B70" s="99" t="s">
        <v>143</v>
      </c>
      <c r="C70" s="99">
        <v>2</v>
      </c>
      <c r="D70" s="99" t="s">
        <v>40</v>
      </c>
      <c r="E70" s="99" t="s">
        <v>63</v>
      </c>
      <c r="F70" s="99">
        <v>4</v>
      </c>
      <c r="G70" s="99">
        <v>402</v>
      </c>
      <c r="H70" s="99">
        <v>4</v>
      </c>
      <c r="I70" s="99">
        <v>2</v>
      </c>
      <c r="J70" s="99" t="s">
        <v>144</v>
      </c>
      <c r="K70" s="99" t="s">
        <v>144</v>
      </c>
      <c r="L70" s="99" t="s">
        <v>144</v>
      </c>
    </row>
    <row r="71" ht="14.25" spans="1:12">
      <c r="A71" s="99" t="s">
        <v>213</v>
      </c>
      <c r="B71" s="99" t="s">
        <v>143</v>
      </c>
      <c r="C71" s="99">
        <v>2</v>
      </c>
      <c r="D71" s="99" t="s">
        <v>40</v>
      </c>
      <c r="E71" s="99" t="s">
        <v>63</v>
      </c>
      <c r="F71" s="99">
        <v>3</v>
      </c>
      <c r="G71" s="99">
        <v>302</v>
      </c>
      <c r="H71" s="99">
        <v>4</v>
      </c>
      <c r="I71" s="99">
        <v>2</v>
      </c>
      <c r="J71" s="99" t="s">
        <v>144</v>
      </c>
      <c r="K71" s="99" t="s">
        <v>144</v>
      </c>
      <c r="L71" s="99" t="s">
        <v>144</v>
      </c>
    </row>
    <row r="72" ht="14.25" spans="1:12">
      <c r="A72" s="99" t="s">
        <v>214</v>
      </c>
      <c r="B72" s="99" t="s">
        <v>143</v>
      </c>
      <c r="C72" s="99">
        <v>2</v>
      </c>
      <c r="D72" s="99" t="s">
        <v>40</v>
      </c>
      <c r="E72" s="99" t="s">
        <v>63</v>
      </c>
      <c r="F72" s="99">
        <v>3</v>
      </c>
      <c r="G72" s="99">
        <v>332</v>
      </c>
      <c r="H72" s="99">
        <v>4</v>
      </c>
      <c r="I72" s="99">
        <v>2</v>
      </c>
      <c r="J72" s="99" t="s">
        <v>144</v>
      </c>
      <c r="K72" s="99" t="s">
        <v>144</v>
      </c>
      <c r="L72" s="99" t="s">
        <v>144</v>
      </c>
    </row>
    <row r="73" ht="14.25" spans="1:12">
      <c r="A73" s="99" t="s">
        <v>215</v>
      </c>
      <c r="B73" s="99" t="s">
        <v>143</v>
      </c>
      <c r="C73" s="99">
        <v>2</v>
      </c>
      <c r="D73" s="99" t="s">
        <v>40</v>
      </c>
      <c r="E73" s="99" t="s">
        <v>63</v>
      </c>
      <c r="F73" s="99">
        <v>3</v>
      </c>
      <c r="G73" s="99">
        <v>303</v>
      </c>
      <c r="H73" s="99">
        <v>4</v>
      </c>
      <c r="I73" s="99">
        <v>2</v>
      </c>
      <c r="J73" s="99" t="s">
        <v>144</v>
      </c>
      <c r="K73" s="99" t="s">
        <v>144</v>
      </c>
      <c r="L73" s="99" t="s">
        <v>144</v>
      </c>
    </row>
    <row r="74" ht="14.25" spans="1:12">
      <c r="A74" s="99" t="s">
        <v>216</v>
      </c>
      <c r="B74" s="99" t="s">
        <v>143</v>
      </c>
      <c r="C74" s="99">
        <v>3</v>
      </c>
      <c r="D74" s="99" t="s">
        <v>38</v>
      </c>
      <c r="E74" s="99" t="s">
        <v>55</v>
      </c>
      <c r="F74" s="99">
        <v>3</v>
      </c>
      <c r="G74" s="99">
        <v>152</v>
      </c>
      <c r="H74" s="99">
        <v>4</v>
      </c>
      <c r="I74" s="99">
        <v>2</v>
      </c>
      <c r="J74" s="99" t="s">
        <v>144</v>
      </c>
      <c r="K74" s="99" t="s">
        <v>144</v>
      </c>
      <c r="L74" s="99" t="s">
        <v>144</v>
      </c>
    </row>
    <row r="75" ht="14.25" spans="1:12">
      <c r="A75" s="99" t="s">
        <v>217</v>
      </c>
      <c r="B75" s="99" t="s">
        <v>143</v>
      </c>
      <c r="C75" s="99">
        <v>3</v>
      </c>
      <c r="D75" s="99" t="s">
        <v>38</v>
      </c>
      <c r="E75" s="99" t="s">
        <v>55</v>
      </c>
      <c r="F75" s="99">
        <v>2</v>
      </c>
      <c r="G75" s="99">
        <v>91</v>
      </c>
      <c r="H75" s="99">
        <v>3</v>
      </c>
      <c r="I75" s="99">
        <v>2</v>
      </c>
      <c r="J75" s="99" t="s">
        <v>144</v>
      </c>
      <c r="K75" s="99" t="s">
        <v>144</v>
      </c>
      <c r="L75" s="99" t="s">
        <v>144</v>
      </c>
    </row>
    <row r="76" ht="14.25" spans="1:12">
      <c r="A76" s="99" t="s">
        <v>218</v>
      </c>
      <c r="B76" s="99" t="s">
        <v>143</v>
      </c>
      <c r="C76" s="99">
        <v>3</v>
      </c>
      <c r="D76" s="99" t="s">
        <v>38</v>
      </c>
      <c r="E76" s="99" t="s">
        <v>55</v>
      </c>
      <c r="F76" s="99">
        <v>3</v>
      </c>
      <c r="G76" s="99">
        <v>141</v>
      </c>
      <c r="H76" s="99">
        <v>4</v>
      </c>
      <c r="I76" s="99">
        <v>2</v>
      </c>
      <c r="J76" s="99" t="s">
        <v>144</v>
      </c>
      <c r="K76" s="99" t="s">
        <v>144</v>
      </c>
      <c r="L76" s="99" t="s">
        <v>144</v>
      </c>
    </row>
    <row r="77" ht="14.25" spans="1:12">
      <c r="A77" s="99" t="s">
        <v>219</v>
      </c>
      <c r="B77" s="99" t="s">
        <v>143</v>
      </c>
      <c r="C77" s="99">
        <v>3</v>
      </c>
      <c r="D77" s="99" t="s">
        <v>38</v>
      </c>
      <c r="E77" s="99" t="s">
        <v>55</v>
      </c>
      <c r="F77" s="99">
        <v>5</v>
      </c>
      <c r="G77" s="99">
        <v>215</v>
      </c>
      <c r="H77" s="99">
        <v>3</v>
      </c>
      <c r="I77" s="99">
        <v>2</v>
      </c>
      <c r="J77" s="99" t="s">
        <v>144</v>
      </c>
      <c r="K77" s="99" t="s">
        <v>144</v>
      </c>
      <c r="L77" s="99" t="s">
        <v>144</v>
      </c>
    </row>
    <row r="78" ht="14.25" spans="1:12">
      <c r="A78" s="99" t="s">
        <v>220</v>
      </c>
      <c r="B78" s="99" t="s">
        <v>143</v>
      </c>
      <c r="C78" s="99">
        <v>3</v>
      </c>
      <c r="D78" s="99" t="s">
        <v>38</v>
      </c>
      <c r="E78" s="99" t="s">
        <v>55</v>
      </c>
      <c r="F78" s="99">
        <v>2</v>
      </c>
      <c r="G78" s="99">
        <v>91</v>
      </c>
      <c r="H78" s="99">
        <v>3</v>
      </c>
      <c r="I78" s="99">
        <v>3</v>
      </c>
      <c r="J78" s="99" t="s">
        <v>144</v>
      </c>
      <c r="K78" s="99" t="s">
        <v>144</v>
      </c>
      <c r="L78" s="99" t="s">
        <v>144</v>
      </c>
    </row>
    <row r="79" ht="14.25" spans="1:12">
      <c r="A79" s="99" t="s">
        <v>221</v>
      </c>
      <c r="B79" s="99" t="s">
        <v>143</v>
      </c>
      <c r="C79" s="99">
        <v>3</v>
      </c>
      <c r="D79" s="99" t="s">
        <v>38</v>
      </c>
      <c r="E79" s="99" t="s">
        <v>55</v>
      </c>
      <c r="F79" s="99">
        <v>4</v>
      </c>
      <c r="G79" s="99">
        <v>184</v>
      </c>
      <c r="H79" s="99">
        <v>1</v>
      </c>
      <c r="I79" s="99">
        <v>1</v>
      </c>
      <c r="J79" s="99" t="s">
        <v>144</v>
      </c>
      <c r="K79" s="99" t="s">
        <v>144</v>
      </c>
      <c r="L79" s="99" t="s">
        <v>144</v>
      </c>
    </row>
    <row r="80" ht="14.25" spans="1:12">
      <c r="A80" s="99" t="s">
        <v>222</v>
      </c>
      <c r="B80" s="99" t="s">
        <v>143</v>
      </c>
      <c r="C80" s="99">
        <v>3</v>
      </c>
      <c r="D80" s="99" t="s">
        <v>38</v>
      </c>
      <c r="E80" s="99" t="s">
        <v>55</v>
      </c>
      <c r="F80" s="99">
        <v>4</v>
      </c>
      <c r="G80" s="99">
        <v>174</v>
      </c>
      <c r="H80" s="99">
        <v>2</v>
      </c>
      <c r="I80" s="99">
        <v>1</v>
      </c>
      <c r="J80" s="99" t="s">
        <v>144</v>
      </c>
      <c r="K80" s="99" t="s">
        <v>144</v>
      </c>
      <c r="L80" s="99" t="s">
        <v>144</v>
      </c>
    </row>
    <row r="81" ht="14.25" spans="1:12">
      <c r="A81" s="99" t="s">
        <v>223</v>
      </c>
      <c r="B81" s="99" t="s">
        <v>143</v>
      </c>
      <c r="C81" s="99">
        <v>3</v>
      </c>
      <c r="D81" s="99" t="s">
        <v>38</v>
      </c>
      <c r="E81" s="99" t="s">
        <v>55</v>
      </c>
      <c r="F81" s="99">
        <v>2</v>
      </c>
      <c r="G81" s="99">
        <v>91</v>
      </c>
      <c r="H81" s="99">
        <v>2</v>
      </c>
      <c r="I81" s="99">
        <v>3</v>
      </c>
      <c r="J81" s="99" t="s">
        <v>144</v>
      </c>
      <c r="K81" s="99" t="s">
        <v>144</v>
      </c>
      <c r="L81" s="99" t="s">
        <v>144</v>
      </c>
    </row>
    <row r="82" ht="14.25" spans="1:12">
      <c r="A82" s="99" t="s">
        <v>224</v>
      </c>
      <c r="B82" s="99" t="s">
        <v>143</v>
      </c>
      <c r="C82" s="99">
        <v>3</v>
      </c>
      <c r="D82" s="99" t="s">
        <v>38</v>
      </c>
      <c r="E82" s="99" t="s">
        <v>55</v>
      </c>
      <c r="F82" s="99">
        <v>4</v>
      </c>
      <c r="G82" s="99">
        <v>181</v>
      </c>
      <c r="H82" s="99">
        <v>2</v>
      </c>
      <c r="I82" s="99">
        <v>1</v>
      </c>
      <c r="J82" s="99" t="s">
        <v>144</v>
      </c>
      <c r="K82" s="99" t="s">
        <v>144</v>
      </c>
      <c r="L82" s="99" t="s">
        <v>144</v>
      </c>
    </row>
    <row r="83" ht="14.25" spans="1:12">
      <c r="A83" s="99" t="s">
        <v>225</v>
      </c>
      <c r="B83" s="99" t="s">
        <v>143</v>
      </c>
      <c r="C83" s="99">
        <v>3</v>
      </c>
      <c r="D83" s="99" t="s">
        <v>38</v>
      </c>
      <c r="E83" s="99" t="s">
        <v>55</v>
      </c>
      <c r="F83" s="99">
        <v>2</v>
      </c>
      <c r="G83" s="99">
        <v>102</v>
      </c>
      <c r="H83" s="99">
        <v>1</v>
      </c>
      <c r="I83" s="99">
        <v>2</v>
      </c>
      <c r="J83" s="99" t="s">
        <v>144</v>
      </c>
      <c r="K83" s="99" t="s">
        <v>144</v>
      </c>
      <c r="L83" s="99" t="s">
        <v>144</v>
      </c>
    </row>
    <row r="84" ht="14.25" spans="1:12">
      <c r="A84" s="99" t="s">
        <v>226</v>
      </c>
      <c r="B84" s="99" t="s">
        <v>143</v>
      </c>
      <c r="C84" s="99">
        <v>3</v>
      </c>
      <c r="D84" s="99" t="s">
        <v>38</v>
      </c>
      <c r="E84" s="99" t="s">
        <v>55</v>
      </c>
      <c r="F84" s="99">
        <v>5</v>
      </c>
      <c r="G84" s="99">
        <v>223</v>
      </c>
      <c r="H84" s="99">
        <v>3</v>
      </c>
      <c r="I84" s="99">
        <v>2</v>
      </c>
      <c r="J84" s="99" t="s">
        <v>144</v>
      </c>
      <c r="K84" s="99" t="s">
        <v>144</v>
      </c>
      <c r="L84" s="99" t="s">
        <v>144</v>
      </c>
    </row>
    <row r="85" ht="14.25" spans="1:12">
      <c r="A85" s="99" t="s">
        <v>227</v>
      </c>
      <c r="B85" s="99" t="s">
        <v>143</v>
      </c>
      <c r="C85" s="99">
        <v>3</v>
      </c>
      <c r="D85" s="99" t="s">
        <v>38</v>
      </c>
      <c r="E85" s="99" t="s">
        <v>57</v>
      </c>
      <c r="F85" s="99">
        <v>4</v>
      </c>
      <c r="G85" s="99">
        <v>243</v>
      </c>
      <c r="H85" s="99">
        <v>3</v>
      </c>
      <c r="I85" s="99">
        <v>2</v>
      </c>
      <c r="J85" s="99" t="s">
        <v>144</v>
      </c>
      <c r="K85" s="99" t="s">
        <v>144</v>
      </c>
      <c r="L85" s="99" t="s">
        <v>144</v>
      </c>
    </row>
    <row r="86" ht="14.25" spans="1:12">
      <c r="A86" s="99" t="s">
        <v>228</v>
      </c>
      <c r="B86" s="99" t="s">
        <v>143</v>
      </c>
      <c r="C86" s="99">
        <v>3</v>
      </c>
      <c r="D86" s="99" t="s">
        <v>38</v>
      </c>
      <c r="E86" s="99" t="s">
        <v>57</v>
      </c>
      <c r="F86" s="99">
        <v>7</v>
      </c>
      <c r="G86" s="99">
        <v>410</v>
      </c>
      <c r="H86" s="99">
        <v>4</v>
      </c>
      <c r="I86" s="99">
        <v>1</v>
      </c>
      <c r="J86" s="99" t="s">
        <v>144</v>
      </c>
      <c r="K86" s="99" t="s">
        <v>144</v>
      </c>
      <c r="L86" s="99" t="s">
        <v>144</v>
      </c>
    </row>
    <row r="87" ht="14.25" spans="1:12">
      <c r="A87" s="99" t="s">
        <v>229</v>
      </c>
      <c r="B87" s="99" t="s">
        <v>143</v>
      </c>
      <c r="C87" s="99">
        <v>3</v>
      </c>
      <c r="D87" s="99" t="s">
        <v>38</v>
      </c>
      <c r="E87" s="99" t="s">
        <v>57</v>
      </c>
      <c r="F87" s="99">
        <v>2</v>
      </c>
      <c r="G87" s="99">
        <v>131</v>
      </c>
      <c r="H87" s="99">
        <v>3</v>
      </c>
      <c r="I87" s="99">
        <v>2</v>
      </c>
      <c r="J87" s="99" t="s">
        <v>144</v>
      </c>
      <c r="K87" s="99" t="s">
        <v>144</v>
      </c>
      <c r="L87" s="99" t="s">
        <v>144</v>
      </c>
    </row>
    <row r="88" ht="14.25" spans="1:12">
      <c r="A88" s="99" t="s">
        <v>230</v>
      </c>
      <c r="B88" s="99" t="s">
        <v>143</v>
      </c>
      <c r="C88" s="99">
        <v>3</v>
      </c>
      <c r="D88" s="99" t="s">
        <v>38</v>
      </c>
      <c r="E88" s="99" t="s">
        <v>57</v>
      </c>
      <c r="F88" s="99">
        <v>5</v>
      </c>
      <c r="G88" s="99">
        <v>302</v>
      </c>
      <c r="H88" s="99">
        <v>1</v>
      </c>
      <c r="I88" s="99">
        <v>3</v>
      </c>
      <c r="J88" s="99" t="s">
        <v>144</v>
      </c>
      <c r="K88" s="99" t="s">
        <v>144</v>
      </c>
      <c r="L88" s="99" t="s">
        <v>144</v>
      </c>
    </row>
    <row r="89" ht="14.25" spans="1:12">
      <c r="A89" s="99" t="s">
        <v>231</v>
      </c>
      <c r="B89" s="99" t="s">
        <v>143</v>
      </c>
      <c r="C89" s="99">
        <v>3</v>
      </c>
      <c r="D89" s="99" t="s">
        <v>38</v>
      </c>
      <c r="E89" s="99" t="s">
        <v>57</v>
      </c>
      <c r="F89" s="99">
        <v>2</v>
      </c>
      <c r="G89" s="99">
        <v>141</v>
      </c>
      <c r="H89" s="99">
        <v>4</v>
      </c>
      <c r="I89" s="99">
        <v>1</v>
      </c>
      <c r="J89" s="99" t="s">
        <v>144</v>
      </c>
      <c r="K89" s="99" t="s">
        <v>144</v>
      </c>
      <c r="L89" s="99" t="s">
        <v>144</v>
      </c>
    </row>
    <row r="90" ht="14.25" spans="1:12">
      <c r="A90" s="99" t="s">
        <v>232</v>
      </c>
      <c r="B90" s="99" t="s">
        <v>143</v>
      </c>
      <c r="C90" s="99">
        <v>3</v>
      </c>
      <c r="D90" s="99" t="s">
        <v>38</v>
      </c>
      <c r="E90" s="99" t="s">
        <v>57</v>
      </c>
      <c r="F90" s="99">
        <v>4</v>
      </c>
      <c r="G90" s="99">
        <v>242</v>
      </c>
      <c r="H90" s="99">
        <v>3</v>
      </c>
      <c r="I90" s="99">
        <v>2</v>
      </c>
      <c r="J90" s="99" t="s">
        <v>144</v>
      </c>
      <c r="K90" s="99" t="s">
        <v>144</v>
      </c>
      <c r="L90" s="99" t="s">
        <v>144</v>
      </c>
    </row>
    <row r="91" ht="14.25" spans="1:12">
      <c r="A91" s="99" t="s">
        <v>233</v>
      </c>
      <c r="B91" s="99" t="s">
        <v>143</v>
      </c>
      <c r="C91" s="99">
        <v>3</v>
      </c>
      <c r="D91" s="99" t="s">
        <v>38</v>
      </c>
      <c r="E91" s="99" t="s">
        <v>57</v>
      </c>
      <c r="F91" s="99">
        <v>4</v>
      </c>
      <c r="G91" s="99">
        <v>242</v>
      </c>
      <c r="H91" s="99">
        <v>2</v>
      </c>
      <c r="I91" s="99">
        <v>3</v>
      </c>
      <c r="J91" s="99" t="s">
        <v>144</v>
      </c>
      <c r="K91" s="99" t="s">
        <v>144</v>
      </c>
      <c r="L91" s="99" t="s">
        <v>144</v>
      </c>
    </row>
    <row r="92" ht="14.25" spans="1:12">
      <c r="A92" s="99" t="s">
        <v>234</v>
      </c>
      <c r="B92" s="99" t="s">
        <v>143</v>
      </c>
      <c r="C92" s="99">
        <v>3</v>
      </c>
      <c r="D92" s="99" t="s">
        <v>38</v>
      </c>
      <c r="E92" s="99" t="s">
        <v>57</v>
      </c>
      <c r="F92" s="99">
        <v>3</v>
      </c>
      <c r="G92" s="99">
        <v>181</v>
      </c>
      <c r="H92" s="99">
        <v>4</v>
      </c>
      <c r="I92" s="99">
        <v>2</v>
      </c>
      <c r="J92" s="99" t="s">
        <v>144</v>
      </c>
      <c r="K92" s="99" t="s">
        <v>144</v>
      </c>
      <c r="L92" s="99" t="s">
        <v>144</v>
      </c>
    </row>
    <row r="93" ht="14.25" spans="1:12">
      <c r="A93" s="99" t="s">
        <v>235</v>
      </c>
      <c r="B93" s="99" t="s">
        <v>143</v>
      </c>
      <c r="C93" s="99">
        <v>3</v>
      </c>
      <c r="D93" s="99" t="s">
        <v>38</v>
      </c>
      <c r="E93" s="99" t="s">
        <v>60</v>
      </c>
      <c r="F93" s="99">
        <v>4</v>
      </c>
      <c r="G93" s="99">
        <v>331</v>
      </c>
      <c r="H93" s="99">
        <v>4</v>
      </c>
      <c r="I93" s="99">
        <v>3</v>
      </c>
      <c r="J93" s="99" t="s">
        <v>144</v>
      </c>
      <c r="K93" s="99" t="s">
        <v>144</v>
      </c>
      <c r="L93" s="99" t="s">
        <v>144</v>
      </c>
    </row>
    <row r="94" ht="14.25" spans="1:12">
      <c r="A94" s="99" t="s">
        <v>236</v>
      </c>
      <c r="B94" s="99" t="s">
        <v>143</v>
      </c>
      <c r="C94" s="99">
        <v>3</v>
      </c>
      <c r="D94" s="99" t="s">
        <v>38</v>
      </c>
      <c r="E94" s="99" t="s">
        <v>60</v>
      </c>
      <c r="F94" s="99">
        <v>5</v>
      </c>
      <c r="G94" s="99">
        <v>411</v>
      </c>
      <c r="H94" s="99">
        <v>4</v>
      </c>
      <c r="I94" s="99">
        <v>2</v>
      </c>
      <c r="J94" s="99" t="s">
        <v>144</v>
      </c>
      <c r="K94" s="99" t="s">
        <v>144</v>
      </c>
      <c r="L94" s="99" t="s">
        <v>144</v>
      </c>
    </row>
    <row r="95" ht="14.25" spans="1:12">
      <c r="A95" s="99" t="s">
        <v>237</v>
      </c>
      <c r="B95" s="99" t="s">
        <v>143</v>
      </c>
      <c r="C95" s="99">
        <v>3</v>
      </c>
      <c r="D95" s="99" t="s">
        <v>38</v>
      </c>
      <c r="E95" s="99" t="s">
        <v>60</v>
      </c>
      <c r="F95" s="99">
        <v>2</v>
      </c>
      <c r="G95" s="99">
        <v>161</v>
      </c>
      <c r="H95" s="99">
        <v>4</v>
      </c>
      <c r="I95" s="99">
        <v>2</v>
      </c>
      <c r="J95" s="99" t="s">
        <v>144</v>
      </c>
      <c r="K95" s="99" t="s">
        <v>144</v>
      </c>
      <c r="L95" s="99" t="s">
        <v>144</v>
      </c>
    </row>
    <row r="96" ht="14.25" spans="1:12">
      <c r="A96" s="99" t="s">
        <v>238</v>
      </c>
      <c r="B96" s="99" t="s">
        <v>143</v>
      </c>
      <c r="C96" s="99">
        <v>3</v>
      </c>
      <c r="D96" s="99" t="s">
        <v>38</v>
      </c>
      <c r="E96" s="99" t="s">
        <v>60</v>
      </c>
      <c r="F96" s="99">
        <v>3</v>
      </c>
      <c r="G96" s="99">
        <v>242</v>
      </c>
      <c r="H96" s="99">
        <v>3</v>
      </c>
      <c r="I96" s="99">
        <v>2</v>
      </c>
      <c r="J96" s="99" t="s">
        <v>144</v>
      </c>
      <c r="K96" s="99" t="s">
        <v>144</v>
      </c>
      <c r="L96" s="99" t="s">
        <v>144</v>
      </c>
    </row>
    <row r="97" ht="14.25" spans="1:12">
      <c r="A97" s="99" t="s">
        <v>239</v>
      </c>
      <c r="B97" s="99" t="s">
        <v>143</v>
      </c>
      <c r="C97" s="99">
        <v>3</v>
      </c>
      <c r="D97" s="99" t="s">
        <v>38</v>
      </c>
      <c r="E97" s="99" t="s">
        <v>60</v>
      </c>
      <c r="F97" s="99">
        <v>3</v>
      </c>
      <c r="G97" s="99">
        <v>251</v>
      </c>
      <c r="H97" s="99">
        <v>3</v>
      </c>
      <c r="I97" s="99">
        <v>2</v>
      </c>
      <c r="J97" s="99" t="s">
        <v>144</v>
      </c>
      <c r="K97" s="99" t="s">
        <v>144</v>
      </c>
      <c r="L97" s="99" t="s">
        <v>144</v>
      </c>
    </row>
    <row r="98" ht="14.25" spans="1:12">
      <c r="A98" s="99" t="s">
        <v>240</v>
      </c>
      <c r="B98" s="99" t="s">
        <v>143</v>
      </c>
      <c r="C98" s="99">
        <v>3</v>
      </c>
      <c r="D98" s="99" t="s">
        <v>38</v>
      </c>
      <c r="E98" s="99" t="s">
        <v>60</v>
      </c>
      <c r="F98" s="99">
        <v>3</v>
      </c>
      <c r="G98" s="99">
        <v>242</v>
      </c>
      <c r="H98" s="99">
        <v>2</v>
      </c>
      <c r="I98" s="99">
        <v>2</v>
      </c>
      <c r="J98" s="99" t="s">
        <v>144</v>
      </c>
      <c r="K98" s="99" t="s">
        <v>144</v>
      </c>
      <c r="L98" s="99" t="s">
        <v>144</v>
      </c>
    </row>
    <row r="99" ht="14.25" spans="1:12">
      <c r="A99" s="99" t="s">
        <v>241</v>
      </c>
      <c r="B99" s="99" t="s">
        <v>143</v>
      </c>
      <c r="C99" s="99">
        <v>3</v>
      </c>
      <c r="D99" s="99" t="s">
        <v>38</v>
      </c>
      <c r="E99" s="99" t="s">
        <v>60</v>
      </c>
      <c r="F99" s="99">
        <v>4</v>
      </c>
      <c r="G99" s="99">
        <v>333</v>
      </c>
      <c r="H99" s="99">
        <v>3</v>
      </c>
      <c r="I99" s="99">
        <v>2</v>
      </c>
      <c r="J99" s="99" t="s">
        <v>144</v>
      </c>
      <c r="K99" s="99" t="s">
        <v>144</v>
      </c>
      <c r="L99" s="99" t="s">
        <v>144</v>
      </c>
    </row>
    <row r="100" ht="14.25" spans="1:12">
      <c r="A100" s="99" t="s">
        <v>242</v>
      </c>
      <c r="B100" s="99" t="s">
        <v>143</v>
      </c>
      <c r="C100" s="99">
        <v>3</v>
      </c>
      <c r="D100" s="99" t="s">
        <v>38</v>
      </c>
      <c r="E100" s="99" t="s">
        <v>63</v>
      </c>
      <c r="F100" s="99">
        <v>5</v>
      </c>
      <c r="G100" s="99">
        <v>554</v>
      </c>
      <c r="H100" s="99">
        <v>3</v>
      </c>
      <c r="I100" s="99">
        <v>2</v>
      </c>
      <c r="J100" s="99" t="s">
        <v>144</v>
      </c>
      <c r="K100" s="99" t="s">
        <v>144</v>
      </c>
      <c r="L100" s="99" t="s">
        <v>144</v>
      </c>
    </row>
    <row r="101" ht="14.25" spans="1:12">
      <c r="A101" s="99" t="s">
        <v>243</v>
      </c>
      <c r="B101" s="99" t="s">
        <v>143</v>
      </c>
      <c r="C101" s="99">
        <v>3</v>
      </c>
      <c r="D101" s="99" t="s">
        <v>38</v>
      </c>
      <c r="E101" s="99" t="s">
        <v>63</v>
      </c>
      <c r="F101" s="99">
        <v>2</v>
      </c>
      <c r="G101" s="99">
        <v>201</v>
      </c>
      <c r="H101" s="99">
        <v>4</v>
      </c>
      <c r="I101" s="99">
        <v>2</v>
      </c>
      <c r="J101" s="99" t="s">
        <v>144</v>
      </c>
      <c r="K101" s="99" t="s">
        <v>144</v>
      </c>
      <c r="L101" s="99" t="s">
        <v>144</v>
      </c>
    </row>
    <row r="102" ht="14.25" spans="1:12">
      <c r="A102" s="99" t="s">
        <v>244</v>
      </c>
      <c r="B102" s="99" t="s">
        <v>143</v>
      </c>
      <c r="C102" s="99">
        <v>3</v>
      </c>
      <c r="D102" s="99" t="s">
        <v>38</v>
      </c>
      <c r="E102" s="99" t="s">
        <v>63</v>
      </c>
      <c r="F102" s="99">
        <v>7</v>
      </c>
      <c r="G102" s="99">
        <v>720</v>
      </c>
      <c r="H102" s="99">
        <v>4</v>
      </c>
      <c r="I102" s="99">
        <v>2</v>
      </c>
      <c r="J102" s="99" t="s">
        <v>144</v>
      </c>
      <c r="K102" s="99" t="s">
        <v>144</v>
      </c>
      <c r="L102" s="99" t="s">
        <v>144</v>
      </c>
    </row>
    <row r="103" ht="14.25" spans="1:12">
      <c r="A103" s="99" t="s">
        <v>245</v>
      </c>
      <c r="B103" s="99" t="s">
        <v>143</v>
      </c>
      <c r="C103" s="99">
        <v>3</v>
      </c>
      <c r="D103" s="99" t="s">
        <v>38</v>
      </c>
      <c r="E103" s="99" t="s">
        <v>63</v>
      </c>
      <c r="F103" s="99">
        <v>3</v>
      </c>
      <c r="G103" s="99">
        <v>312</v>
      </c>
      <c r="H103" s="99">
        <v>3</v>
      </c>
      <c r="I103" s="99">
        <v>1</v>
      </c>
      <c r="J103" s="99" t="s">
        <v>144</v>
      </c>
      <c r="K103" s="99" t="s">
        <v>144</v>
      </c>
      <c r="L103" s="99" t="s">
        <v>144</v>
      </c>
    </row>
    <row r="104" ht="14.25" spans="1:12">
      <c r="A104" s="99" t="s">
        <v>246</v>
      </c>
      <c r="B104" s="99" t="s">
        <v>143</v>
      </c>
      <c r="C104" s="99">
        <v>3</v>
      </c>
      <c r="D104" s="99" t="s">
        <v>38</v>
      </c>
      <c r="E104" s="99" t="s">
        <v>63</v>
      </c>
      <c r="F104" s="99">
        <v>6</v>
      </c>
      <c r="G104" s="99">
        <v>613</v>
      </c>
      <c r="H104" s="99">
        <v>4</v>
      </c>
      <c r="I104" s="99">
        <v>2</v>
      </c>
      <c r="J104" s="99" t="s">
        <v>144</v>
      </c>
      <c r="K104" s="99" t="s">
        <v>144</v>
      </c>
      <c r="L104" s="99" t="s">
        <v>144</v>
      </c>
    </row>
    <row r="105" ht="14.25" spans="1:12">
      <c r="A105" s="99" t="s">
        <v>247</v>
      </c>
      <c r="B105" s="99" t="s">
        <v>143</v>
      </c>
      <c r="C105" s="99">
        <v>3</v>
      </c>
      <c r="D105" s="99" t="s">
        <v>38</v>
      </c>
      <c r="E105" s="99" t="s">
        <v>63</v>
      </c>
      <c r="F105" s="99">
        <v>4</v>
      </c>
      <c r="G105" s="99">
        <v>422</v>
      </c>
      <c r="H105" s="99">
        <v>2</v>
      </c>
      <c r="I105" s="99">
        <v>2</v>
      </c>
      <c r="J105" s="99" t="s">
        <v>144</v>
      </c>
      <c r="K105" s="99" t="s">
        <v>144</v>
      </c>
      <c r="L105" s="99" t="s">
        <v>144</v>
      </c>
    </row>
    <row r="106" ht="14.25" spans="1:12">
      <c r="A106" s="99" t="s">
        <v>248</v>
      </c>
      <c r="B106" s="99" t="s">
        <v>143</v>
      </c>
      <c r="C106" s="99">
        <v>3</v>
      </c>
      <c r="D106" s="99" t="s">
        <v>38</v>
      </c>
      <c r="E106" s="99" t="s">
        <v>63</v>
      </c>
      <c r="F106" s="99">
        <v>3</v>
      </c>
      <c r="G106" s="99">
        <v>311</v>
      </c>
      <c r="H106" s="99">
        <v>3</v>
      </c>
      <c r="I106" s="99">
        <v>1</v>
      </c>
      <c r="J106" s="99" t="s">
        <v>144</v>
      </c>
      <c r="K106" s="99" t="s">
        <v>144</v>
      </c>
      <c r="L106" s="99" t="s">
        <v>144</v>
      </c>
    </row>
    <row r="107" ht="14.25" spans="1:12">
      <c r="A107" s="99" t="s">
        <v>249</v>
      </c>
      <c r="B107" s="99" t="s">
        <v>143</v>
      </c>
      <c r="C107" s="99">
        <v>3</v>
      </c>
      <c r="D107" s="99" t="s">
        <v>40</v>
      </c>
      <c r="E107" s="99" t="s">
        <v>55</v>
      </c>
      <c r="F107" s="99">
        <v>4</v>
      </c>
      <c r="G107" s="99">
        <v>170</v>
      </c>
      <c r="H107" s="99">
        <v>4</v>
      </c>
      <c r="I107" s="99">
        <v>3</v>
      </c>
      <c r="J107" s="99" t="s">
        <v>144</v>
      </c>
      <c r="K107" s="99" t="s">
        <v>144</v>
      </c>
      <c r="L107" s="99" t="s">
        <v>144</v>
      </c>
    </row>
    <row r="108" ht="14.25" spans="1:12">
      <c r="A108" s="99" t="s">
        <v>250</v>
      </c>
      <c r="B108" s="99" t="s">
        <v>143</v>
      </c>
      <c r="C108" s="99">
        <v>3</v>
      </c>
      <c r="D108" s="99" t="s">
        <v>40</v>
      </c>
      <c r="E108" s="99" t="s">
        <v>55</v>
      </c>
      <c r="F108" s="99">
        <v>2</v>
      </c>
      <c r="G108" s="99">
        <v>92</v>
      </c>
      <c r="H108" s="99">
        <v>4</v>
      </c>
      <c r="I108" s="99">
        <v>2</v>
      </c>
      <c r="J108" s="99" t="s">
        <v>144</v>
      </c>
      <c r="K108" s="99" t="s">
        <v>144</v>
      </c>
      <c r="L108" s="99" t="s">
        <v>144</v>
      </c>
    </row>
    <row r="109" ht="14.25" spans="1:12">
      <c r="A109" s="99" t="s">
        <v>251</v>
      </c>
      <c r="B109" s="99" t="s">
        <v>143</v>
      </c>
      <c r="C109" s="99">
        <v>3</v>
      </c>
      <c r="D109" s="99" t="s">
        <v>40</v>
      </c>
      <c r="E109" s="99" t="s">
        <v>55</v>
      </c>
      <c r="F109" s="99">
        <v>4</v>
      </c>
      <c r="G109" s="99">
        <v>172</v>
      </c>
      <c r="H109" s="99">
        <v>3</v>
      </c>
      <c r="I109" s="99">
        <v>3</v>
      </c>
      <c r="J109" s="99" t="s">
        <v>144</v>
      </c>
      <c r="K109" s="99" t="s">
        <v>144</v>
      </c>
      <c r="L109" s="99" t="s">
        <v>144</v>
      </c>
    </row>
    <row r="110" ht="14.25" spans="1:12">
      <c r="A110" s="99" t="s">
        <v>252</v>
      </c>
      <c r="B110" s="99" t="s">
        <v>143</v>
      </c>
      <c r="C110" s="99">
        <v>3</v>
      </c>
      <c r="D110" s="99" t="s">
        <v>40</v>
      </c>
      <c r="E110" s="99" t="s">
        <v>55</v>
      </c>
      <c r="F110" s="99">
        <v>6</v>
      </c>
      <c r="G110" s="99">
        <v>264</v>
      </c>
      <c r="H110" s="99">
        <v>4</v>
      </c>
      <c r="I110" s="99">
        <v>2</v>
      </c>
      <c r="J110" s="99" t="s">
        <v>144</v>
      </c>
      <c r="K110" s="99" t="s">
        <v>144</v>
      </c>
      <c r="L110" s="99" t="s">
        <v>144</v>
      </c>
    </row>
    <row r="111" ht="14.25" spans="1:12">
      <c r="A111" s="99" t="s">
        <v>253</v>
      </c>
      <c r="B111" s="99" t="s">
        <v>143</v>
      </c>
      <c r="C111" s="99">
        <v>3</v>
      </c>
      <c r="D111" s="99" t="s">
        <v>40</v>
      </c>
      <c r="E111" s="99" t="s">
        <v>55</v>
      </c>
      <c r="F111" s="99">
        <v>2</v>
      </c>
      <c r="G111" s="99">
        <v>91</v>
      </c>
      <c r="H111" s="99">
        <v>1</v>
      </c>
      <c r="I111" s="99">
        <v>1</v>
      </c>
      <c r="J111" s="99" t="s">
        <v>144</v>
      </c>
      <c r="K111" s="99" t="s">
        <v>144</v>
      </c>
      <c r="L111" s="99" t="s">
        <v>144</v>
      </c>
    </row>
    <row r="112" ht="14.25" spans="1:12">
      <c r="A112" s="99" t="s">
        <v>254</v>
      </c>
      <c r="B112" s="99" t="s">
        <v>143</v>
      </c>
      <c r="C112" s="99">
        <v>3</v>
      </c>
      <c r="D112" s="99" t="s">
        <v>40</v>
      </c>
      <c r="E112" s="99" t="s">
        <v>55</v>
      </c>
      <c r="F112" s="99">
        <v>4</v>
      </c>
      <c r="G112" s="99">
        <v>170</v>
      </c>
      <c r="H112" s="99">
        <v>4</v>
      </c>
      <c r="I112" s="99">
        <v>3</v>
      </c>
      <c r="J112" s="99" t="s">
        <v>144</v>
      </c>
      <c r="K112" s="99" t="s">
        <v>144</v>
      </c>
      <c r="L112" s="99" t="s">
        <v>144</v>
      </c>
    </row>
    <row r="113" ht="14.25" spans="1:12">
      <c r="A113" s="99" t="s">
        <v>255</v>
      </c>
      <c r="B113" s="99" t="s">
        <v>143</v>
      </c>
      <c r="C113" s="99">
        <v>3</v>
      </c>
      <c r="D113" s="99" t="s">
        <v>40</v>
      </c>
      <c r="E113" s="99" t="s">
        <v>55</v>
      </c>
      <c r="F113" s="99">
        <v>3</v>
      </c>
      <c r="G113" s="99">
        <v>140</v>
      </c>
      <c r="H113" s="99">
        <v>1</v>
      </c>
      <c r="I113" s="99">
        <v>1</v>
      </c>
      <c r="J113" s="99" t="s">
        <v>144</v>
      </c>
      <c r="K113" s="99" t="s">
        <v>144</v>
      </c>
      <c r="L113" s="99" t="s">
        <v>144</v>
      </c>
    </row>
    <row r="114" ht="14.25" spans="1:12">
      <c r="A114" s="99" t="s">
        <v>256</v>
      </c>
      <c r="B114" s="99" t="s">
        <v>143</v>
      </c>
      <c r="C114" s="99">
        <v>3</v>
      </c>
      <c r="D114" s="99" t="s">
        <v>40</v>
      </c>
      <c r="E114" s="99" t="s">
        <v>57</v>
      </c>
      <c r="F114" s="99">
        <v>4</v>
      </c>
      <c r="G114" s="99">
        <v>272</v>
      </c>
      <c r="H114" s="99">
        <v>4</v>
      </c>
      <c r="I114" s="99">
        <v>2</v>
      </c>
      <c r="J114" s="99" t="s">
        <v>144</v>
      </c>
      <c r="K114" s="99" t="s">
        <v>144</v>
      </c>
      <c r="L114" s="99" t="s">
        <v>144</v>
      </c>
    </row>
    <row r="115" ht="14.25" spans="1:12">
      <c r="A115" s="99" t="s">
        <v>257</v>
      </c>
      <c r="B115" s="99" t="s">
        <v>143</v>
      </c>
      <c r="C115" s="99">
        <v>3</v>
      </c>
      <c r="D115" s="99" t="s">
        <v>40</v>
      </c>
      <c r="E115" s="99" t="s">
        <v>57</v>
      </c>
      <c r="F115" s="99">
        <v>3</v>
      </c>
      <c r="G115" s="99">
        <v>191</v>
      </c>
      <c r="H115" s="99">
        <v>4</v>
      </c>
      <c r="I115" s="99">
        <v>2</v>
      </c>
      <c r="J115" s="99" t="s">
        <v>144</v>
      </c>
      <c r="K115" s="99" t="s">
        <v>144</v>
      </c>
      <c r="L115" s="99" t="s">
        <v>144</v>
      </c>
    </row>
    <row r="116" ht="14.25" spans="1:12">
      <c r="A116" s="99" t="s">
        <v>258</v>
      </c>
      <c r="B116" s="99" t="s">
        <v>143</v>
      </c>
      <c r="C116" s="99">
        <v>3</v>
      </c>
      <c r="D116" s="99" t="s">
        <v>40</v>
      </c>
      <c r="E116" s="99" t="s">
        <v>57</v>
      </c>
      <c r="F116" s="99">
        <v>6</v>
      </c>
      <c r="G116" s="99">
        <v>365</v>
      </c>
      <c r="H116" s="99">
        <v>4</v>
      </c>
      <c r="I116" s="99">
        <v>3</v>
      </c>
      <c r="J116" s="99" t="s">
        <v>144</v>
      </c>
      <c r="K116" s="99" t="s">
        <v>144</v>
      </c>
      <c r="L116" s="99" t="s">
        <v>144</v>
      </c>
    </row>
    <row r="117" ht="14.25" spans="1:12">
      <c r="A117" s="99" t="s">
        <v>259</v>
      </c>
      <c r="B117" s="99" t="s">
        <v>143</v>
      </c>
      <c r="C117" s="99">
        <v>3</v>
      </c>
      <c r="D117" s="99" t="s">
        <v>40</v>
      </c>
      <c r="E117" s="99" t="s">
        <v>57</v>
      </c>
      <c r="F117" s="99">
        <v>3</v>
      </c>
      <c r="G117" s="99">
        <v>171</v>
      </c>
      <c r="H117" s="99">
        <v>2</v>
      </c>
      <c r="I117" s="99">
        <v>2</v>
      </c>
      <c r="J117" s="99" t="s">
        <v>144</v>
      </c>
      <c r="K117" s="99" t="s">
        <v>144</v>
      </c>
      <c r="L117" s="99" t="s">
        <v>144</v>
      </c>
    </row>
    <row r="118" ht="14.25" spans="1:12">
      <c r="A118" s="99" t="s">
        <v>260</v>
      </c>
      <c r="B118" s="99" t="s">
        <v>143</v>
      </c>
      <c r="C118" s="99">
        <v>3</v>
      </c>
      <c r="D118" s="99" t="s">
        <v>40</v>
      </c>
      <c r="E118" s="99" t="s">
        <v>57</v>
      </c>
      <c r="F118" s="99">
        <v>3</v>
      </c>
      <c r="G118" s="99">
        <v>183</v>
      </c>
      <c r="H118" s="99">
        <v>4</v>
      </c>
      <c r="I118" s="99">
        <v>1</v>
      </c>
      <c r="J118" s="99" t="s">
        <v>144</v>
      </c>
      <c r="K118" s="99" t="s">
        <v>144</v>
      </c>
      <c r="L118" s="99" t="s">
        <v>144</v>
      </c>
    </row>
    <row r="119" ht="14.25" spans="1:12">
      <c r="A119" s="99" t="s">
        <v>261</v>
      </c>
      <c r="B119" s="99" t="s">
        <v>143</v>
      </c>
      <c r="C119" s="99">
        <v>3</v>
      </c>
      <c r="D119" s="99" t="s">
        <v>40</v>
      </c>
      <c r="E119" s="99" t="s">
        <v>57</v>
      </c>
      <c r="F119" s="99">
        <v>2</v>
      </c>
      <c r="G119" s="99">
        <v>121</v>
      </c>
      <c r="H119" s="99">
        <v>4</v>
      </c>
      <c r="I119" s="99">
        <v>2</v>
      </c>
      <c r="J119" s="99" t="s">
        <v>144</v>
      </c>
      <c r="K119" s="99" t="s">
        <v>144</v>
      </c>
      <c r="L119" s="99" t="s">
        <v>144</v>
      </c>
    </row>
    <row r="120" ht="14.25" spans="1:12">
      <c r="A120" s="99" t="s">
        <v>262</v>
      </c>
      <c r="B120" s="99" t="s">
        <v>143</v>
      </c>
      <c r="C120" s="99">
        <v>3</v>
      </c>
      <c r="D120" s="99" t="s">
        <v>40</v>
      </c>
      <c r="E120" s="99" t="s">
        <v>60</v>
      </c>
      <c r="F120" s="99">
        <v>3</v>
      </c>
      <c r="G120" s="99">
        <v>252</v>
      </c>
      <c r="H120" s="99">
        <v>4</v>
      </c>
      <c r="I120" s="99">
        <v>3</v>
      </c>
      <c r="J120" s="99" t="s">
        <v>144</v>
      </c>
      <c r="K120" s="99" t="s">
        <v>144</v>
      </c>
      <c r="L120" s="99" t="s">
        <v>144</v>
      </c>
    </row>
    <row r="121" ht="14.25" spans="1:12">
      <c r="A121" s="99" t="s">
        <v>263</v>
      </c>
      <c r="B121" s="99" t="s">
        <v>143</v>
      </c>
      <c r="C121" s="99">
        <v>3</v>
      </c>
      <c r="D121" s="99" t="s">
        <v>40</v>
      </c>
      <c r="E121" s="99" t="s">
        <v>60</v>
      </c>
      <c r="F121" s="99">
        <v>4</v>
      </c>
      <c r="G121" s="99">
        <v>323</v>
      </c>
      <c r="H121" s="99">
        <v>3</v>
      </c>
      <c r="I121" s="99">
        <v>2</v>
      </c>
      <c r="J121" s="99" t="s">
        <v>144</v>
      </c>
      <c r="K121" s="99" t="s">
        <v>144</v>
      </c>
      <c r="L121" s="99" t="s">
        <v>144</v>
      </c>
    </row>
    <row r="122" ht="14.25" spans="1:12">
      <c r="A122" s="99" t="s">
        <v>264</v>
      </c>
      <c r="B122" s="99" t="s">
        <v>143</v>
      </c>
      <c r="C122" s="99">
        <v>3</v>
      </c>
      <c r="D122" s="99" t="s">
        <v>40</v>
      </c>
      <c r="E122" s="99" t="s">
        <v>60</v>
      </c>
      <c r="F122" s="99">
        <v>5</v>
      </c>
      <c r="G122" s="99">
        <v>394</v>
      </c>
      <c r="H122" s="99">
        <v>4</v>
      </c>
      <c r="I122" s="99">
        <v>2</v>
      </c>
      <c r="J122" s="99" t="s">
        <v>144</v>
      </c>
      <c r="K122" s="99" t="s">
        <v>144</v>
      </c>
      <c r="L122" s="99" t="s">
        <v>144</v>
      </c>
    </row>
    <row r="123" ht="14.25" spans="1:12">
      <c r="A123" s="99" t="s">
        <v>265</v>
      </c>
      <c r="B123" s="99" t="s">
        <v>143</v>
      </c>
      <c r="C123" s="99">
        <v>3</v>
      </c>
      <c r="D123" s="99" t="s">
        <v>40</v>
      </c>
      <c r="E123" s="99" t="s">
        <v>60</v>
      </c>
      <c r="F123" s="99">
        <v>2</v>
      </c>
      <c r="G123" s="99">
        <v>172</v>
      </c>
      <c r="H123" s="99">
        <v>2</v>
      </c>
      <c r="I123" s="99">
        <v>2</v>
      </c>
      <c r="J123" s="99" t="s">
        <v>144</v>
      </c>
      <c r="K123" s="99" t="s">
        <v>144</v>
      </c>
      <c r="L123" s="99" t="s">
        <v>144</v>
      </c>
    </row>
    <row r="124" ht="14.25" spans="1:12">
      <c r="A124" s="99" t="s">
        <v>266</v>
      </c>
      <c r="B124" s="99" t="s">
        <v>143</v>
      </c>
      <c r="C124" s="99">
        <v>3</v>
      </c>
      <c r="D124" s="99" t="s">
        <v>40</v>
      </c>
      <c r="E124" s="99" t="s">
        <v>60</v>
      </c>
      <c r="F124" s="99">
        <v>4</v>
      </c>
      <c r="G124" s="99">
        <v>321</v>
      </c>
      <c r="H124" s="99">
        <v>3</v>
      </c>
      <c r="I124" s="99">
        <v>2</v>
      </c>
      <c r="J124" s="99" t="s">
        <v>144</v>
      </c>
      <c r="K124" s="99" t="s">
        <v>144</v>
      </c>
      <c r="L124" s="99" t="s">
        <v>144</v>
      </c>
    </row>
    <row r="125" ht="14.25" spans="1:12">
      <c r="A125" s="99" t="s">
        <v>267</v>
      </c>
      <c r="B125" s="99" t="s">
        <v>143</v>
      </c>
      <c r="C125" s="99">
        <v>3</v>
      </c>
      <c r="D125" s="99" t="s">
        <v>40</v>
      </c>
      <c r="E125" s="99" t="s">
        <v>60</v>
      </c>
      <c r="F125" s="99">
        <v>2</v>
      </c>
      <c r="G125" s="99">
        <v>160</v>
      </c>
      <c r="H125" s="99">
        <v>2</v>
      </c>
      <c r="I125" s="99">
        <v>2</v>
      </c>
      <c r="J125" s="99" t="s">
        <v>144</v>
      </c>
      <c r="K125" s="99" t="s">
        <v>144</v>
      </c>
      <c r="L125" s="99" t="s">
        <v>144</v>
      </c>
    </row>
    <row r="126" ht="14.25" spans="1:12">
      <c r="A126" s="99" t="s">
        <v>268</v>
      </c>
      <c r="B126" s="99" t="s">
        <v>143</v>
      </c>
      <c r="C126" s="99">
        <v>3</v>
      </c>
      <c r="D126" s="99" t="s">
        <v>40</v>
      </c>
      <c r="E126" s="99" t="s">
        <v>63</v>
      </c>
      <c r="F126" s="99">
        <v>4</v>
      </c>
      <c r="G126" s="99">
        <v>430</v>
      </c>
      <c r="H126" s="99">
        <v>3</v>
      </c>
      <c r="I126" s="99">
        <v>1</v>
      </c>
      <c r="J126" s="99" t="s">
        <v>144</v>
      </c>
      <c r="K126" s="99" t="s">
        <v>144</v>
      </c>
      <c r="L126" s="99" t="s">
        <v>144</v>
      </c>
    </row>
    <row r="127" ht="14.25" spans="1:12">
      <c r="A127" s="99" t="s">
        <v>269</v>
      </c>
      <c r="B127" s="99" t="s">
        <v>143</v>
      </c>
      <c r="C127" s="99">
        <v>3</v>
      </c>
      <c r="D127" s="99" t="s">
        <v>40</v>
      </c>
      <c r="E127" s="99" t="s">
        <v>63</v>
      </c>
      <c r="F127" s="99">
        <v>5</v>
      </c>
      <c r="G127" s="99">
        <v>500</v>
      </c>
      <c r="H127" s="99">
        <v>4</v>
      </c>
      <c r="I127" s="99">
        <v>2</v>
      </c>
      <c r="J127" s="99" t="s">
        <v>144</v>
      </c>
      <c r="K127" s="99" t="s">
        <v>144</v>
      </c>
      <c r="L127" s="99" t="s">
        <v>144</v>
      </c>
    </row>
    <row r="128" ht="14.25" spans="1:12">
      <c r="A128" s="99" t="s">
        <v>270</v>
      </c>
      <c r="B128" s="99" t="s">
        <v>143</v>
      </c>
      <c r="C128" s="99">
        <v>3</v>
      </c>
      <c r="D128" s="99" t="s">
        <v>40</v>
      </c>
      <c r="E128" s="99" t="s">
        <v>63</v>
      </c>
      <c r="F128" s="99">
        <v>5</v>
      </c>
      <c r="G128" s="99">
        <v>522</v>
      </c>
      <c r="H128" s="99">
        <v>4</v>
      </c>
      <c r="I128" s="99">
        <v>2</v>
      </c>
      <c r="J128" s="99" t="s">
        <v>144</v>
      </c>
      <c r="K128" s="99" t="s">
        <v>144</v>
      </c>
      <c r="L128" s="99" t="s">
        <v>144</v>
      </c>
    </row>
    <row r="129" ht="14.25" spans="1:12">
      <c r="A129" s="99" t="s">
        <v>271</v>
      </c>
      <c r="B129" s="99" t="s">
        <v>143</v>
      </c>
      <c r="C129" s="99">
        <v>3</v>
      </c>
      <c r="D129" s="99" t="s">
        <v>40</v>
      </c>
      <c r="E129" s="99" t="s">
        <v>63</v>
      </c>
      <c r="F129" s="99">
        <v>3</v>
      </c>
      <c r="G129" s="99">
        <v>311</v>
      </c>
      <c r="H129" s="99">
        <v>2</v>
      </c>
      <c r="I129" s="99">
        <v>2</v>
      </c>
      <c r="J129" s="99" t="s">
        <v>144</v>
      </c>
      <c r="K129" s="99" t="s">
        <v>144</v>
      </c>
      <c r="L129" s="99" t="s">
        <v>144</v>
      </c>
    </row>
    <row r="130" ht="14.25" spans="1:12">
      <c r="A130" s="99" t="s">
        <v>272</v>
      </c>
      <c r="B130" s="99" t="s">
        <v>143</v>
      </c>
      <c r="C130" s="99">
        <v>3</v>
      </c>
      <c r="D130" s="99" t="s">
        <v>40</v>
      </c>
      <c r="E130" s="99" t="s">
        <v>63</v>
      </c>
      <c r="F130" s="99">
        <v>4</v>
      </c>
      <c r="G130" s="99">
        <v>401</v>
      </c>
      <c r="H130" s="99">
        <v>3</v>
      </c>
      <c r="I130" s="99">
        <v>2</v>
      </c>
      <c r="J130" s="99" t="s">
        <v>144</v>
      </c>
      <c r="K130" s="99" t="s">
        <v>144</v>
      </c>
      <c r="L130" s="99" t="s">
        <v>144</v>
      </c>
    </row>
    <row r="131" ht="14.25" spans="1:12">
      <c r="A131" s="99" t="s">
        <v>273</v>
      </c>
      <c r="B131" s="99" t="s">
        <v>143</v>
      </c>
      <c r="C131" s="99">
        <v>3</v>
      </c>
      <c r="D131" s="99" t="s">
        <v>40</v>
      </c>
      <c r="E131" s="99" t="s">
        <v>63</v>
      </c>
      <c r="F131" s="99">
        <v>3</v>
      </c>
      <c r="G131" s="99">
        <v>311</v>
      </c>
      <c r="H131" s="99">
        <v>2</v>
      </c>
      <c r="I131" s="99">
        <v>2</v>
      </c>
      <c r="J131" s="99" t="s">
        <v>144</v>
      </c>
      <c r="K131" s="99" t="s">
        <v>144</v>
      </c>
      <c r="L131" s="99" t="s">
        <v>144</v>
      </c>
    </row>
    <row r="132" ht="14.25" spans="1:12">
      <c r="A132" s="99" t="s">
        <v>274</v>
      </c>
      <c r="B132" s="99" t="s">
        <v>143</v>
      </c>
      <c r="C132" s="99">
        <v>3</v>
      </c>
      <c r="D132" s="99" t="s">
        <v>40</v>
      </c>
      <c r="E132" s="99" t="s">
        <v>63</v>
      </c>
      <c r="F132" s="99">
        <v>4</v>
      </c>
      <c r="G132" s="99">
        <v>411</v>
      </c>
      <c r="H132" s="99">
        <v>3</v>
      </c>
      <c r="I132" s="99">
        <v>2</v>
      </c>
      <c r="J132" s="99" t="s">
        <v>144</v>
      </c>
      <c r="K132" s="99" t="s">
        <v>144</v>
      </c>
      <c r="L132" s="99" t="s">
        <v>144</v>
      </c>
    </row>
    <row r="133" ht="14.25" spans="1:12">
      <c r="A133" s="99" t="s">
        <v>275</v>
      </c>
      <c r="B133" s="99" t="s">
        <v>143</v>
      </c>
      <c r="C133" s="99">
        <v>3</v>
      </c>
      <c r="D133" s="99" t="s">
        <v>42</v>
      </c>
      <c r="E133" s="99" t="s">
        <v>55</v>
      </c>
      <c r="F133" s="99">
        <v>2</v>
      </c>
      <c r="G133" s="99">
        <v>91</v>
      </c>
      <c r="H133" s="99">
        <v>4</v>
      </c>
      <c r="I133" s="99">
        <v>3</v>
      </c>
      <c r="J133" s="99" t="s">
        <v>144</v>
      </c>
      <c r="K133" s="99" t="s">
        <v>144</v>
      </c>
      <c r="L133" s="99" t="s">
        <v>144</v>
      </c>
    </row>
    <row r="134" ht="14.25" spans="1:12">
      <c r="A134" s="99" t="s">
        <v>276</v>
      </c>
      <c r="B134" s="99" t="s">
        <v>143</v>
      </c>
      <c r="C134" s="99">
        <v>3</v>
      </c>
      <c r="D134" s="99" t="s">
        <v>42</v>
      </c>
      <c r="E134" s="99" t="s">
        <v>55</v>
      </c>
      <c r="F134" s="99">
        <v>4</v>
      </c>
      <c r="G134" s="99">
        <v>190</v>
      </c>
      <c r="H134" s="99">
        <v>2</v>
      </c>
      <c r="I134" s="99">
        <v>2</v>
      </c>
      <c r="J134" s="99" t="s">
        <v>144</v>
      </c>
      <c r="K134" s="99" t="s">
        <v>144</v>
      </c>
      <c r="L134" s="99" t="s">
        <v>144</v>
      </c>
    </row>
    <row r="135" ht="14.25" spans="1:12">
      <c r="A135" s="99" t="s">
        <v>277</v>
      </c>
      <c r="B135" s="99" t="s">
        <v>143</v>
      </c>
      <c r="C135" s="99">
        <v>3</v>
      </c>
      <c r="D135" s="99" t="s">
        <v>42</v>
      </c>
      <c r="E135" s="99" t="s">
        <v>55</v>
      </c>
      <c r="F135" s="99">
        <v>5</v>
      </c>
      <c r="G135" s="99">
        <v>232</v>
      </c>
      <c r="H135" s="99">
        <v>3</v>
      </c>
      <c r="I135" s="99">
        <v>2</v>
      </c>
      <c r="J135" s="99" t="s">
        <v>144</v>
      </c>
      <c r="K135" s="99" t="s">
        <v>144</v>
      </c>
      <c r="L135" s="99" t="s">
        <v>144</v>
      </c>
    </row>
    <row r="136" ht="14.25" spans="1:12">
      <c r="A136" s="99" t="s">
        <v>278</v>
      </c>
      <c r="B136" s="99" t="s">
        <v>143</v>
      </c>
      <c r="C136" s="99">
        <v>3</v>
      </c>
      <c r="D136" s="99" t="s">
        <v>42</v>
      </c>
      <c r="E136" s="99" t="s">
        <v>55</v>
      </c>
      <c r="F136" s="99">
        <v>4</v>
      </c>
      <c r="G136" s="99">
        <v>181</v>
      </c>
      <c r="H136" s="99">
        <v>4</v>
      </c>
      <c r="I136" s="99">
        <v>2</v>
      </c>
      <c r="J136" s="99" t="s">
        <v>144</v>
      </c>
      <c r="K136" s="99" t="s">
        <v>144</v>
      </c>
      <c r="L136" s="99" t="s">
        <v>144</v>
      </c>
    </row>
    <row r="137" ht="14.25" spans="1:12">
      <c r="A137" s="99" t="s">
        <v>279</v>
      </c>
      <c r="B137" s="99" t="s">
        <v>143</v>
      </c>
      <c r="C137" s="99">
        <v>3</v>
      </c>
      <c r="D137" s="99" t="s">
        <v>42</v>
      </c>
      <c r="E137" s="99" t="s">
        <v>55</v>
      </c>
      <c r="F137" s="99">
        <v>5</v>
      </c>
      <c r="G137" s="99">
        <v>233</v>
      </c>
      <c r="H137" s="99">
        <v>4</v>
      </c>
      <c r="I137" s="99">
        <v>2</v>
      </c>
      <c r="J137" s="99" t="s">
        <v>144</v>
      </c>
      <c r="K137" s="99" t="s">
        <v>144</v>
      </c>
      <c r="L137" s="99" t="s">
        <v>144</v>
      </c>
    </row>
    <row r="138" ht="14.25" spans="1:12">
      <c r="A138" s="99" t="s">
        <v>280</v>
      </c>
      <c r="B138" s="99" t="s">
        <v>143</v>
      </c>
      <c r="C138" s="99">
        <v>3</v>
      </c>
      <c r="D138" s="99" t="s">
        <v>42</v>
      </c>
      <c r="E138" s="99" t="s">
        <v>55</v>
      </c>
      <c r="F138" s="99">
        <v>2</v>
      </c>
      <c r="G138" s="99">
        <v>81</v>
      </c>
      <c r="H138" s="99">
        <v>4</v>
      </c>
      <c r="I138" s="99">
        <v>2</v>
      </c>
      <c r="J138" s="99" t="s">
        <v>144</v>
      </c>
      <c r="K138" s="99" t="s">
        <v>144</v>
      </c>
      <c r="L138" s="99" t="s">
        <v>144</v>
      </c>
    </row>
    <row r="139" ht="14.25" spans="1:12">
      <c r="A139" s="99" t="s">
        <v>281</v>
      </c>
      <c r="B139" s="99" t="s">
        <v>143</v>
      </c>
      <c r="C139" s="99">
        <v>3</v>
      </c>
      <c r="D139" s="99" t="s">
        <v>42</v>
      </c>
      <c r="E139" s="99" t="s">
        <v>55</v>
      </c>
      <c r="F139" s="99">
        <v>2</v>
      </c>
      <c r="G139" s="99">
        <v>91</v>
      </c>
      <c r="H139" s="99">
        <v>1</v>
      </c>
      <c r="I139" s="99">
        <v>2</v>
      </c>
      <c r="J139" s="99" t="s">
        <v>144</v>
      </c>
      <c r="K139" s="99" t="s">
        <v>144</v>
      </c>
      <c r="L139" s="99" t="s">
        <v>144</v>
      </c>
    </row>
    <row r="140" ht="14.25" spans="1:12">
      <c r="A140" s="99" t="s">
        <v>282</v>
      </c>
      <c r="B140" s="99" t="s">
        <v>143</v>
      </c>
      <c r="C140" s="99">
        <v>3</v>
      </c>
      <c r="D140" s="99" t="s">
        <v>42</v>
      </c>
      <c r="E140" s="99" t="s">
        <v>57</v>
      </c>
      <c r="F140" s="99">
        <v>4</v>
      </c>
      <c r="G140" s="99">
        <v>273</v>
      </c>
      <c r="H140" s="99">
        <v>4</v>
      </c>
      <c r="I140" s="99">
        <v>2</v>
      </c>
      <c r="J140" s="99" t="s">
        <v>144</v>
      </c>
      <c r="K140" s="99" t="s">
        <v>144</v>
      </c>
      <c r="L140" s="99" t="s">
        <v>144</v>
      </c>
    </row>
    <row r="141" ht="14.25" spans="1:12">
      <c r="A141" s="99" t="s">
        <v>283</v>
      </c>
      <c r="B141" s="99" t="s">
        <v>143</v>
      </c>
      <c r="C141" s="99">
        <v>3</v>
      </c>
      <c r="D141" s="99" t="s">
        <v>42</v>
      </c>
      <c r="E141" s="99" t="s">
        <v>57</v>
      </c>
      <c r="F141" s="99">
        <v>5</v>
      </c>
      <c r="G141" s="99">
        <v>313</v>
      </c>
      <c r="H141" s="99">
        <v>3</v>
      </c>
      <c r="I141" s="99">
        <v>2</v>
      </c>
      <c r="J141" s="99" t="s">
        <v>144</v>
      </c>
      <c r="K141" s="99" t="s">
        <v>144</v>
      </c>
      <c r="L141" s="99" t="s">
        <v>144</v>
      </c>
    </row>
    <row r="142" ht="14.25" spans="1:12">
      <c r="A142" s="99" t="s">
        <v>284</v>
      </c>
      <c r="B142" s="99" t="s">
        <v>143</v>
      </c>
      <c r="C142" s="99">
        <v>3</v>
      </c>
      <c r="D142" s="99" t="s">
        <v>42</v>
      </c>
      <c r="E142" s="99" t="s">
        <v>57</v>
      </c>
      <c r="F142" s="99">
        <v>3</v>
      </c>
      <c r="G142" s="99">
        <v>192</v>
      </c>
      <c r="H142" s="99">
        <v>1</v>
      </c>
      <c r="I142" s="99">
        <v>3</v>
      </c>
      <c r="J142" s="99" t="s">
        <v>144</v>
      </c>
      <c r="K142" s="99" t="s">
        <v>144</v>
      </c>
      <c r="L142" s="99" t="s">
        <v>144</v>
      </c>
    </row>
    <row r="143" ht="14.25" spans="1:12">
      <c r="A143" s="99" t="s">
        <v>285</v>
      </c>
      <c r="B143" s="99" t="s">
        <v>143</v>
      </c>
      <c r="C143" s="99">
        <v>3</v>
      </c>
      <c r="D143" s="99" t="s">
        <v>42</v>
      </c>
      <c r="E143" s="99" t="s">
        <v>57</v>
      </c>
      <c r="F143" s="99">
        <v>5</v>
      </c>
      <c r="G143" s="99">
        <v>302</v>
      </c>
      <c r="H143" s="99">
        <v>3</v>
      </c>
      <c r="I143" s="99">
        <v>2</v>
      </c>
      <c r="J143" s="99" t="s">
        <v>144</v>
      </c>
      <c r="K143" s="99" t="s">
        <v>144</v>
      </c>
      <c r="L143" s="99" t="s">
        <v>144</v>
      </c>
    </row>
    <row r="144" ht="14.25" spans="1:12">
      <c r="A144" s="99" t="s">
        <v>286</v>
      </c>
      <c r="B144" s="99" t="s">
        <v>143</v>
      </c>
      <c r="C144" s="99">
        <v>3</v>
      </c>
      <c r="D144" s="99" t="s">
        <v>42</v>
      </c>
      <c r="E144" s="99" t="s">
        <v>57</v>
      </c>
      <c r="F144" s="99">
        <v>7</v>
      </c>
      <c r="G144" s="99">
        <v>464</v>
      </c>
      <c r="H144" s="99">
        <v>4</v>
      </c>
      <c r="I144" s="99">
        <v>2</v>
      </c>
      <c r="J144" s="99" t="s">
        <v>144</v>
      </c>
      <c r="K144" s="99" t="s">
        <v>144</v>
      </c>
      <c r="L144" s="99" t="s">
        <v>144</v>
      </c>
    </row>
    <row r="145" ht="14.25" spans="1:12">
      <c r="A145" s="99" t="s">
        <v>287</v>
      </c>
      <c r="B145" s="99" t="s">
        <v>143</v>
      </c>
      <c r="C145" s="99">
        <v>3</v>
      </c>
      <c r="D145" s="99" t="s">
        <v>42</v>
      </c>
      <c r="E145" s="99" t="s">
        <v>57</v>
      </c>
      <c r="F145" s="99">
        <v>4</v>
      </c>
      <c r="G145" s="99">
        <v>262</v>
      </c>
      <c r="H145" s="99">
        <v>2</v>
      </c>
      <c r="I145" s="99">
        <v>2</v>
      </c>
      <c r="J145" s="99" t="s">
        <v>144</v>
      </c>
      <c r="K145" s="99" t="s">
        <v>144</v>
      </c>
      <c r="L145" s="99" t="s">
        <v>144</v>
      </c>
    </row>
    <row r="146" ht="14.25" spans="1:12">
      <c r="A146" s="99" t="s">
        <v>288</v>
      </c>
      <c r="B146" s="99" t="s">
        <v>143</v>
      </c>
      <c r="C146" s="99">
        <v>3</v>
      </c>
      <c r="D146" s="99" t="s">
        <v>42</v>
      </c>
      <c r="E146" s="99" t="s">
        <v>57</v>
      </c>
      <c r="F146" s="99">
        <v>6</v>
      </c>
      <c r="G146" s="99">
        <v>414</v>
      </c>
      <c r="H146" s="99">
        <v>3</v>
      </c>
      <c r="I146" s="99">
        <v>2</v>
      </c>
      <c r="J146" s="99" t="s">
        <v>144</v>
      </c>
      <c r="K146" s="99" t="s">
        <v>144</v>
      </c>
      <c r="L146" s="99" t="s">
        <v>144</v>
      </c>
    </row>
    <row r="147" ht="14.25" spans="1:12">
      <c r="A147" s="99" t="s">
        <v>289</v>
      </c>
      <c r="B147" s="99" t="s">
        <v>143</v>
      </c>
      <c r="C147" s="99">
        <v>3</v>
      </c>
      <c r="D147" s="99" t="s">
        <v>42</v>
      </c>
      <c r="E147" s="99" t="s">
        <v>60</v>
      </c>
      <c r="F147" s="99">
        <v>3</v>
      </c>
      <c r="G147" s="99">
        <v>253</v>
      </c>
      <c r="H147" s="99">
        <v>4</v>
      </c>
      <c r="I147" s="99">
        <v>3</v>
      </c>
      <c r="J147" s="99" t="s">
        <v>144</v>
      </c>
      <c r="K147" s="99" t="s">
        <v>144</v>
      </c>
      <c r="L147" s="99" t="s">
        <v>144</v>
      </c>
    </row>
    <row r="148" ht="14.25" spans="1:12">
      <c r="A148" s="99" t="s">
        <v>290</v>
      </c>
      <c r="B148" s="99" t="s">
        <v>143</v>
      </c>
      <c r="C148" s="99">
        <v>3</v>
      </c>
      <c r="D148" s="99" t="s">
        <v>42</v>
      </c>
      <c r="E148" s="99" t="s">
        <v>60</v>
      </c>
      <c r="F148" s="99">
        <v>2</v>
      </c>
      <c r="G148" s="99">
        <v>160</v>
      </c>
      <c r="H148" s="99">
        <v>1</v>
      </c>
      <c r="I148" s="99">
        <v>2</v>
      </c>
      <c r="J148" s="99" t="s">
        <v>144</v>
      </c>
      <c r="K148" s="99" t="s">
        <v>144</v>
      </c>
      <c r="L148" s="99" t="s">
        <v>144</v>
      </c>
    </row>
    <row r="149" ht="14.25" spans="1:12">
      <c r="A149" s="99" t="s">
        <v>291</v>
      </c>
      <c r="B149" s="99" t="s">
        <v>143</v>
      </c>
      <c r="C149" s="99">
        <v>3</v>
      </c>
      <c r="D149" s="99" t="s">
        <v>42</v>
      </c>
      <c r="E149" s="99" t="s">
        <v>60</v>
      </c>
      <c r="F149" s="99">
        <v>2</v>
      </c>
      <c r="G149" s="99">
        <v>170</v>
      </c>
      <c r="H149" s="99">
        <v>2</v>
      </c>
      <c r="I149" s="99">
        <v>2</v>
      </c>
      <c r="J149" s="99" t="s">
        <v>144</v>
      </c>
      <c r="K149" s="99" t="s">
        <v>144</v>
      </c>
      <c r="L149" s="99" t="s">
        <v>144</v>
      </c>
    </row>
    <row r="150" ht="14.25" spans="1:12">
      <c r="A150" s="99" t="s">
        <v>292</v>
      </c>
      <c r="B150" s="99" t="s">
        <v>143</v>
      </c>
      <c r="C150" s="99">
        <v>3</v>
      </c>
      <c r="D150" s="99" t="s">
        <v>42</v>
      </c>
      <c r="E150" s="99" t="s">
        <v>60</v>
      </c>
      <c r="F150" s="99">
        <v>2</v>
      </c>
      <c r="G150" s="99">
        <v>160</v>
      </c>
      <c r="H150" s="99">
        <v>2</v>
      </c>
      <c r="I150" s="99">
        <v>2</v>
      </c>
      <c r="J150" s="99" t="s">
        <v>144</v>
      </c>
      <c r="K150" s="99" t="s">
        <v>144</v>
      </c>
      <c r="L150" s="99" t="s">
        <v>144</v>
      </c>
    </row>
    <row r="151" ht="14.25" spans="1:12">
      <c r="A151" s="99" t="s">
        <v>293</v>
      </c>
      <c r="B151" s="99" t="s">
        <v>143</v>
      </c>
      <c r="C151" s="99">
        <v>3</v>
      </c>
      <c r="D151" s="99" t="s">
        <v>42</v>
      </c>
      <c r="E151" s="99" t="s">
        <v>60</v>
      </c>
      <c r="F151" s="99">
        <v>3</v>
      </c>
      <c r="G151" s="99">
        <v>252</v>
      </c>
      <c r="H151" s="99">
        <v>3</v>
      </c>
      <c r="I151" s="99">
        <v>2</v>
      </c>
      <c r="J151" s="99" t="s">
        <v>144</v>
      </c>
      <c r="K151" s="99" t="s">
        <v>144</v>
      </c>
      <c r="L151" s="99" t="s">
        <v>144</v>
      </c>
    </row>
    <row r="152" ht="14.25" spans="1:12">
      <c r="A152" s="99" t="s">
        <v>294</v>
      </c>
      <c r="B152" s="99" t="s">
        <v>143</v>
      </c>
      <c r="C152" s="99">
        <v>3</v>
      </c>
      <c r="D152" s="99" t="s">
        <v>42</v>
      </c>
      <c r="E152" s="99" t="s">
        <v>60</v>
      </c>
      <c r="F152" s="99">
        <v>2</v>
      </c>
      <c r="G152" s="99">
        <v>172</v>
      </c>
      <c r="H152" s="99">
        <v>4</v>
      </c>
      <c r="I152" s="99">
        <v>1</v>
      </c>
      <c r="J152" s="99" t="s">
        <v>144</v>
      </c>
      <c r="K152" s="99" t="s">
        <v>144</v>
      </c>
      <c r="L152" s="99" t="s">
        <v>144</v>
      </c>
    </row>
    <row r="153" ht="14.25" spans="1:12">
      <c r="A153" s="99" t="s">
        <v>295</v>
      </c>
      <c r="B153" s="99" t="s">
        <v>143</v>
      </c>
      <c r="C153" s="99">
        <v>3</v>
      </c>
      <c r="D153" s="99" t="s">
        <v>42</v>
      </c>
      <c r="E153" s="99" t="s">
        <v>63</v>
      </c>
      <c r="F153" s="99">
        <v>3</v>
      </c>
      <c r="G153" s="99">
        <v>321</v>
      </c>
      <c r="H153" s="99">
        <v>2</v>
      </c>
      <c r="I153" s="99">
        <v>2</v>
      </c>
      <c r="J153" s="99" t="s">
        <v>144</v>
      </c>
      <c r="K153" s="99" t="s">
        <v>144</v>
      </c>
      <c r="L153" s="99" t="s">
        <v>144</v>
      </c>
    </row>
    <row r="154" ht="14.25" spans="1:12">
      <c r="A154" s="99" t="s">
        <v>296</v>
      </c>
      <c r="B154" s="99" t="s">
        <v>143</v>
      </c>
      <c r="C154" s="99">
        <v>3</v>
      </c>
      <c r="D154" s="99" t="s">
        <v>42</v>
      </c>
      <c r="E154" s="99" t="s">
        <v>63</v>
      </c>
      <c r="F154" s="99">
        <v>5</v>
      </c>
      <c r="G154" s="99">
        <v>511</v>
      </c>
      <c r="H154" s="99">
        <v>4</v>
      </c>
      <c r="I154" s="99">
        <v>2</v>
      </c>
      <c r="J154" s="99" t="s">
        <v>144</v>
      </c>
      <c r="K154" s="99" t="s">
        <v>144</v>
      </c>
      <c r="L154" s="99" t="s">
        <v>144</v>
      </c>
    </row>
    <row r="155" ht="14.25" spans="1:12">
      <c r="A155" s="99" t="s">
        <v>297</v>
      </c>
      <c r="B155" s="99" t="s">
        <v>143</v>
      </c>
      <c r="C155" s="99">
        <v>3</v>
      </c>
      <c r="D155" s="99" t="s">
        <v>42</v>
      </c>
      <c r="E155" s="99" t="s">
        <v>63</v>
      </c>
      <c r="F155" s="99">
        <v>3</v>
      </c>
      <c r="G155" s="99">
        <v>292</v>
      </c>
      <c r="H155" s="99">
        <v>3</v>
      </c>
      <c r="I155" s="99">
        <v>2</v>
      </c>
      <c r="J155" s="99" t="s">
        <v>144</v>
      </c>
      <c r="K155" s="99" t="s">
        <v>144</v>
      </c>
      <c r="L155" s="99" t="s">
        <v>144</v>
      </c>
    </row>
    <row r="156" ht="14.25" spans="1:12">
      <c r="A156" s="99" t="s">
        <v>298</v>
      </c>
      <c r="B156" s="99" t="s">
        <v>143</v>
      </c>
      <c r="C156" s="99">
        <v>3</v>
      </c>
      <c r="D156" s="99" t="s">
        <v>42</v>
      </c>
      <c r="E156" s="99" t="s">
        <v>63</v>
      </c>
      <c r="F156" s="99">
        <v>4</v>
      </c>
      <c r="G156" s="99">
        <v>411</v>
      </c>
      <c r="H156" s="99">
        <v>3</v>
      </c>
      <c r="I156" s="99">
        <v>2</v>
      </c>
      <c r="J156" s="99" t="s">
        <v>144</v>
      </c>
      <c r="K156" s="99" t="s">
        <v>144</v>
      </c>
      <c r="L156" s="99" t="s">
        <v>144</v>
      </c>
    </row>
    <row r="157" ht="14.25" spans="1:12">
      <c r="A157" s="99" t="s">
        <v>299</v>
      </c>
      <c r="B157" s="99" t="s">
        <v>143</v>
      </c>
      <c r="C157" s="99">
        <v>3</v>
      </c>
      <c r="D157" s="99" t="s">
        <v>42</v>
      </c>
      <c r="E157" s="99" t="s">
        <v>63</v>
      </c>
      <c r="F157" s="99">
        <v>6</v>
      </c>
      <c r="G157" s="99">
        <v>635</v>
      </c>
      <c r="H157" s="99">
        <v>4</v>
      </c>
      <c r="I157" s="99">
        <v>2</v>
      </c>
      <c r="J157" s="99" t="s">
        <v>144</v>
      </c>
      <c r="K157" s="99" t="s">
        <v>144</v>
      </c>
      <c r="L157" s="99" t="s">
        <v>144</v>
      </c>
    </row>
    <row r="158" ht="14.25" spans="1:12">
      <c r="A158" s="99" t="s">
        <v>300</v>
      </c>
      <c r="B158" s="99" t="s">
        <v>143</v>
      </c>
      <c r="C158" s="99">
        <v>4</v>
      </c>
      <c r="D158" s="99" t="s">
        <v>38</v>
      </c>
      <c r="E158" s="99" t="s">
        <v>55</v>
      </c>
      <c r="F158" s="99">
        <v>2</v>
      </c>
      <c r="G158" s="99">
        <v>102</v>
      </c>
      <c r="H158" s="99">
        <v>2</v>
      </c>
      <c r="I158" s="99">
        <v>3</v>
      </c>
      <c r="J158" s="99" t="s">
        <v>301</v>
      </c>
      <c r="K158" s="99" t="s">
        <v>144</v>
      </c>
      <c r="L158" s="99" t="s">
        <v>144</v>
      </c>
    </row>
    <row r="159" ht="14.25" spans="1:12">
      <c r="A159" s="99" t="s">
        <v>302</v>
      </c>
      <c r="B159" s="99" t="s">
        <v>143</v>
      </c>
      <c r="C159" s="99">
        <v>4</v>
      </c>
      <c r="D159" s="99" t="s">
        <v>38</v>
      </c>
      <c r="E159" s="99" t="s">
        <v>55</v>
      </c>
      <c r="F159" s="99">
        <v>3</v>
      </c>
      <c r="G159" s="99">
        <v>142</v>
      </c>
      <c r="H159" s="99">
        <v>4</v>
      </c>
      <c r="I159" s="99">
        <v>2</v>
      </c>
      <c r="J159" s="99" t="s">
        <v>144</v>
      </c>
      <c r="K159" s="99" t="s">
        <v>144</v>
      </c>
      <c r="L159" s="99" t="s">
        <v>144</v>
      </c>
    </row>
    <row r="160" ht="14.25" spans="1:12">
      <c r="A160" s="99" t="s">
        <v>303</v>
      </c>
      <c r="B160" s="99" t="s">
        <v>143</v>
      </c>
      <c r="C160" s="99">
        <v>4</v>
      </c>
      <c r="D160" s="99" t="s">
        <v>38</v>
      </c>
      <c r="E160" s="99" t="s">
        <v>55</v>
      </c>
      <c r="F160" s="99">
        <v>6</v>
      </c>
      <c r="G160" s="99">
        <v>281</v>
      </c>
      <c r="H160" s="99">
        <v>4</v>
      </c>
      <c r="I160" s="99">
        <v>3</v>
      </c>
      <c r="J160" s="99" t="s">
        <v>301</v>
      </c>
      <c r="K160" s="99" t="s">
        <v>144</v>
      </c>
      <c r="L160" s="99" t="s">
        <v>144</v>
      </c>
    </row>
    <row r="161" ht="14.25" spans="1:12">
      <c r="A161" s="99" t="s">
        <v>304</v>
      </c>
      <c r="B161" s="99" t="s">
        <v>143</v>
      </c>
      <c r="C161" s="99">
        <v>4</v>
      </c>
      <c r="D161" s="99" t="s">
        <v>38</v>
      </c>
      <c r="E161" s="99" t="s">
        <v>55</v>
      </c>
      <c r="F161" s="99">
        <v>7</v>
      </c>
      <c r="G161" s="99">
        <v>322</v>
      </c>
      <c r="H161" s="99">
        <v>4</v>
      </c>
      <c r="I161" s="99">
        <v>2</v>
      </c>
      <c r="J161" s="99" t="s">
        <v>144</v>
      </c>
      <c r="K161" s="99" t="s">
        <v>144</v>
      </c>
      <c r="L161" s="99" t="s">
        <v>144</v>
      </c>
    </row>
    <row r="162" ht="14.25" spans="1:12">
      <c r="A162" s="99" t="s">
        <v>305</v>
      </c>
      <c r="B162" s="99" t="s">
        <v>143</v>
      </c>
      <c r="C162" s="99">
        <v>4</v>
      </c>
      <c r="D162" s="99" t="s">
        <v>38</v>
      </c>
      <c r="E162" s="99" t="s">
        <v>55</v>
      </c>
      <c r="F162" s="99">
        <v>4</v>
      </c>
      <c r="G162" s="99">
        <v>214</v>
      </c>
      <c r="H162" s="99">
        <v>3</v>
      </c>
      <c r="I162" s="99">
        <v>2</v>
      </c>
      <c r="J162" s="99" t="s">
        <v>301</v>
      </c>
      <c r="K162" s="99" t="s">
        <v>144</v>
      </c>
      <c r="L162" s="99" t="s">
        <v>144</v>
      </c>
    </row>
    <row r="163" ht="14.25" spans="1:12">
      <c r="A163" s="99" t="s">
        <v>306</v>
      </c>
      <c r="B163" s="99" t="s">
        <v>143</v>
      </c>
      <c r="C163" s="99">
        <v>4</v>
      </c>
      <c r="D163" s="99" t="s">
        <v>38</v>
      </c>
      <c r="E163" s="99" t="s">
        <v>55</v>
      </c>
      <c r="F163" s="99">
        <v>3</v>
      </c>
      <c r="G163" s="99">
        <v>161</v>
      </c>
      <c r="H163" s="99">
        <v>2</v>
      </c>
      <c r="I163" s="99">
        <v>3</v>
      </c>
      <c r="J163" s="99" t="s">
        <v>301</v>
      </c>
      <c r="K163" s="99" t="s">
        <v>144</v>
      </c>
      <c r="L163" s="99" t="s">
        <v>144</v>
      </c>
    </row>
    <row r="164" ht="14.25" spans="1:12">
      <c r="A164" s="99" t="s">
        <v>307</v>
      </c>
      <c r="B164" s="99" t="s">
        <v>143</v>
      </c>
      <c r="C164" s="99">
        <v>4</v>
      </c>
      <c r="D164" s="99" t="s">
        <v>38</v>
      </c>
      <c r="E164" s="99" t="s">
        <v>55</v>
      </c>
      <c r="F164" s="99">
        <v>3</v>
      </c>
      <c r="G164" s="99">
        <v>153</v>
      </c>
      <c r="H164" s="99">
        <v>1</v>
      </c>
      <c r="I164" s="99">
        <v>2</v>
      </c>
      <c r="J164" s="99" t="s">
        <v>301</v>
      </c>
      <c r="K164" s="99" t="s">
        <v>144</v>
      </c>
      <c r="L164" s="99" t="s">
        <v>144</v>
      </c>
    </row>
    <row r="165" ht="14.25" spans="1:12">
      <c r="A165" s="99" t="s">
        <v>308</v>
      </c>
      <c r="B165" s="99" t="s">
        <v>143</v>
      </c>
      <c r="C165" s="99">
        <v>4</v>
      </c>
      <c r="D165" s="99" t="s">
        <v>38</v>
      </c>
      <c r="E165" s="99" t="s">
        <v>57</v>
      </c>
      <c r="F165" s="99">
        <v>3</v>
      </c>
      <c r="G165" s="99">
        <v>192</v>
      </c>
      <c r="H165" s="99">
        <v>2</v>
      </c>
      <c r="I165" s="99">
        <v>2</v>
      </c>
      <c r="J165" s="99" t="s">
        <v>144</v>
      </c>
      <c r="K165" s="99" t="s">
        <v>144</v>
      </c>
      <c r="L165" s="99" t="s">
        <v>144</v>
      </c>
    </row>
    <row r="166" ht="14.25" spans="1:12">
      <c r="A166" s="99" t="s">
        <v>309</v>
      </c>
      <c r="B166" s="99" t="s">
        <v>143</v>
      </c>
      <c r="C166" s="99">
        <v>4</v>
      </c>
      <c r="D166" s="99" t="s">
        <v>38</v>
      </c>
      <c r="E166" s="99" t="s">
        <v>57</v>
      </c>
      <c r="F166" s="99">
        <v>2</v>
      </c>
      <c r="G166" s="99">
        <v>121</v>
      </c>
      <c r="H166" s="99">
        <v>2</v>
      </c>
      <c r="I166" s="99">
        <v>2</v>
      </c>
      <c r="J166" s="99" t="s">
        <v>144</v>
      </c>
      <c r="K166" s="99" t="s">
        <v>144</v>
      </c>
      <c r="L166" s="99" t="s">
        <v>144</v>
      </c>
    </row>
    <row r="167" ht="14.25" spans="1:12">
      <c r="A167" s="99" t="s">
        <v>310</v>
      </c>
      <c r="B167" s="99" t="s">
        <v>143</v>
      </c>
      <c r="C167" s="99">
        <v>4</v>
      </c>
      <c r="D167" s="99" t="s">
        <v>38</v>
      </c>
      <c r="E167" s="99" t="s">
        <v>57</v>
      </c>
      <c r="F167" s="99">
        <v>4</v>
      </c>
      <c r="G167" s="99">
        <v>262</v>
      </c>
      <c r="H167" s="99">
        <v>2</v>
      </c>
      <c r="I167" s="99">
        <v>3</v>
      </c>
      <c r="J167" s="99" t="s">
        <v>144</v>
      </c>
      <c r="K167" s="99" t="s">
        <v>144</v>
      </c>
      <c r="L167" s="99" t="s">
        <v>144</v>
      </c>
    </row>
    <row r="168" ht="14.25" spans="1:12">
      <c r="A168" s="99" t="s">
        <v>311</v>
      </c>
      <c r="B168" s="99" t="s">
        <v>143</v>
      </c>
      <c r="C168" s="99">
        <v>4</v>
      </c>
      <c r="D168" s="99" t="s">
        <v>38</v>
      </c>
      <c r="E168" s="99" t="s">
        <v>57</v>
      </c>
      <c r="F168" s="99">
        <v>2</v>
      </c>
      <c r="G168" s="99">
        <v>121</v>
      </c>
      <c r="H168" s="99">
        <v>3</v>
      </c>
      <c r="I168" s="99">
        <v>1</v>
      </c>
      <c r="J168" s="99" t="s">
        <v>144</v>
      </c>
      <c r="K168" s="99" t="s">
        <v>144</v>
      </c>
      <c r="L168" s="99" t="s">
        <v>144</v>
      </c>
    </row>
    <row r="169" ht="14.25" spans="1:12">
      <c r="A169" s="99" t="s">
        <v>312</v>
      </c>
      <c r="B169" s="99" t="s">
        <v>143</v>
      </c>
      <c r="C169" s="99">
        <v>4</v>
      </c>
      <c r="D169" s="99" t="s">
        <v>38</v>
      </c>
      <c r="E169" s="99" t="s">
        <v>57</v>
      </c>
      <c r="F169" s="99">
        <v>6</v>
      </c>
      <c r="G169" s="99">
        <v>384</v>
      </c>
      <c r="H169" s="99">
        <v>2</v>
      </c>
      <c r="I169" s="99">
        <v>2</v>
      </c>
      <c r="J169" s="99" t="s">
        <v>144</v>
      </c>
      <c r="K169" s="99" t="s">
        <v>144</v>
      </c>
      <c r="L169" s="99" t="s">
        <v>144</v>
      </c>
    </row>
    <row r="170" ht="14.25" spans="1:12">
      <c r="A170" s="99" t="s">
        <v>313</v>
      </c>
      <c r="B170" s="99" t="s">
        <v>143</v>
      </c>
      <c r="C170" s="99">
        <v>4</v>
      </c>
      <c r="D170" s="99" t="s">
        <v>38</v>
      </c>
      <c r="E170" s="99" t="s">
        <v>57</v>
      </c>
      <c r="F170" s="99">
        <v>5</v>
      </c>
      <c r="G170" s="99">
        <v>304</v>
      </c>
      <c r="H170" s="99">
        <v>3</v>
      </c>
      <c r="I170" s="99">
        <v>4</v>
      </c>
      <c r="J170" s="99" t="s">
        <v>144</v>
      </c>
      <c r="K170" s="99" t="s">
        <v>144</v>
      </c>
      <c r="L170" s="99" t="s">
        <v>144</v>
      </c>
    </row>
    <row r="171" ht="14.25" spans="1:12">
      <c r="A171" s="99" t="s">
        <v>314</v>
      </c>
      <c r="B171" s="99" t="s">
        <v>143</v>
      </c>
      <c r="C171" s="99">
        <v>4</v>
      </c>
      <c r="D171" s="99" t="s">
        <v>38</v>
      </c>
      <c r="E171" s="99" t="s">
        <v>57</v>
      </c>
      <c r="F171" s="99">
        <v>2</v>
      </c>
      <c r="G171" s="99">
        <v>131</v>
      </c>
      <c r="H171" s="99">
        <v>1</v>
      </c>
      <c r="I171" s="99">
        <v>3</v>
      </c>
      <c r="J171" s="99" t="s">
        <v>144</v>
      </c>
      <c r="K171" s="99" t="s">
        <v>144</v>
      </c>
      <c r="L171" s="99" t="s">
        <v>144</v>
      </c>
    </row>
    <row r="172" ht="14.25" spans="1:12">
      <c r="A172" s="99" t="s">
        <v>315</v>
      </c>
      <c r="B172" s="99" t="s">
        <v>143</v>
      </c>
      <c r="C172" s="99">
        <v>4</v>
      </c>
      <c r="D172" s="99" t="s">
        <v>38</v>
      </c>
      <c r="E172" s="99" t="s">
        <v>57</v>
      </c>
      <c r="F172" s="99">
        <v>3</v>
      </c>
      <c r="G172" s="99">
        <v>192</v>
      </c>
      <c r="H172" s="99">
        <v>3</v>
      </c>
      <c r="I172" s="99">
        <v>2</v>
      </c>
      <c r="J172" s="99" t="s">
        <v>144</v>
      </c>
      <c r="K172" s="99" t="s">
        <v>144</v>
      </c>
      <c r="L172" s="99" t="s">
        <v>144</v>
      </c>
    </row>
    <row r="173" ht="14.25" spans="1:12">
      <c r="A173" s="99" t="s">
        <v>316</v>
      </c>
      <c r="B173" s="99" t="s">
        <v>143</v>
      </c>
      <c r="C173" s="99">
        <v>4</v>
      </c>
      <c r="D173" s="99" t="s">
        <v>38</v>
      </c>
      <c r="E173" s="99" t="s">
        <v>60</v>
      </c>
      <c r="F173" s="99">
        <v>4</v>
      </c>
      <c r="G173" s="99">
        <v>321</v>
      </c>
      <c r="H173" s="99">
        <v>4</v>
      </c>
      <c r="I173" s="99">
        <v>2</v>
      </c>
      <c r="J173" s="99" t="s">
        <v>144</v>
      </c>
      <c r="K173" s="99" t="s">
        <v>144</v>
      </c>
      <c r="L173" s="99" t="s">
        <v>144</v>
      </c>
    </row>
    <row r="174" ht="14.25" spans="1:12">
      <c r="A174" s="99" t="s">
        <v>317</v>
      </c>
      <c r="B174" s="99" t="s">
        <v>143</v>
      </c>
      <c r="C174" s="99">
        <v>4</v>
      </c>
      <c r="D174" s="99" t="s">
        <v>38</v>
      </c>
      <c r="E174" s="99" t="s">
        <v>60</v>
      </c>
      <c r="F174" s="99">
        <v>2</v>
      </c>
      <c r="G174" s="99">
        <v>170</v>
      </c>
      <c r="H174" s="99">
        <v>3</v>
      </c>
      <c r="I174" s="99">
        <v>2</v>
      </c>
      <c r="J174" s="99" t="s">
        <v>301</v>
      </c>
      <c r="K174" s="99" t="s">
        <v>144</v>
      </c>
      <c r="L174" s="99" t="s">
        <v>144</v>
      </c>
    </row>
    <row r="175" ht="14.25" spans="1:12">
      <c r="A175" s="99" t="s">
        <v>318</v>
      </c>
      <c r="B175" s="99" t="s">
        <v>143</v>
      </c>
      <c r="C175" s="99">
        <v>4</v>
      </c>
      <c r="D175" s="99" t="s">
        <v>38</v>
      </c>
      <c r="E175" s="99" t="s">
        <v>60</v>
      </c>
      <c r="F175" s="99">
        <v>5</v>
      </c>
      <c r="G175" s="99">
        <v>413</v>
      </c>
      <c r="H175" s="99">
        <v>3</v>
      </c>
      <c r="I175" s="99">
        <v>2</v>
      </c>
      <c r="J175" s="99" t="s">
        <v>301</v>
      </c>
      <c r="K175" s="99" t="s">
        <v>144</v>
      </c>
      <c r="L175" s="99" t="s">
        <v>144</v>
      </c>
    </row>
    <row r="176" ht="14.25" spans="1:12">
      <c r="A176" s="99" t="s">
        <v>319</v>
      </c>
      <c r="B176" s="99" t="s">
        <v>143</v>
      </c>
      <c r="C176" s="99">
        <v>4</v>
      </c>
      <c r="D176" s="99" t="s">
        <v>38</v>
      </c>
      <c r="E176" s="99" t="s">
        <v>60</v>
      </c>
      <c r="F176" s="99">
        <v>3</v>
      </c>
      <c r="G176" s="99">
        <v>251</v>
      </c>
      <c r="H176" s="99">
        <v>2</v>
      </c>
      <c r="I176" s="99">
        <v>2</v>
      </c>
      <c r="J176" s="99" t="s">
        <v>320</v>
      </c>
      <c r="K176" s="99" t="s">
        <v>144</v>
      </c>
      <c r="L176" s="99" t="s">
        <v>144</v>
      </c>
    </row>
    <row r="177" ht="14.25" spans="1:12">
      <c r="A177" s="99" t="s">
        <v>321</v>
      </c>
      <c r="B177" s="99" t="s">
        <v>143</v>
      </c>
      <c r="C177" s="99">
        <v>4</v>
      </c>
      <c r="D177" s="99" t="s">
        <v>38</v>
      </c>
      <c r="E177" s="99" t="s">
        <v>60</v>
      </c>
      <c r="F177" s="99">
        <v>4</v>
      </c>
      <c r="G177" s="99">
        <v>334</v>
      </c>
      <c r="H177" s="99">
        <v>4</v>
      </c>
      <c r="I177" s="99">
        <v>1</v>
      </c>
      <c r="J177" s="99" t="s">
        <v>144</v>
      </c>
      <c r="K177" s="99" t="s">
        <v>144</v>
      </c>
      <c r="L177" s="99" t="s">
        <v>144</v>
      </c>
    </row>
    <row r="178" ht="14.25" spans="1:12">
      <c r="A178" s="99" t="s">
        <v>322</v>
      </c>
      <c r="B178" s="99" t="s">
        <v>143</v>
      </c>
      <c r="C178" s="99">
        <v>4</v>
      </c>
      <c r="D178" s="99" t="s">
        <v>38</v>
      </c>
      <c r="E178" s="99" t="s">
        <v>60</v>
      </c>
      <c r="F178" s="99">
        <v>3</v>
      </c>
      <c r="G178" s="99">
        <v>250</v>
      </c>
      <c r="H178" s="99">
        <v>2</v>
      </c>
      <c r="I178" s="99">
        <v>0</v>
      </c>
      <c r="J178" s="99" t="s">
        <v>301</v>
      </c>
      <c r="K178" s="99" t="s">
        <v>144</v>
      </c>
      <c r="L178" s="99" t="s">
        <v>144</v>
      </c>
    </row>
    <row r="179" ht="14.25" spans="1:12">
      <c r="A179" s="99" t="s">
        <v>323</v>
      </c>
      <c r="B179" s="99" t="s">
        <v>143</v>
      </c>
      <c r="C179" s="99">
        <v>4</v>
      </c>
      <c r="D179" s="99" t="s">
        <v>38</v>
      </c>
      <c r="E179" s="99" t="s">
        <v>60</v>
      </c>
      <c r="F179" s="99">
        <v>2</v>
      </c>
      <c r="G179" s="99">
        <v>161</v>
      </c>
      <c r="H179" s="99">
        <v>2</v>
      </c>
      <c r="I179" s="99">
        <v>2</v>
      </c>
      <c r="J179" s="99" t="s">
        <v>301</v>
      </c>
      <c r="K179" s="99" t="s">
        <v>144</v>
      </c>
      <c r="L179" s="99" t="s">
        <v>144</v>
      </c>
    </row>
    <row r="180" ht="14.25" spans="1:12">
      <c r="A180" s="99" t="s">
        <v>324</v>
      </c>
      <c r="B180" s="99" t="s">
        <v>143</v>
      </c>
      <c r="C180" s="99">
        <v>4</v>
      </c>
      <c r="D180" s="99" t="s">
        <v>38</v>
      </c>
      <c r="E180" s="99" t="s">
        <v>63</v>
      </c>
      <c r="F180" s="99">
        <v>2</v>
      </c>
      <c r="G180" s="99">
        <v>201</v>
      </c>
      <c r="H180" s="99">
        <v>4</v>
      </c>
      <c r="I180" s="99">
        <v>2</v>
      </c>
      <c r="J180" s="99" t="s">
        <v>144</v>
      </c>
      <c r="K180" s="99" t="s">
        <v>144</v>
      </c>
      <c r="L180" s="99" t="s">
        <v>144</v>
      </c>
    </row>
    <row r="181" ht="14.25" spans="1:12">
      <c r="A181" s="99" t="s">
        <v>325</v>
      </c>
      <c r="B181" s="99" t="s">
        <v>143</v>
      </c>
      <c r="C181" s="99">
        <v>4</v>
      </c>
      <c r="D181" s="99" t="s">
        <v>38</v>
      </c>
      <c r="E181" s="99" t="s">
        <v>63</v>
      </c>
      <c r="F181" s="99">
        <v>7</v>
      </c>
      <c r="G181" s="99">
        <v>706</v>
      </c>
      <c r="H181" s="99">
        <v>4</v>
      </c>
      <c r="I181" s="99">
        <v>2</v>
      </c>
      <c r="J181" s="99" t="s">
        <v>301</v>
      </c>
      <c r="K181" s="99" t="s">
        <v>144</v>
      </c>
      <c r="L181" s="99" t="s">
        <v>144</v>
      </c>
    </row>
    <row r="182" ht="14.25" spans="1:12">
      <c r="A182" s="99" t="s">
        <v>326</v>
      </c>
      <c r="B182" s="99" t="s">
        <v>143</v>
      </c>
      <c r="C182" s="99">
        <v>4</v>
      </c>
      <c r="D182" s="99" t="s">
        <v>38</v>
      </c>
      <c r="E182" s="99" t="s">
        <v>63</v>
      </c>
      <c r="F182" s="99">
        <v>4</v>
      </c>
      <c r="G182" s="99">
        <v>371</v>
      </c>
      <c r="H182" s="99">
        <v>4</v>
      </c>
      <c r="I182" s="99">
        <v>0</v>
      </c>
      <c r="J182" s="99" t="s">
        <v>144</v>
      </c>
      <c r="K182" s="99" t="s">
        <v>144</v>
      </c>
      <c r="L182" s="99" t="s">
        <v>144</v>
      </c>
    </row>
    <row r="183" ht="14.25" spans="1:12">
      <c r="A183" s="99" t="s">
        <v>327</v>
      </c>
      <c r="B183" s="99" t="s">
        <v>143</v>
      </c>
      <c r="C183" s="99">
        <v>4</v>
      </c>
      <c r="D183" s="99" t="s">
        <v>38</v>
      </c>
      <c r="E183" s="99" t="s">
        <v>63</v>
      </c>
      <c r="F183" s="99">
        <v>3</v>
      </c>
      <c r="G183" s="99">
        <v>290</v>
      </c>
      <c r="H183" s="99">
        <v>3</v>
      </c>
      <c r="I183" s="99">
        <v>2</v>
      </c>
      <c r="J183" s="99" t="s">
        <v>144</v>
      </c>
      <c r="K183" s="99" t="s">
        <v>144</v>
      </c>
      <c r="L183" s="99" t="s">
        <v>144</v>
      </c>
    </row>
    <row r="184" ht="14.25" spans="1:12">
      <c r="A184" s="99" t="s">
        <v>328</v>
      </c>
      <c r="B184" s="99" t="s">
        <v>143</v>
      </c>
      <c r="C184" s="99">
        <v>4</v>
      </c>
      <c r="D184" s="99" t="s">
        <v>38</v>
      </c>
      <c r="E184" s="99" t="s">
        <v>63</v>
      </c>
      <c r="F184" s="99">
        <v>4</v>
      </c>
      <c r="G184" s="99">
        <v>380</v>
      </c>
      <c r="H184" s="99">
        <v>3</v>
      </c>
      <c r="I184" s="99">
        <v>0</v>
      </c>
      <c r="J184" s="99" t="s">
        <v>144</v>
      </c>
      <c r="K184" s="99" t="s">
        <v>144</v>
      </c>
      <c r="L184" s="99" t="s">
        <v>144</v>
      </c>
    </row>
    <row r="185" ht="14.25" spans="1:12">
      <c r="A185" s="99" t="s">
        <v>329</v>
      </c>
      <c r="B185" s="99" t="s">
        <v>143</v>
      </c>
      <c r="C185" s="99">
        <v>4</v>
      </c>
      <c r="D185" s="99" t="s">
        <v>38</v>
      </c>
      <c r="E185" s="99" t="s">
        <v>63</v>
      </c>
      <c r="F185" s="99">
        <v>3</v>
      </c>
      <c r="G185" s="99">
        <v>291</v>
      </c>
      <c r="H185" s="99">
        <v>2</v>
      </c>
      <c r="I185" s="99">
        <v>2</v>
      </c>
      <c r="J185" s="99" t="s">
        <v>144</v>
      </c>
      <c r="K185" s="99" t="s">
        <v>144</v>
      </c>
      <c r="L185" s="99" t="s">
        <v>144</v>
      </c>
    </row>
    <row r="186" ht="14.25" spans="1:12">
      <c r="A186" s="99" t="s">
        <v>330</v>
      </c>
      <c r="B186" s="99" t="s">
        <v>143</v>
      </c>
      <c r="C186" s="99">
        <v>4</v>
      </c>
      <c r="D186" s="99" t="s">
        <v>40</v>
      </c>
      <c r="E186" s="99" t="s">
        <v>55</v>
      </c>
      <c r="F186" s="99">
        <v>7</v>
      </c>
      <c r="G186" s="99">
        <v>321</v>
      </c>
      <c r="H186" s="99">
        <v>4</v>
      </c>
      <c r="I186" s="99">
        <v>1</v>
      </c>
      <c r="J186" s="99" t="s">
        <v>144</v>
      </c>
      <c r="K186" s="99" t="s">
        <v>144</v>
      </c>
      <c r="L186" s="99" t="s">
        <v>144</v>
      </c>
    </row>
    <row r="187" ht="14.25" spans="1:12">
      <c r="A187" s="99" t="s">
        <v>331</v>
      </c>
      <c r="B187" s="99" t="s">
        <v>143</v>
      </c>
      <c r="C187" s="99">
        <v>4</v>
      </c>
      <c r="D187" s="99" t="s">
        <v>40</v>
      </c>
      <c r="E187" s="99" t="s">
        <v>55</v>
      </c>
      <c r="F187" s="99">
        <v>4</v>
      </c>
      <c r="G187" s="99">
        <v>183</v>
      </c>
      <c r="H187" s="99">
        <v>4</v>
      </c>
      <c r="I187" s="99">
        <v>2</v>
      </c>
      <c r="J187" s="99" t="s">
        <v>144</v>
      </c>
      <c r="K187" s="99" t="s">
        <v>144</v>
      </c>
      <c r="L187" s="99" t="s">
        <v>144</v>
      </c>
    </row>
    <row r="188" ht="14.25" spans="1:12">
      <c r="A188" s="99" t="s">
        <v>332</v>
      </c>
      <c r="B188" s="99" t="s">
        <v>143</v>
      </c>
      <c r="C188" s="99">
        <v>4</v>
      </c>
      <c r="D188" s="99" t="s">
        <v>40</v>
      </c>
      <c r="E188" s="99" t="s">
        <v>55</v>
      </c>
      <c r="F188" s="99">
        <v>2</v>
      </c>
      <c r="G188" s="99">
        <v>102</v>
      </c>
      <c r="H188" s="99">
        <v>4</v>
      </c>
      <c r="I188" s="99">
        <v>1</v>
      </c>
      <c r="J188" s="99" t="s">
        <v>144</v>
      </c>
      <c r="K188" s="99" t="s">
        <v>144</v>
      </c>
      <c r="L188" s="99" t="s">
        <v>144</v>
      </c>
    </row>
    <row r="189" ht="14.25" spans="1:12">
      <c r="A189" s="99" t="s">
        <v>333</v>
      </c>
      <c r="B189" s="99" t="s">
        <v>143</v>
      </c>
      <c r="C189" s="99">
        <v>4</v>
      </c>
      <c r="D189" s="99" t="s">
        <v>40</v>
      </c>
      <c r="E189" s="99" t="s">
        <v>55</v>
      </c>
      <c r="F189" s="99">
        <v>6</v>
      </c>
      <c r="G189" s="99">
        <v>306</v>
      </c>
      <c r="H189" s="99">
        <v>4</v>
      </c>
      <c r="I189" s="99">
        <v>2</v>
      </c>
      <c r="J189" s="99" t="s">
        <v>301</v>
      </c>
      <c r="K189" s="99" t="s">
        <v>144</v>
      </c>
      <c r="L189" s="99" t="s">
        <v>144</v>
      </c>
    </row>
    <row r="190" ht="14.25" spans="1:12">
      <c r="A190" s="99" t="s">
        <v>334</v>
      </c>
      <c r="B190" s="99" t="s">
        <v>143</v>
      </c>
      <c r="C190" s="99">
        <v>4</v>
      </c>
      <c r="D190" s="99" t="s">
        <v>40</v>
      </c>
      <c r="E190" s="99" t="s">
        <v>55</v>
      </c>
      <c r="F190" s="99">
        <v>2</v>
      </c>
      <c r="G190" s="99">
        <v>101</v>
      </c>
      <c r="H190" s="99">
        <v>2</v>
      </c>
      <c r="I190" s="99">
        <v>1</v>
      </c>
      <c r="J190" s="99" t="s">
        <v>144</v>
      </c>
      <c r="K190" s="99" t="s">
        <v>144</v>
      </c>
      <c r="L190" s="99" t="s">
        <v>144</v>
      </c>
    </row>
    <row r="191" ht="14.25" spans="1:12">
      <c r="A191" s="99" t="s">
        <v>335</v>
      </c>
      <c r="B191" s="99" t="s">
        <v>143</v>
      </c>
      <c r="C191" s="99">
        <v>4</v>
      </c>
      <c r="D191" s="99" t="s">
        <v>40</v>
      </c>
      <c r="E191" s="99" t="s">
        <v>55</v>
      </c>
      <c r="F191" s="99">
        <v>3</v>
      </c>
      <c r="G191" s="99">
        <v>151</v>
      </c>
      <c r="H191" s="99">
        <v>3</v>
      </c>
      <c r="I191" s="99">
        <v>1</v>
      </c>
      <c r="J191" s="99" t="s">
        <v>144</v>
      </c>
      <c r="K191" s="99" t="s">
        <v>144</v>
      </c>
      <c r="L191" s="99" t="s">
        <v>144</v>
      </c>
    </row>
    <row r="192" ht="14.25" spans="1:12">
      <c r="A192" s="99" t="s">
        <v>336</v>
      </c>
      <c r="B192" s="99" t="s">
        <v>143</v>
      </c>
      <c r="C192" s="99">
        <v>4</v>
      </c>
      <c r="D192" s="99" t="s">
        <v>40</v>
      </c>
      <c r="E192" s="99" t="s">
        <v>55</v>
      </c>
      <c r="F192" s="99">
        <v>4</v>
      </c>
      <c r="G192" s="99">
        <v>180</v>
      </c>
      <c r="H192" s="99">
        <v>4</v>
      </c>
      <c r="I192" s="99">
        <v>2</v>
      </c>
      <c r="J192" s="99" t="s">
        <v>144</v>
      </c>
      <c r="K192" s="99" t="s">
        <v>144</v>
      </c>
      <c r="L192" s="99" t="s">
        <v>144</v>
      </c>
    </row>
    <row r="193" ht="14.25" spans="1:12">
      <c r="A193" s="99" t="s">
        <v>337</v>
      </c>
      <c r="B193" s="99" t="s">
        <v>143</v>
      </c>
      <c r="C193" s="99">
        <v>4</v>
      </c>
      <c r="D193" s="99" t="s">
        <v>40</v>
      </c>
      <c r="E193" s="99" t="s">
        <v>57</v>
      </c>
      <c r="F193" s="99">
        <v>2</v>
      </c>
      <c r="G193" s="99">
        <v>122</v>
      </c>
      <c r="H193" s="99">
        <v>4</v>
      </c>
      <c r="I193" s="99">
        <v>1</v>
      </c>
      <c r="J193" s="99" t="s">
        <v>144</v>
      </c>
      <c r="K193" s="99" t="s">
        <v>144</v>
      </c>
      <c r="L193" s="99" t="s">
        <v>144</v>
      </c>
    </row>
    <row r="194" ht="14.25" spans="1:12">
      <c r="A194" s="99" t="s">
        <v>338</v>
      </c>
      <c r="B194" s="99" t="s">
        <v>143</v>
      </c>
      <c r="C194" s="99">
        <v>4</v>
      </c>
      <c r="D194" s="99" t="s">
        <v>40</v>
      </c>
      <c r="E194" s="99" t="s">
        <v>57</v>
      </c>
      <c r="F194" s="99">
        <v>7</v>
      </c>
      <c r="G194" s="99">
        <v>430</v>
      </c>
      <c r="H194" s="99">
        <v>4</v>
      </c>
      <c r="I194" s="99">
        <v>2</v>
      </c>
      <c r="J194" s="99" t="s">
        <v>144</v>
      </c>
      <c r="K194" s="99" t="s">
        <v>144</v>
      </c>
      <c r="L194" s="99" t="s">
        <v>144</v>
      </c>
    </row>
    <row r="195" ht="14.25" spans="1:12">
      <c r="A195" s="99" t="s">
        <v>339</v>
      </c>
      <c r="B195" s="99" t="s">
        <v>143</v>
      </c>
      <c r="C195" s="99">
        <v>4</v>
      </c>
      <c r="D195" s="99" t="s">
        <v>40</v>
      </c>
      <c r="E195" s="99" t="s">
        <v>57</v>
      </c>
      <c r="F195" s="99">
        <v>6</v>
      </c>
      <c r="G195" s="99">
        <v>400</v>
      </c>
      <c r="H195" s="99">
        <v>3</v>
      </c>
      <c r="I195" s="99">
        <v>2</v>
      </c>
      <c r="J195" s="99" t="s">
        <v>301</v>
      </c>
      <c r="K195" s="99" t="s">
        <v>144</v>
      </c>
      <c r="L195" s="99" t="s">
        <v>144</v>
      </c>
    </row>
    <row r="196" ht="14.25" spans="1:12">
      <c r="A196" s="99" t="s">
        <v>340</v>
      </c>
      <c r="B196" s="99" t="s">
        <v>143</v>
      </c>
      <c r="C196" s="99">
        <v>4</v>
      </c>
      <c r="D196" s="99" t="s">
        <v>40</v>
      </c>
      <c r="E196" s="99" t="s">
        <v>57</v>
      </c>
      <c r="F196" s="99">
        <v>3</v>
      </c>
      <c r="G196" s="99">
        <v>210</v>
      </c>
      <c r="H196" s="99">
        <v>2</v>
      </c>
      <c r="I196" s="99">
        <v>1</v>
      </c>
      <c r="J196" s="99" t="s">
        <v>341</v>
      </c>
      <c r="K196" s="99" t="s">
        <v>144</v>
      </c>
      <c r="L196" s="99" t="s">
        <v>144</v>
      </c>
    </row>
    <row r="197" ht="14.25" spans="1:12">
      <c r="A197" s="99" t="s">
        <v>342</v>
      </c>
      <c r="B197" s="99" t="s">
        <v>143</v>
      </c>
      <c r="C197" s="99">
        <v>4</v>
      </c>
      <c r="D197" s="99" t="s">
        <v>40</v>
      </c>
      <c r="E197" s="99" t="s">
        <v>57</v>
      </c>
      <c r="F197" s="99">
        <v>3</v>
      </c>
      <c r="G197" s="99">
        <v>191</v>
      </c>
      <c r="H197" s="99">
        <v>3</v>
      </c>
      <c r="I197" s="99">
        <v>1</v>
      </c>
      <c r="J197" s="99" t="s">
        <v>144</v>
      </c>
      <c r="K197" s="99" t="s">
        <v>144</v>
      </c>
      <c r="L197" s="99" t="s">
        <v>144</v>
      </c>
    </row>
    <row r="198" ht="14.25" spans="1:12">
      <c r="A198" s="99" t="s">
        <v>343</v>
      </c>
      <c r="B198" s="99" t="s">
        <v>143</v>
      </c>
      <c r="C198" s="99">
        <v>4</v>
      </c>
      <c r="D198" s="99" t="s">
        <v>40</v>
      </c>
      <c r="E198" s="99" t="s">
        <v>57</v>
      </c>
      <c r="F198" s="99">
        <v>2</v>
      </c>
      <c r="G198" s="99">
        <v>142</v>
      </c>
      <c r="H198" s="99">
        <v>3</v>
      </c>
      <c r="I198" s="99">
        <v>4</v>
      </c>
      <c r="J198" s="99" t="s">
        <v>144</v>
      </c>
      <c r="K198" s="99" t="s">
        <v>144</v>
      </c>
      <c r="L198" s="99" t="s">
        <v>144</v>
      </c>
    </row>
    <row r="199" ht="14.25" spans="1:12">
      <c r="A199" s="99" t="s">
        <v>344</v>
      </c>
      <c r="B199" s="99" t="s">
        <v>143</v>
      </c>
      <c r="C199" s="99">
        <v>4</v>
      </c>
      <c r="D199" s="99" t="s">
        <v>40</v>
      </c>
      <c r="E199" s="99" t="s">
        <v>57</v>
      </c>
      <c r="F199" s="99">
        <v>5</v>
      </c>
      <c r="G199" s="99">
        <v>311</v>
      </c>
      <c r="H199" s="99">
        <v>4</v>
      </c>
      <c r="I199" s="99">
        <v>2</v>
      </c>
      <c r="J199" s="99" t="s">
        <v>301</v>
      </c>
      <c r="K199" s="99" t="s">
        <v>144</v>
      </c>
      <c r="L199" s="99" t="s">
        <v>144</v>
      </c>
    </row>
    <row r="200" ht="14.25" spans="1:12">
      <c r="A200" s="99" t="s">
        <v>345</v>
      </c>
      <c r="B200" s="99" t="s">
        <v>143</v>
      </c>
      <c r="C200" s="99">
        <v>4</v>
      </c>
      <c r="D200" s="99" t="s">
        <v>40</v>
      </c>
      <c r="E200" s="99" t="s">
        <v>60</v>
      </c>
      <c r="F200" s="99">
        <v>2</v>
      </c>
      <c r="G200" s="99">
        <v>171</v>
      </c>
      <c r="H200" s="99">
        <v>2</v>
      </c>
      <c r="I200" s="99">
        <v>2</v>
      </c>
      <c r="J200" s="99" t="s">
        <v>301</v>
      </c>
      <c r="K200" s="99" t="s">
        <v>144</v>
      </c>
      <c r="L200" s="99" t="s">
        <v>144</v>
      </c>
    </row>
    <row r="201" ht="14.25" spans="1:12">
      <c r="A201" s="99" t="s">
        <v>346</v>
      </c>
      <c r="B201" s="99" t="s">
        <v>143</v>
      </c>
      <c r="C201" s="99">
        <v>4</v>
      </c>
      <c r="D201" s="99" t="s">
        <v>40</v>
      </c>
      <c r="E201" s="99" t="s">
        <v>60</v>
      </c>
      <c r="F201" s="99">
        <v>2</v>
      </c>
      <c r="G201" s="99">
        <v>161</v>
      </c>
      <c r="H201" s="99">
        <v>4</v>
      </c>
      <c r="I201" s="99">
        <v>1</v>
      </c>
      <c r="J201" s="99" t="s">
        <v>144</v>
      </c>
      <c r="K201" s="99" t="s">
        <v>144</v>
      </c>
      <c r="L201" s="99" t="s">
        <v>144</v>
      </c>
    </row>
    <row r="202" ht="14.25" spans="1:12">
      <c r="A202" s="99" t="s">
        <v>347</v>
      </c>
      <c r="B202" s="99" t="s">
        <v>143</v>
      </c>
      <c r="C202" s="99">
        <v>4</v>
      </c>
      <c r="D202" s="99" t="s">
        <v>40</v>
      </c>
      <c r="E202" s="99" t="s">
        <v>60</v>
      </c>
      <c r="F202" s="99">
        <v>3</v>
      </c>
      <c r="G202" s="99">
        <v>231</v>
      </c>
      <c r="H202" s="99">
        <v>3</v>
      </c>
      <c r="I202" s="99">
        <v>0</v>
      </c>
      <c r="J202" s="99" t="s">
        <v>144</v>
      </c>
      <c r="K202" s="99" t="s">
        <v>144</v>
      </c>
      <c r="L202" s="99" t="s">
        <v>144</v>
      </c>
    </row>
    <row r="203" ht="14.25" spans="1:12">
      <c r="A203" s="99" t="s">
        <v>348</v>
      </c>
      <c r="B203" s="99" t="s">
        <v>143</v>
      </c>
      <c r="C203" s="99">
        <v>4</v>
      </c>
      <c r="D203" s="99" t="s">
        <v>40</v>
      </c>
      <c r="E203" s="99" t="s">
        <v>60</v>
      </c>
      <c r="F203" s="99">
        <v>3</v>
      </c>
      <c r="G203" s="99">
        <v>241</v>
      </c>
      <c r="H203" s="99">
        <v>2</v>
      </c>
      <c r="I203" s="99">
        <v>2</v>
      </c>
      <c r="J203" s="99" t="s">
        <v>301</v>
      </c>
      <c r="K203" s="99" t="s">
        <v>144</v>
      </c>
      <c r="L203" s="99" t="s">
        <v>144</v>
      </c>
    </row>
    <row r="204" ht="14.25" spans="1:12">
      <c r="A204" s="99" t="s">
        <v>349</v>
      </c>
      <c r="B204" s="99" t="s">
        <v>143</v>
      </c>
      <c r="C204" s="99">
        <v>4</v>
      </c>
      <c r="D204" s="99" t="s">
        <v>40</v>
      </c>
      <c r="E204" s="99" t="s">
        <v>60</v>
      </c>
      <c r="F204" s="99">
        <v>2</v>
      </c>
      <c r="G204" s="99">
        <v>172</v>
      </c>
      <c r="H204" s="99">
        <v>4</v>
      </c>
      <c r="I204" s="99">
        <v>3</v>
      </c>
      <c r="J204" s="99" t="s">
        <v>144</v>
      </c>
      <c r="K204" s="99" t="s">
        <v>144</v>
      </c>
      <c r="L204" s="99" t="s">
        <v>144</v>
      </c>
    </row>
    <row r="205" ht="14.25" spans="1:12">
      <c r="A205" s="99" t="s">
        <v>350</v>
      </c>
      <c r="B205" s="99" t="s">
        <v>143</v>
      </c>
      <c r="C205" s="99">
        <v>4</v>
      </c>
      <c r="D205" s="99" t="s">
        <v>40</v>
      </c>
      <c r="E205" s="99" t="s">
        <v>60</v>
      </c>
      <c r="F205" s="99">
        <v>1</v>
      </c>
      <c r="G205" s="99">
        <v>81</v>
      </c>
      <c r="H205" s="99">
        <v>3</v>
      </c>
      <c r="I205" s="99">
        <v>1</v>
      </c>
      <c r="J205" s="99" t="s">
        <v>144</v>
      </c>
      <c r="K205" s="99" t="s">
        <v>144</v>
      </c>
      <c r="L205" s="99" t="s">
        <v>144</v>
      </c>
    </row>
    <row r="206" ht="14.25" spans="1:12">
      <c r="A206" s="99" t="s">
        <v>351</v>
      </c>
      <c r="B206" s="99" t="s">
        <v>143</v>
      </c>
      <c r="C206" s="99">
        <v>4</v>
      </c>
      <c r="D206" s="99" t="s">
        <v>40</v>
      </c>
      <c r="E206" s="99" t="s">
        <v>60</v>
      </c>
      <c r="F206" s="99">
        <v>3</v>
      </c>
      <c r="G206" s="99">
        <v>230</v>
      </c>
      <c r="H206" s="99">
        <v>3</v>
      </c>
      <c r="I206" s="99">
        <v>2</v>
      </c>
      <c r="J206" s="99" t="s">
        <v>144</v>
      </c>
      <c r="K206" s="99" t="s">
        <v>144</v>
      </c>
      <c r="L206" s="99" t="s">
        <v>144</v>
      </c>
    </row>
    <row r="207" ht="14.25" spans="1:12">
      <c r="A207" s="99" t="s">
        <v>352</v>
      </c>
      <c r="B207" s="99" t="s">
        <v>143</v>
      </c>
      <c r="C207" s="99">
        <v>4</v>
      </c>
      <c r="D207" s="99" t="s">
        <v>40</v>
      </c>
      <c r="E207" s="99" t="s">
        <v>60</v>
      </c>
      <c r="F207" s="99">
        <v>5</v>
      </c>
      <c r="G207" s="99">
        <v>360</v>
      </c>
      <c r="H207" s="99">
        <v>3</v>
      </c>
      <c r="I207" s="99">
        <v>3</v>
      </c>
      <c r="J207" s="99" t="s">
        <v>144</v>
      </c>
      <c r="K207" s="99" t="s">
        <v>144</v>
      </c>
      <c r="L207" s="99" t="s">
        <v>144</v>
      </c>
    </row>
    <row r="208" ht="14.25" spans="1:12">
      <c r="A208" s="99" t="s">
        <v>353</v>
      </c>
      <c r="B208" s="99" t="s">
        <v>143</v>
      </c>
      <c r="C208" s="99">
        <v>4</v>
      </c>
      <c r="D208" s="99" t="s">
        <v>40</v>
      </c>
      <c r="E208" s="99" t="s">
        <v>60</v>
      </c>
      <c r="F208" s="99">
        <v>3</v>
      </c>
      <c r="G208" s="99">
        <v>231</v>
      </c>
      <c r="H208" s="99">
        <v>2</v>
      </c>
      <c r="I208" s="99">
        <v>2</v>
      </c>
      <c r="J208" s="99" t="s">
        <v>144</v>
      </c>
      <c r="K208" s="99" t="s">
        <v>144</v>
      </c>
      <c r="L208" s="99" t="s">
        <v>144</v>
      </c>
    </row>
    <row r="209" ht="14.25" spans="1:12">
      <c r="A209" s="99" t="s">
        <v>354</v>
      </c>
      <c r="B209" s="99" t="s">
        <v>143</v>
      </c>
      <c r="C209" s="99">
        <v>4</v>
      </c>
      <c r="D209" s="99" t="s">
        <v>40</v>
      </c>
      <c r="E209" s="99" t="s">
        <v>63</v>
      </c>
      <c r="F209" s="99">
        <v>3</v>
      </c>
      <c r="G209" s="99">
        <v>280</v>
      </c>
      <c r="H209" s="99">
        <v>4</v>
      </c>
      <c r="I209" s="99">
        <v>3</v>
      </c>
      <c r="J209" s="99" t="s">
        <v>301</v>
      </c>
      <c r="K209" s="99" t="s">
        <v>144</v>
      </c>
      <c r="L209" s="99" t="s">
        <v>144</v>
      </c>
    </row>
    <row r="210" ht="14.25" spans="1:12">
      <c r="A210" s="99" t="s">
        <v>355</v>
      </c>
      <c r="B210" s="99" t="s">
        <v>143</v>
      </c>
      <c r="C210" s="99">
        <v>4</v>
      </c>
      <c r="D210" s="99" t="s">
        <v>40</v>
      </c>
      <c r="E210" s="99" t="s">
        <v>63</v>
      </c>
      <c r="F210" s="99">
        <v>4</v>
      </c>
      <c r="G210" s="99">
        <v>414</v>
      </c>
      <c r="H210" s="99">
        <v>3</v>
      </c>
      <c r="I210" s="99">
        <v>2</v>
      </c>
      <c r="J210" s="99" t="s">
        <v>320</v>
      </c>
      <c r="K210" s="99" t="s">
        <v>144</v>
      </c>
      <c r="L210" s="99" t="s">
        <v>144</v>
      </c>
    </row>
    <row r="211" ht="14.25" spans="1:12">
      <c r="A211" s="99" t="s">
        <v>356</v>
      </c>
      <c r="B211" s="99" t="s">
        <v>143</v>
      </c>
      <c r="C211" s="99">
        <v>4</v>
      </c>
      <c r="D211" s="99" t="s">
        <v>40</v>
      </c>
      <c r="E211" s="99" t="s">
        <v>63</v>
      </c>
      <c r="F211" s="99">
        <v>4</v>
      </c>
      <c r="G211" s="99">
        <v>393</v>
      </c>
      <c r="H211" s="99">
        <v>2</v>
      </c>
      <c r="I211" s="99">
        <v>2</v>
      </c>
      <c r="J211" s="99" t="s">
        <v>144</v>
      </c>
      <c r="K211" s="99" t="s">
        <v>144</v>
      </c>
      <c r="L211" s="99" t="s">
        <v>144</v>
      </c>
    </row>
    <row r="212" ht="14.25" spans="1:12">
      <c r="A212" s="99" t="s">
        <v>357</v>
      </c>
      <c r="B212" s="99" t="s">
        <v>143</v>
      </c>
      <c r="C212" s="99">
        <v>4</v>
      </c>
      <c r="D212" s="99" t="s">
        <v>40</v>
      </c>
      <c r="E212" s="99" t="s">
        <v>63</v>
      </c>
      <c r="F212" s="99">
        <v>3</v>
      </c>
      <c r="G212" s="99">
        <v>281</v>
      </c>
      <c r="H212" s="99">
        <v>2</v>
      </c>
      <c r="I212" s="99">
        <v>2</v>
      </c>
      <c r="J212" s="99" t="s">
        <v>144</v>
      </c>
      <c r="K212" s="99" t="s">
        <v>144</v>
      </c>
      <c r="L212" s="99" t="s">
        <v>144</v>
      </c>
    </row>
    <row r="213" ht="14.25" spans="1:12">
      <c r="A213" s="99" t="s">
        <v>358</v>
      </c>
      <c r="B213" s="99" t="s">
        <v>143</v>
      </c>
      <c r="C213" s="99">
        <v>4</v>
      </c>
      <c r="D213" s="99" t="s">
        <v>40</v>
      </c>
      <c r="E213" s="99" t="s">
        <v>63</v>
      </c>
      <c r="F213" s="99">
        <v>2</v>
      </c>
      <c r="G213" s="99">
        <v>202</v>
      </c>
      <c r="H213" s="99">
        <v>3</v>
      </c>
      <c r="I213" s="99">
        <v>3</v>
      </c>
      <c r="J213" s="99" t="s">
        <v>144</v>
      </c>
      <c r="K213" s="99" t="s">
        <v>144</v>
      </c>
      <c r="L213" s="99" t="s">
        <v>144</v>
      </c>
    </row>
    <row r="214" ht="14.25" spans="1:12">
      <c r="A214" s="99" t="s">
        <v>359</v>
      </c>
      <c r="B214" s="99" t="s">
        <v>143</v>
      </c>
      <c r="C214" s="99">
        <v>4</v>
      </c>
      <c r="D214" s="99" t="s">
        <v>40</v>
      </c>
      <c r="E214" s="99" t="s">
        <v>63</v>
      </c>
      <c r="F214" s="99">
        <v>2</v>
      </c>
      <c r="G214" s="99">
        <v>190</v>
      </c>
      <c r="H214" s="99">
        <v>4</v>
      </c>
      <c r="I214" s="99">
        <v>2</v>
      </c>
      <c r="J214" s="99" t="s">
        <v>144</v>
      </c>
      <c r="K214" s="99" t="s">
        <v>144</v>
      </c>
      <c r="L214" s="99" t="s">
        <v>144</v>
      </c>
    </row>
    <row r="215" ht="14.25" spans="1:12">
      <c r="A215" s="99" t="s">
        <v>360</v>
      </c>
      <c r="B215" s="99" t="s">
        <v>143</v>
      </c>
      <c r="C215" s="99">
        <v>4</v>
      </c>
      <c r="D215" s="99" t="s">
        <v>42</v>
      </c>
      <c r="E215" s="99" t="s">
        <v>55</v>
      </c>
      <c r="F215" s="99">
        <v>2</v>
      </c>
      <c r="G215" s="99">
        <v>92</v>
      </c>
      <c r="H215" s="99">
        <v>1</v>
      </c>
      <c r="I215" s="99">
        <v>1</v>
      </c>
      <c r="J215" s="99" t="s">
        <v>144</v>
      </c>
      <c r="K215" s="99" t="s">
        <v>144</v>
      </c>
      <c r="L215" s="99" t="s">
        <v>144</v>
      </c>
    </row>
    <row r="216" ht="14.25" spans="1:12">
      <c r="A216" s="99" t="s">
        <v>361</v>
      </c>
      <c r="B216" s="99" t="s">
        <v>143</v>
      </c>
      <c r="C216" s="99">
        <v>4</v>
      </c>
      <c r="D216" s="99" t="s">
        <v>42</v>
      </c>
      <c r="E216" s="99" t="s">
        <v>55</v>
      </c>
      <c r="F216" s="99">
        <v>3</v>
      </c>
      <c r="G216" s="99">
        <v>132</v>
      </c>
      <c r="H216" s="99">
        <v>4</v>
      </c>
      <c r="I216" s="99">
        <v>2</v>
      </c>
      <c r="J216" s="99" t="s">
        <v>144</v>
      </c>
      <c r="K216" s="99" t="s">
        <v>144</v>
      </c>
      <c r="L216" s="99" t="s">
        <v>144</v>
      </c>
    </row>
    <row r="217" ht="14.25" spans="1:12">
      <c r="A217" s="99" t="s">
        <v>362</v>
      </c>
      <c r="B217" s="99" t="s">
        <v>143</v>
      </c>
      <c r="C217" s="99">
        <v>4</v>
      </c>
      <c r="D217" s="99" t="s">
        <v>42</v>
      </c>
      <c r="E217" s="99" t="s">
        <v>55</v>
      </c>
      <c r="F217" s="99">
        <v>5</v>
      </c>
      <c r="G217" s="99">
        <v>203</v>
      </c>
      <c r="H217" s="99">
        <v>4</v>
      </c>
      <c r="I217" s="99">
        <v>1</v>
      </c>
      <c r="J217" s="99" t="s">
        <v>144</v>
      </c>
      <c r="K217" s="99" t="s">
        <v>144</v>
      </c>
      <c r="L217" s="99" t="s">
        <v>144</v>
      </c>
    </row>
    <row r="218" ht="14.25" spans="1:12">
      <c r="A218" s="99" t="s">
        <v>363</v>
      </c>
      <c r="B218" s="99" t="s">
        <v>143</v>
      </c>
      <c r="C218" s="99">
        <v>4</v>
      </c>
      <c r="D218" s="99" t="s">
        <v>42</v>
      </c>
      <c r="E218" s="99" t="s">
        <v>55</v>
      </c>
      <c r="F218" s="99">
        <v>5</v>
      </c>
      <c r="G218" s="99">
        <v>235</v>
      </c>
      <c r="H218" s="99">
        <v>4</v>
      </c>
      <c r="I218" s="99">
        <v>2</v>
      </c>
      <c r="J218" s="99" t="s">
        <v>144</v>
      </c>
      <c r="K218" s="99" t="s">
        <v>144</v>
      </c>
      <c r="L218" s="99" t="s">
        <v>144</v>
      </c>
    </row>
    <row r="219" ht="14.25" spans="1:12">
      <c r="A219" s="99" t="s">
        <v>364</v>
      </c>
      <c r="B219" s="99" t="s">
        <v>143</v>
      </c>
      <c r="C219" s="99">
        <v>4</v>
      </c>
      <c r="D219" s="99" t="s">
        <v>42</v>
      </c>
      <c r="E219" s="99" t="s">
        <v>55</v>
      </c>
      <c r="F219" s="99">
        <v>2</v>
      </c>
      <c r="G219" s="99">
        <v>91</v>
      </c>
      <c r="H219" s="99">
        <v>4</v>
      </c>
      <c r="I219" s="99">
        <v>1</v>
      </c>
      <c r="J219" s="99" t="s">
        <v>144</v>
      </c>
      <c r="K219" s="99" t="s">
        <v>144</v>
      </c>
      <c r="L219" s="99" t="s">
        <v>144</v>
      </c>
    </row>
    <row r="220" ht="14.25" spans="1:12">
      <c r="A220" s="99" t="s">
        <v>365</v>
      </c>
      <c r="B220" s="99" t="s">
        <v>143</v>
      </c>
      <c r="C220" s="99">
        <v>4</v>
      </c>
      <c r="D220" s="99" t="s">
        <v>42</v>
      </c>
      <c r="E220" s="99" t="s">
        <v>55</v>
      </c>
      <c r="F220" s="99">
        <v>3</v>
      </c>
      <c r="G220" s="99">
        <v>140</v>
      </c>
      <c r="H220" s="99">
        <v>1</v>
      </c>
      <c r="I220" s="99">
        <v>2</v>
      </c>
      <c r="J220" s="99" t="s">
        <v>144</v>
      </c>
      <c r="K220" s="99" t="s">
        <v>144</v>
      </c>
      <c r="L220" s="99" t="s">
        <v>144</v>
      </c>
    </row>
    <row r="221" ht="14.25" spans="1:12">
      <c r="A221" s="99" t="s">
        <v>366</v>
      </c>
      <c r="B221" s="99" t="s">
        <v>143</v>
      </c>
      <c r="C221" s="99">
        <v>4</v>
      </c>
      <c r="D221" s="99" t="s">
        <v>42</v>
      </c>
      <c r="E221" s="99" t="s">
        <v>55</v>
      </c>
      <c r="F221" s="99">
        <v>4</v>
      </c>
      <c r="G221" s="99">
        <v>183</v>
      </c>
      <c r="H221" s="99">
        <v>4</v>
      </c>
      <c r="I221" s="99">
        <v>2</v>
      </c>
      <c r="J221" s="99" t="s">
        <v>144</v>
      </c>
      <c r="K221" s="99" t="s">
        <v>144</v>
      </c>
      <c r="L221" s="99" t="s">
        <v>144</v>
      </c>
    </row>
    <row r="222" ht="14.25" spans="1:12">
      <c r="A222" s="99" t="s">
        <v>367</v>
      </c>
      <c r="B222" s="99" t="s">
        <v>143</v>
      </c>
      <c r="C222" s="99">
        <v>4</v>
      </c>
      <c r="D222" s="99" t="s">
        <v>42</v>
      </c>
      <c r="E222" s="99" t="s">
        <v>57</v>
      </c>
      <c r="F222" s="99">
        <v>4</v>
      </c>
      <c r="G222" s="99">
        <v>262</v>
      </c>
      <c r="H222" s="99">
        <v>1</v>
      </c>
      <c r="I222" s="99">
        <v>0</v>
      </c>
      <c r="J222" s="99" t="s">
        <v>144</v>
      </c>
      <c r="K222" s="99" t="s">
        <v>144</v>
      </c>
      <c r="L222" s="99" t="s">
        <v>144</v>
      </c>
    </row>
    <row r="223" ht="14.25" spans="1:12">
      <c r="A223" s="99" t="s">
        <v>368</v>
      </c>
      <c r="B223" s="99" t="s">
        <v>143</v>
      </c>
      <c r="C223" s="99">
        <v>4</v>
      </c>
      <c r="D223" s="99" t="s">
        <v>42</v>
      </c>
      <c r="E223" s="99" t="s">
        <v>57</v>
      </c>
      <c r="F223" s="99">
        <v>3</v>
      </c>
      <c r="G223" s="99">
        <v>190</v>
      </c>
      <c r="H223" s="99">
        <v>4</v>
      </c>
      <c r="I223" s="99">
        <v>2</v>
      </c>
      <c r="J223" s="99" t="s">
        <v>144</v>
      </c>
      <c r="K223" s="99" t="s">
        <v>144</v>
      </c>
      <c r="L223" s="99" t="s">
        <v>144</v>
      </c>
    </row>
    <row r="224" ht="14.25" spans="1:12">
      <c r="A224" s="99" t="s">
        <v>369</v>
      </c>
      <c r="B224" s="99" t="s">
        <v>143</v>
      </c>
      <c r="C224" s="99">
        <v>4</v>
      </c>
      <c r="D224" s="99" t="s">
        <v>42</v>
      </c>
      <c r="E224" s="99" t="s">
        <v>57</v>
      </c>
      <c r="F224" s="99">
        <v>5</v>
      </c>
      <c r="G224" s="99">
        <v>312</v>
      </c>
      <c r="H224" s="99">
        <v>3</v>
      </c>
      <c r="I224" s="99">
        <v>2</v>
      </c>
      <c r="J224" s="99" t="s">
        <v>144</v>
      </c>
      <c r="K224" s="99" t="s">
        <v>144</v>
      </c>
      <c r="L224" s="99" t="s">
        <v>144</v>
      </c>
    </row>
    <row r="225" ht="14.25" spans="1:12">
      <c r="A225" s="99" t="s">
        <v>370</v>
      </c>
      <c r="B225" s="99" t="s">
        <v>143</v>
      </c>
      <c r="C225" s="99">
        <v>4</v>
      </c>
      <c r="D225" s="99" t="s">
        <v>42</v>
      </c>
      <c r="E225" s="99" t="s">
        <v>57</v>
      </c>
      <c r="F225" s="99">
        <v>5</v>
      </c>
      <c r="G225" s="99">
        <v>312</v>
      </c>
      <c r="H225" s="99">
        <v>4</v>
      </c>
      <c r="I225" s="99">
        <v>2</v>
      </c>
      <c r="J225" s="99" t="s">
        <v>144</v>
      </c>
      <c r="K225" s="99" t="s">
        <v>144</v>
      </c>
      <c r="L225" s="99" t="s">
        <v>144</v>
      </c>
    </row>
    <row r="226" ht="14.25" spans="1:12">
      <c r="A226" s="99" t="s">
        <v>371</v>
      </c>
      <c r="B226" s="99" t="s">
        <v>143</v>
      </c>
      <c r="C226" s="99">
        <v>4</v>
      </c>
      <c r="D226" s="99" t="s">
        <v>42</v>
      </c>
      <c r="E226" s="99" t="s">
        <v>57</v>
      </c>
      <c r="F226" s="99">
        <v>2</v>
      </c>
      <c r="G226" s="99">
        <v>122</v>
      </c>
      <c r="H226" s="99">
        <v>4</v>
      </c>
      <c r="I226" s="99">
        <v>2</v>
      </c>
      <c r="J226" s="99" t="s">
        <v>144</v>
      </c>
      <c r="K226" s="99" t="s">
        <v>144</v>
      </c>
      <c r="L226" s="99" t="s">
        <v>144</v>
      </c>
    </row>
    <row r="227" ht="14.25" spans="1:12">
      <c r="A227" s="99" t="s">
        <v>372</v>
      </c>
      <c r="B227" s="99" t="s">
        <v>143</v>
      </c>
      <c r="C227" s="99">
        <v>4</v>
      </c>
      <c r="D227" s="99" t="s">
        <v>42</v>
      </c>
      <c r="E227" s="99" t="s">
        <v>57</v>
      </c>
      <c r="F227" s="99">
        <v>3</v>
      </c>
      <c r="G227" s="99">
        <v>191</v>
      </c>
      <c r="H227" s="99">
        <v>2</v>
      </c>
      <c r="I227" s="99">
        <v>1</v>
      </c>
      <c r="J227" s="99" t="s">
        <v>144</v>
      </c>
      <c r="K227" s="99" t="s">
        <v>144</v>
      </c>
      <c r="L227" s="99" t="s">
        <v>144</v>
      </c>
    </row>
    <row r="228" ht="14.25" spans="1:12">
      <c r="A228" s="99" t="s">
        <v>373</v>
      </c>
      <c r="B228" s="99" t="s">
        <v>143</v>
      </c>
      <c r="C228" s="99">
        <v>4</v>
      </c>
      <c r="D228" s="99" t="s">
        <v>42</v>
      </c>
      <c r="E228" s="99" t="s">
        <v>57</v>
      </c>
      <c r="F228" s="99">
        <v>4</v>
      </c>
      <c r="G228" s="99">
        <v>272</v>
      </c>
      <c r="H228" s="99">
        <v>3</v>
      </c>
      <c r="I228" s="99">
        <v>1</v>
      </c>
      <c r="J228" s="99" t="s">
        <v>144</v>
      </c>
      <c r="K228" s="99" t="s">
        <v>144</v>
      </c>
      <c r="L228" s="99" t="s">
        <v>144</v>
      </c>
    </row>
    <row r="229" ht="14.25" spans="1:12">
      <c r="A229" s="99" t="s">
        <v>374</v>
      </c>
      <c r="B229" s="99" t="s">
        <v>143</v>
      </c>
      <c r="C229" s="99">
        <v>4</v>
      </c>
      <c r="D229" s="99" t="s">
        <v>42</v>
      </c>
      <c r="E229" s="99" t="s">
        <v>60</v>
      </c>
      <c r="F229" s="99">
        <v>2</v>
      </c>
      <c r="G229" s="99">
        <v>171</v>
      </c>
      <c r="H229" s="99">
        <v>4</v>
      </c>
      <c r="I229" s="99">
        <v>1</v>
      </c>
      <c r="J229" s="99" t="s">
        <v>144</v>
      </c>
      <c r="K229" s="99" t="s">
        <v>144</v>
      </c>
      <c r="L229" s="99" t="s">
        <v>144</v>
      </c>
    </row>
    <row r="230" ht="14.25" spans="1:12">
      <c r="A230" s="99" t="s">
        <v>375</v>
      </c>
      <c r="B230" s="99" t="s">
        <v>143</v>
      </c>
      <c r="C230" s="99">
        <v>4</v>
      </c>
      <c r="D230" s="99" t="s">
        <v>42</v>
      </c>
      <c r="E230" s="99" t="s">
        <v>60</v>
      </c>
      <c r="F230" s="99">
        <v>2</v>
      </c>
      <c r="G230" s="99">
        <v>161</v>
      </c>
      <c r="H230" s="99">
        <v>4</v>
      </c>
      <c r="I230" s="99">
        <v>2</v>
      </c>
      <c r="J230" s="99" t="s">
        <v>144</v>
      </c>
      <c r="K230" s="99" t="s">
        <v>144</v>
      </c>
      <c r="L230" s="99" t="s">
        <v>144</v>
      </c>
    </row>
    <row r="231" ht="14.25" spans="1:12">
      <c r="A231" s="99" t="s">
        <v>376</v>
      </c>
      <c r="B231" s="99" t="s">
        <v>143</v>
      </c>
      <c r="C231" s="99">
        <v>4</v>
      </c>
      <c r="D231" s="99" t="s">
        <v>42</v>
      </c>
      <c r="E231" s="99" t="s">
        <v>60</v>
      </c>
      <c r="F231" s="99">
        <v>4</v>
      </c>
      <c r="G231" s="99">
        <v>311</v>
      </c>
      <c r="H231" s="99">
        <v>4</v>
      </c>
      <c r="I231" s="99">
        <v>2</v>
      </c>
      <c r="J231" s="99" t="s">
        <v>320</v>
      </c>
      <c r="K231" s="99" t="s">
        <v>144</v>
      </c>
      <c r="L231" s="99" t="s">
        <v>144</v>
      </c>
    </row>
    <row r="232" ht="14.25" spans="1:12">
      <c r="A232" s="99" t="s">
        <v>377</v>
      </c>
      <c r="B232" s="99" t="s">
        <v>143</v>
      </c>
      <c r="C232" s="99">
        <v>4</v>
      </c>
      <c r="D232" s="99" t="s">
        <v>42</v>
      </c>
      <c r="E232" s="99" t="s">
        <v>60</v>
      </c>
      <c r="F232" s="99">
        <v>6</v>
      </c>
      <c r="G232" s="99">
        <v>462</v>
      </c>
      <c r="H232" s="99">
        <v>4</v>
      </c>
      <c r="I232" s="99">
        <v>2</v>
      </c>
      <c r="J232" s="99" t="s">
        <v>144</v>
      </c>
      <c r="K232" s="99" t="s">
        <v>144</v>
      </c>
      <c r="L232" s="99" t="s">
        <v>144</v>
      </c>
    </row>
    <row r="233" ht="14.25" spans="1:12">
      <c r="A233" s="99" t="s">
        <v>378</v>
      </c>
      <c r="B233" s="99" t="s">
        <v>143</v>
      </c>
      <c r="C233" s="99">
        <v>4</v>
      </c>
      <c r="D233" s="99" t="s">
        <v>42</v>
      </c>
      <c r="E233" s="99" t="s">
        <v>60</v>
      </c>
      <c r="F233" s="99">
        <v>3</v>
      </c>
      <c r="G233" s="99">
        <v>252</v>
      </c>
      <c r="H233" s="99">
        <v>2</v>
      </c>
      <c r="I233" s="99">
        <v>2</v>
      </c>
      <c r="J233" s="99" t="s">
        <v>301</v>
      </c>
      <c r="K233" s="99" t="s">
        <v>144</v>
      </c>
      <c r="L233" s="99" t="s">
        <v>144</v>
      </c>
    </row>
    <row r="234" ht="14.25" spans="1:12">
      <c r="A234" s="99" t="s">
        <v>379</v>
      </c>
      <c r="B234" s="99" t="s">
        <v>143</v>
      </c>
      <c r="C234" s="99">
        <v>4</v>
      </c>
      <c r="D234" s="99" t="s">
        <v>42</v>
      </c>
      <c r="E234" s="99" t="s">
        <v>60</v>
      </c>
      <c r="F234" s="99">
        <v>3</v>
      </c>
      <c r="G234" s="99">
        <v>252</v>
      </c>
      <c r="H234" s="99">
        <v>3</v>
      </c>
      <c r="I234" s="99">
        <v>1</v>
      </c>
      <c r="J234" s="99" t="s">
        <v>301</v>
      </c>
      <c r="K234" s="99" t="s">
        <v>144</v>
      </c>
      <c r="L234" s="99" t="s">
        <v>144</v>
      </c>
    </row>
    <row r="235" ht="14.25" spans="1:12">
      <c r="A235" s="99" t="s">
        <v>380</v>
      </c>
      <c r="B235" s="99" t="s">
        <v>143</v>
      </c>
      <c r="C235" s="99">
        <v>4</v>
      </c>
      <c r="D235" s="99" t="s">
        <v>42</v>
      </c>
      <c r="E235" s="99" t="s">
        <v>60</v>
      </c>
      <c r="F235" s="99">
        <v>2</v>
      </c>
      <c r="G235" s="99">
        <v>161</v>
      </c>
      <c r="H235" s="99">
        <v>2</v>
      </c>
      <c r="I235" s="99">
        <v>1</v>
      </c>
      <c r="J235" s="99" t="s">
        <v>144</v>
      </c>
      <c r="K235" s="99" t="s">
        <v>144</v>
      </c>
      <c r="L235" s="99" t="s">
        <v>144</v>
      </c>
    </row>
    <row r="236" ht="14.25" spans="1:12">
      <c r="A236" s="99" t="s">
        <v>381</v>
      </c>
      <c r="B236" s="99" t="s">
        <v>143</v>
      </c>
      <c r="C236" s="99">
        <v>4</v>
      </c>
      <c r="D236" s="99" t="s">
        <v>42</v>
      </c>
      <c r="E236" s="99" t="s">
        <v>60</v>
      </c>
      <c r="F236" s="99">
        <v>2</v>
      </c>
      <c r="G236" s="99">
        <v>161</v>
      </c>
      <c r="H236" s="99">
        <v>1</v>
      </c>
      <c r="I236" s="99">
        <v>1</v>
      </c>
      <c r="J236" s="99" t="s">
        <v>301</v>
      </c>
      <c r="K236" s="99" t="s">
        <v>144</v>
      </c>
      <c r="L236" s="99" t="s">
        <v>144</v>
      </c>
    </row>
    <row r="237" ht="14.25" spans="1:12">
      <c r="A237" s="99" t="s">
        <v>382</v>
      </c>
      <c r="B237" s="99" t="s">
        <v>143</v>
      </c>
      <c r="C237" s="99">
        <v>4</v>
      </c>
      <c r="D237" s="99" t="s">
        <v>42</v>
      </c>
      <c r="E237" s="99" t="s">
        <v>63</v>
      </c>
      <c r="F237" s="99">
        <v>5</v>
      </c>
      <c r="G237" s="99">
        <v>524</v>
      </c>
      <c r="H237" s="99">
        <v>4</v>
      </c>
      <c r="I237" s="99">
        <v>1</v>
      </c>
      <c r="J237" s="99" t="s">
        <v>341</v>
      </c>
      <c r="K237" s="99" t="s">
        <v>144</v>
      </c>
      <c r="L237" s="99" t="s">
        <v>144</v>
      </c>
    </row>
    <row r="238" ht="14.25" spans="1:12">
      <c r="A238" s="99" t="s">
        <v>383</v>
      </c>
      <c r="B238" s="99" t="s">
        <v>143</v>
      </c>
      <c r="C238" s="99">
        <v>4</v>
      </c>
      <c r="D238" s="99" t="s">
        <v>42</v>
      </c>
      <c r="E238" s="99" t="s">
        <v>63</v>
      </c>
      <c r="F238" s="99">
        <v>3</v>
      </c>
      <c r="G238" s="99">
        <v>282</v>
      </c>
      <c r="H238" s="99">
        <v>4</v>
      </c>
      <c r="I238" s="99">
        <v>2</v>
      </c>
      <c r="J238" s="99" t="s">
        <v>301</v>
      </c>
      <c r="K238" s="99" t="s">
        <v>144</v>
      </c>
      <c r="L238" s="99" t="s">
        <v>144</v>
      </c>
    </row>
    <row r="239" ht="14.25" spans="1:12">
      <c r="A239" s="99" t="s">
        <v>384</v>
      </c>
      <c r="B239" s="99" t="s">
        <v>143</v>
      </c>
      <c r="C239" s="99">
        <v>4</v>
      </c>
      <c r="D239" s="99" t="s">
        <v>42</v>
      </c>
      <c r="E239" s="99" t="s">
        <v>63</v>
      </c>
      <c r="F239" s="99">
        <v>6</v>
      </c>
      <c r="G239" s="99">
        <v>565</v>
      </c>
      <c r="H239" s="99">
        <v>3</v>
      </c>
      <c r="I239" s="99">
        <v>1</v>
      </c>
      <c r="J239" s="99" t="s">
        <v>301</v>
      </c>
      <c r="K239" s="99" t="s">
        <v>144</v>
      </c>
      <c r="L239" s="99" t="s">
        <v>144</v>
      </c>
    </row>
    <row r="240" ht="14.25" spans="1:12">
      <c r="A240" s="99" t="s">
        <v>385</v>
      </c>
      <c r="B240" s="99" t="s">
        <v>143</v>
      </c>
      <c r="C240" s="99">
        <v>4</v>
      </c>
      <c r="D240" s="99" t="s">
        <v>42</v>
      </c>
      <c r="E240" s="99" t="s">
        <v>63</v>
      </c>
      <c r="F240" s="99">
        <v>4</v>
      </c>
      <c r="G240" s="99">
        <v>373</v>
      </c>
      <c r="H240" s="99">
        <v>3</v>
      </c>
      <c r="I240" s="99">
        <v>1</v>
      </c>
      <c r="J240" s="99" t="s">
        <v>144</v>
      </c>
      <c r="K240" s="99" t="s">
        <v>144</v>
      </c>
      <c r="L240" s="99" t="s">
        <v>144</v>
      </c>
    </row>
    <row r="241" ht="14.25" spans="1:12">
      <c r="A241" s="99" t="s">
        <v>386</v>
      </c>
      <c r="B241" s="99" t="s">
        <v>143</v>
      </c>
      <c r="C241" s="99">
        <v>4</v>
      </c>
      <c r="D241" s="99" t="s">
        <v>42</v>
      </c>
      <c r="E241" s="99" t="s">
        <v>63</v>
      </c>
      <c r="F241" s="99">
        <v>3</v>
      </c>
      <c r="G241" s="99">
        <v>301</v>
      </c>
      <c r="H241" s="99">
        <v>3</v>
      </c>
      <c r="I241" s="99">
        <v>3</v>
      </c>
      <c r="J241" s="99" t="s">
        <v>144</v>
      </c>
      <c r="K241" s="99" t="s">
        <v>144</v>
      </c>
      <c r="L241" s="99" t="s">
        <v>144</v>
      </c>
    </row>
    <row r="242" ht="14.25" spans="1:12">
      <c r="A242" s="99" t="s">
        <v>387</v>
      </c>
      <c r="B242" s="99" t="s">
        <v>143</v>
      </c>
      <c r="C242" s="99">
        <v>4</v>
      </c>
      <c r="D242" s="99" t="s">
        <v>42</v>
      </c>
      <c r="E242" s="99" t="s">
        <v>63</v>
      </c>
      <c r="F242" s="99">
        <v>2</v>
      </c>
      <c r="G242" s="99">
        <v>191</v>
      </c>
      <c r="H242" s="99">
        <v>4</v>
      </c>
      <c r="I242" s="99">
        <v>2</v>
      </c>
      <c r="J242" s="99" t="s">
        <v>144</v>
      </c>
      <c r="K242" s="99" t="s">
        <v>144</v>
      </c>
      <c r="L242" s="99" t="s">
        <v>144</v>
      </c>
    </row>
    <row r="243" ht="14.25" spans="1:12">
      <c r="A243" s="99" t="s">
        <v>388</v>
      </c>
      <c r="B243" s="99" t="s">
        <v>143</v>
      </c>
      <c r="C243" s="99">
        <v>4</v>
      </c>
      <c r="D243" s="99" t="s">
        <v>44</v>
      </c>
      <c r="E243" s="99" t="s">
        <v>55</v>
      </c>
      <c r="F243" s="99">
        <v>4</v>
      </c>
      <c r="G243" s="99">
        <v>201</v>
      </c>
      <c r="H243" s="99">
        <v>1</v>
      </c>
      <c r="I243" s="99">
        <v>1</v>
      </c>
      <c r="J243" s="99" t="s">
        <v>144</v>
      </c>
      <c r="K243" s="99" t="s">
        <v>144</v>
      </c>
      <c r="L243" s="99" t="s">
        <v>144</v>
      </c>
    </row>
    <row r="244" ht="14.25" spans="1:12">
      <c r="A244" s="99" t="s">
        <v>389</v>
      </c>
      <c r="B244" s="99" t="s">
        <v>143</v>
      </c>
      <c r="C244" s="99">
        <v>4</v>
      </c>
      <c r="D244" s="99" t="s">
        <v>44</v>
      </c>
      <c r="E244" s="99" t="s">
        <v>55</v>
      </c>
      <c r="F244" s="99">
        <v>5</v>
      </c>
      <c r="G244" s="99">
        <v>251</v>
      </c>
      <c r="H244" s="99">
        <v>4</v>
      </c>
      <c r="I244" s="99">
        <v>1</v>
      </c>
      <c r="J244" s="99" t="s">
        <v>144</v>
      </c>
      <c r="K244" s="99" t="s">
        <v>144</v>
      </c>
      <c r="L244" s="99" t="s">
        <v>144</v>
      </c>
    </row>
    <row r="245" ht="14.25" spans="1:12">
      <c r="A245" s="99" t="s">
        <v>390</v>
      </c>
      <c r="B245" s="99" t="s">
        <v>143</v>
      </c>
      <c r="C245" s="99">
        <v>4</v>
      </c>
      <c r="D245" s="99" t="s">
        <v>44</v>
      </c>
      <c r="E245" s="99" t="s">
        <v>55</v>
      </c>
      <c r="F245" s="99">
        <v>5</v>
      </c>
      <c r="G245" s="99">
        <v>273</v>
      </c>
      <c r="H245" s="99">
        <v>4</v>
      </c>
      <c r="I245" s="99">
        <v>2</v>
      </c>
      <c r="J245" s="99" t="s">
        <v>301</v>
      </c>
      <c r="K245" s="99" t="s">
        <v>144</v>
      </c>
      <c r="L245" s="99" t="s">
        <v>144</v>
      </c>
    </row>
    <row r="246" ht="14.25" spans="1:12">
      <c r="A246" s="99" t="s">
        <v>391</v>
      </c>
      <c r="B246" s="99" t="s">
        <v>143</v>
      </c>
      <c r="C246" s="99">
        <v>4</v>
      </c>
      <c r="D246" s="99" t="s">
        <v>44</v>
      </c>
      <c r="E246" s="99" t="s">
        <v>55</v>
      </c>
      <c r="F246" s="99">
        <v>4</v>
      </c>
      <c r="G246" s="99">
        <v>211</v>
      </c>
      <c r="H246" s="99">
        <v>4</v>
      </c>
      <c r="I246" s="99">
        <v>1</v>
      </c>
      <c r="J246" s="99" t="s">
        <v>301</v>
      </c>
      <c r="K246" s="99" t="s">
        <v>144</v>
      </c>
      <c r="L246" s="99" t="s">
        <v>144</v>
      </c>
    </row>
    <row r="247" ht="14.25" spans="1:12">
      <c r="A247" s="99" t="s">
        <v>392</v>
      </c>
      <c r="B247" s="99" t="s">
        <v>143</v>
      </c>
      <c r="C247" s="99">
        <v>4</v>
      </c>
      <c r="D247" s="99" t="s">
        <v>44</v>
      </c>
      <c r="E247" s="99" t="s">
        <v>55</v>
      </c>
      <c r="F247" s="99">
        <v>4</v>
      </c>
      <c r="G247" s="99">
        <v>220</v>
      </c>
      <c r="H247" s="99">
        <v>4</v>
      </c>
      <c r="I247" s="99">
        <v>1</v>
      </c>
      <c r="J247" s="99" t="s">
        <v>301</v>
      </c>
      <c r="K247" s="99" t="s">
        <v>144</v>
      </c>
      <c r="L247" s="99" t="s">
        <v>144</v>
      </c>
    </row>
    <row r="248" ht="14.25" spans="1:12">
      <c r="A248" s="99" t="s">
        <v>393</v>
      </c>
      <c r="B248" s="99" t="s">
        <v>143</v>
      </c>
      <c r="C248" s="99">
        <v>4</v>
      </c>
      <c r="D248" s="99" t="s">
        <v>44</v>
      </c>
      <c r="E248" s="99" t="s">
        <v>55</v>
      </c>
      <c r="F248" s="99">
        <v>2</v>
      </c>
      <c r="G248" s="99">
        <v>112</v>
      </c>
      <c r="H248" s="99">
        <v>3</v>
      </c>
      <c r="I248" s="99">
        <v>3</v>
      </c>
      <c r="J248" s="99" t="s">
        <v>144</v>
      </c>
      <c r="K248" s="99" t="s">
        <v>144</v>
      </c>
      <c r="L248" s="99" t="s">
        <v>144</v>
      </c>
    </row>
    <row r="249" ht="14.25" spans="1:12">
      <c r="A249" s="99" t="s">
        <v>394</v>
      </c>
      <c r="B249" s="99" t="s">
        <v>143</v>
      </c>
      <c r="C249" s="99">
        <v>4</v>
      </c>
      <c r="D249" s="99" t="s">
        <v>44</v>
      </c>
      <c r="E249" s="99" t="s">
        <v>55</v>
      </c>
      <c r="F249" s="99">
        <v>3</v>
      </c>
      <c r="G249" s="99">
        <v>152</v>
      </c>
      <c r="H249" s="99">
        <v>3</v>
      </c>
      <c r="I249" s="99">
        <v>2</v>
      </c>
      <c r="J249" s="99" t="s">
        <v>144</v>
      </c>
      <c r="K249" s="99" t="s">
        <v>144</v>
      </c>
      <c r="L249" s="99" t="s">
        <v>144</v>
      </c>
    </row>
    <row r="250" ht="14.25" spans="1:12">
      <c r="A250" s="99" t="s">
        <v>395</v>
      </c>
      <c r="B250" s="99" t="s">
        <v>143</v>
      </c>
      <c r="C250" s="99">
        <v>4</v>
      </c>
      <c r="D250" s="99" t="s">
        <v>44</v>
      </c>
      <c r="E250" s="99" t="s">
        <v>57</v>
      </c>
      <c r="F250" s="99">
        <v>4</v>
      </c>
      <c r="G250" s="99">
        <v>240</v>
      </c>
      <c r="H250" s="99">
        <v>3</v>
      </c>
      <c r="I250" s="99">
        <v>2</v>
      </c>
      <c r="J250" s="99" t="s">
        <v>144</v>
      </c>
      <c r="K250" s="99" t="s">
        <v>144</v>
      </c>
      <c r="L250" s="99" t="s">
        <v>144</v>
      </c>
    </row>
    <row r="251" ht="14.25" spans="1:12">
      <c r="A251" s="99" t="s">
        <v>396</v>
      </c>
      <c r="B251" s="99" t="s">
        <v>143</v>
      </c>
      <c r="C251" s="99">
        <v>4</v>
      </c>
      <c r="D251" s="99" t="s">
        <v>44</v>
      </c>
      <c r="E251" s="99" t="s">
        <v>57</v>
      </c>
      <c r="F251" s="99">
        <v>5</v>
      </c>
      <c r="G251" s="99">
        <v>333</v>
      </c>
      <c r="H251" s="99">
        <v>2</v>
      </c>
      <c r="I251" s="99">
        <v>1</v>
      </c>
      <c r="J251" s="99" t="s">
        <v>144</v>
      </c>
      <c r="K251" s="99" t="s">
        <v>144</v>
      </c>
      <c r="L251" s="99" t="s">
        <v>144</v>
      </c>
    </row>
    <row r="252" ht="14.25" spans="1:12">
      <c r="A252" s="99" t="s">
        <v>397</v>
      </c>
      <c r="B252" s="99" t="s">
        <v>143</v>
      </c>
      <c r="C252" s="99">
        <v>4</v>
      </c>
      <c r="D252" s="99" t="s">
        <v>44</v>
      </c>
      <c r="E252" s="99" t="s">
        <v>57</v>
      </c>
      <c r="F252" s="99">
        <v>6</v>
      </c>
      <c r="G252" s="99">
        <v>383</v>
      </c>
      <c r="H252" s="99">
        <v>3</v>
      </c>
      <c r="I252" s="99">
        <v>3</v>
      </c>
      <c r="J252" s="99" t="s">
        <v>144</v>
      </c>
      <c r="K252" s="99" t="s">
        <v>144</v>
      </c>
      <c r="L252" s="99" t="s">
        <v>144</v>
      </c>
    </row>
    <row r="253" ht="14.25" spans="1:12">
      <c r="A253" s="99" t="s">
        <v>398</v>
      </c>
      <c r="B253" s="99" t="s">
        <v>143</v>
      </c>
      <c r="C253" s="99">
        <v>4</v>
      </c>
      <c r="D253" s="99" t="s">
        <v>44</v>
      </c>
      <c r="E253" s="99" t="s">
        <v>57</v>
      </c>
      <c r="F253" s="99">
        <v>5</v>
      </c>
      <c r="G253" s="99">
        <v>320</v>
      </c>
      <c r="H253" s="99">
        <v>2</v>
      </c>
      <c r="I253" s="99">
        <v>2</v>
      </c>
      <c r="J253" s="99" t="s">
        <v>144</v>
      </c>
      <c r="K253" s="99" t="s">
        <v>144</v>
      </c>
      <c r="L253" s="99" t="s">
        <v>144</v>
      </c>
    </row>
    <row r="254" ht="14.25" spans="1:12">
      <c r="A254" s="99" t="s">
        <v>399</v>
      </c>
      <c r="B254" s="99" t="s">
        <v>143</v>
      </c>
      <c r="C254" s="99">
        <v>4</v>
      </c>
      <c r="D254" s="99" t="s">
        <v>44</v>
      </c>
      <c r="E254" s="99" t="s">
        <v>57</v>
      </c>
      <c r="F254" s="99">
        <v>3</v>
      </c>
      <c r="G254" s="99">
        <v>201</v>
      </c>
      <c r="H254" s="99">
        <v>4</v>
      </c>
      <c r="I254" s="99">
        <v>2</v>
      </c>
      <c r="J254" s="99" t="s">
        <v>301</v>
      </c>
      <c r="K254" s="99" t="s">
        <v>144</v>
      </c>
      <c r="L254" s="99" t="s">
        <v>144</v>
      </c>
    </row>
    <row r="255" ht="14.25" spans="1:12">
      <c r="A255" s="99" t="s">
        <v>400</v>
      </c>
      <c r="B255" s="99" t="s">
        <v>143</v>
      </c>
      <c r="C255" s="99">
        <v>4</v>
      </c>
      <c r="D255" s="99" t="s">
        <v>44</v>
      </c>
      <c r="E255" s="99" t="s">
        <v>57</v>
      </c>
      <c r="F255" s="99">
        <v>2</v>
      </c>
      <c r="G255" s="99">
        <v>131</v>
      </c>
      <c r="H255" s="99">
        <v>2</v>
      </c>
      <c r="I255" s="99">
        <v>4</v>
      </c>
      <c r="J255" s="99" t="s">
        <v>144</v>
      </c>
      <c r="K255" s="99" t="s">
        <v>144</v>
      </c>
      <c r="L255" s="99" t="s">
        <v>144</v>
      </c>
    </row>
    <row r="256" ht="14.25" spans="1:12">
      <c r="A256" s="99" t="s">
        <v>401</v>
      </c>
      <c r="B256" s="99" t="s">
        <v>143</v>
      </c>
      <c r="C256" s="99">
        <v>4</v>
      </c>
      <c r="D256" s="99" t="s">
        <v>44</v>
      </c>
      <c r="E256" s="99" t="s">
        <v>60</v>
      </c>
      <c r="F256" s="99">
        <v>2</v>
      </c>
      <c r="G256" s="99">
        <v>172</v>
      </c>
      <c r="H256" s="99">
        <v>3</v>
      </c>
      <c r="I256" s="99">
        <v>2</v>
      </c>
      <c r="J256" s="99" t="s">
        <v>144</v>
      </c>
      <c r="K256" s="99" t="s">
        <v>144</v>
      </c>
      <c r="L256" s="99" t="s">
        <v>144</v>
      </c>
    </row>
    <row r="257" ht="14.25" spans="1:12">
      <c r="A257" s="99" t="s">
        <v>402</v>
      </c>
      <c r="B257" s="99" t="s">
        <v>143</v>
      </c>
      <c r="C257" s="99">
        <v>4</v>
      </c>
      <c r="D257" s="99" t="s">
        <v>44</v>
      </c>
      <c r="E257" s="99" t="s">
        <v>60</v>
      </c>
      <c r="F257" s="99">
        <v>4</v>
      </c>
      <c r="G257" s="99">
        <v>333</v>
      </c>
      <c r="H257" s="99">
        <v>3</v>
      </c>
      <c r="I257" s="99">
        <v>2</v>
      </c>
      <c r="J257" s="99" t="s">
        <v>144</v>
      </c>
      <c r="K257" s="99" t="s">
        <v>144</v>
      </c>
      <c r="L257" s="99" t="s">
        <v>144</v>
      </c>
    </row>
    <row r="258" ht="14.25" spans="1:12">
      <c r="A258" s="99" t="s">
        <v>403</v>
      </c>
      <c r="B258" s="99" t="s">
        <v>143</v>
      </c>
      <c r="C258" s="99">
        <v>4</v>
      </c>
      <c r="D258" s="99" t="s">
        <v>44</v>
      </c>
      <c r="E258" s="99" t="s">
        <v>60</v>
      </c>
      <c r="F258" s="99">
        <v>4</v>
      </c>
      <c r="G258" s="99">
        <v>341</v>
      </c>
      <c r="H258" s="99">
        <v>3</v>
      </c>
      <c r="I258" s="99">
        <v>2</v>
      </c>
      <c r="J258" s="99" t="s">
        <v>320</v>
      </c>
      <c r="K258" s="99" t="s">
        <v>144</v>
      </c>
      <c r="L258" s="99" t="s">
        <v>144</v>
      </c>
    </row>
    <row r="259" ht="14.25" spans="1:12">
      <c r="A259" s="99" t="s">
        <v>404</v>
      </c>
      <c r="B259" s="99" t="s">
        <v>143</v>
      </c>
      <c r="C259" s="99">
        <v>4</v>
      </c>
      <c r="D259" s="99" t="s">
        <v>44</v>
      </c>
      <c r="E259" s="99" t="s">
        <v>60</v>
      </c>
      <c r="F259" s="99">
        <v>2</v>
      </c>
      <c r="G259" s="99">
        <v>161</v>
      </c>
      <c r="H259" s="99">
        <v>2</v>
      </c>
      <c r="I259" s="99">
        <v>2</v>
      </c>
      <c r="J259" s="99" t="s">
        <v>144</v>
      </c>
      <c r="K259" s="99" t="s">
        <v>144</v>
      </c>
      <c r="L259" s="99" t="s">
        <v>144</v>
      </c>
    </row>
    <row r="260" ht="14.25" spans="1:12">
      <c r="A260" s="99" t="s">
        <v>405</v>
      </c>
      <c r="B260" s="99" t="s">
        <v>143</v>
      </c>
      <c r="C260" s="99">
        <v>4</v>
      </c>
      <c r="D260" s="99" t="s">
        <v>44</v>
      </c>
      <c r="E260" s="99" t="s">
        <v>60</v>
      </c>
      <c r="F260" s="99">
        <v>3</v>
      </c>
      <c r="G260" s="99">
        <v>250</v>
      </c>
      <c r="H260" s="99">
        <v>4</v>
      </c>
      <c r="I260" s="99">
        <v>3</v>
      </c>
      <c r="J260" s="99" t="s">
        <v>144</v>
      </c>
      <c r="K260" s="99" t="s">
        <v>144</v>
      </c>
      <c r="L260" s="99" t="s">
        <v>144</v>
      </c>
    </row>
    <row r="261" ht="14.25" spans="1:12">
      <c r="A261" s="99" t="s">
        <v>406</v>
      </c>
      <c r="B261" s="99" t="s">
        <v>143</v>
      </c>
      <c r="C261" s="99">
        <v>4</v>
      </c>
      <c r="D261" s="99" t="s">
        <v>44</v>
      </c>
      <c r="E261" s="99" t="s">
        <v>60</v>
      </c>
      <c r="F261" s="99">
        <v>5</v>
      </c>
      <c r="G261" s="99">
        <v>422</v>
      </c>
      <c r="H261" s="99">
        <v>3</v>
      </c>
      <c r="I261" s="99">
        <v>2</v>
      </c>
      <c r="J261" s="99" t="s">
        <v>144</v>
      </c>
      <c r="K261" s="99" t="s">
        <v>144</v>
      </c>
      <c r="L261" s="99" t="s">
        <v>144</v>
      </c>
    </row>
    <row r="262" ht="14.25" spans="1:12">
      <c r="A262" s="99" t="s">
        <v>407</v>
      </c>
      <c r="B262" s="99" t="s">
        <v>143</v>
      </c>
      <c r="C262" s="99">
        <v>4</v>
      </c>
      <c r="D262" s="99" t="s">
        <v>44</v>
      </c>
      <c r="E262" s="99" t="s">
        <v>63</v>
      </c>
      <c r="F262" s="99">
        <v>3</v>
      </c>
      <c r="G262" s="99">
        <v>310</v>
      </c>
      <c r="H262" s="99">
        <v>2</v>
      </c>
      <c r="I262" s="99">
        <v>2</v>
      </c>
      <c r="J262" s="99" t="s">
        <v>144</v>
      </c>
      <c r="K262" s="99" t="s">
        <v>144</v>
      </c>
      <c r="L262" s="99" t="s">
        <v>144</v>
      </c>
    </row>
    <row r="263" ht="14.25" spans="1:12">
      <c r="A263" s="99" t="s">
        <v>408</v>
      </c>
      <c r="B263" s="99" t="s">
        <v>143</v>
      </c>
      <c r="C263" s="99">
        <v>4</v>
      </c>
      <c r="D263" s="99" t="s">
        <v>44</v>
      </c>
      <c r="E263" s="99" t="s">
        <v>63</v>
      </c>
      <c r="F263" s="99">
        <v>6</v>
      </c>
      <c r="G263" s="99">
        <v>614</v>
      </c>
      <c r="H263" s="99">
        <v>4</v>
      </c>
      <c r="I263" s="99">
        <v>2</v>
      </c>
      <c r="J263" s="99" t="s">
        <v>301</v>
      </c>
      <c r="K263" s="99" t="s">
        <v>144</v>
      </c>
      <c r="L263" s="99" t="s">
        <v>144</v>
      </c>
    </row>
    <row r="264" ht="14.25" spans="1:12">
      <c r="A264" s="99" t="s">
        <v>409</v>
      </c>
      <c r="B264" s="99" t="s">
        <v>143</v>
      </c>
      <c r="C264" s="99">
        <v>4</v>
      </c>
      <c r="D264" s="99" t="s">
        <v>44</v>
      </c>
      <c r="E264" s="99" t="s">
        <v>63</v>
      </c>
      <c r="F264" s="99">
        <v>2</v>
      </c>
      <c r="G264" s="99">
        <v>202</v>
      </c>
      <c r="H264" s="99">
        <v>3</v>
      </c>
      <c r="I264" s="99">
        <v>2</v>
      </c>
      <c r="J264" s="99" t="s">
        <v>144</v>
      </c>
      <c r="K264" s="99" t="s">
        <v>144</v>
      </c>
      <c r="L264" s="99" t="s">
        <v>144</v>
      </c>
    </row>
    <row r="265" ht="14.25" spans="1:12">
      <c r="A265" s="99" t="s">
        <v>410</v>
      </c>
      <c r="B265" s="99" t="s">
        <v>143</v>
      </c>
      <c r="C265" s="99">
        <v>4</v>
      </c>
      <c r="D265" s="99" t="s">
        <v>44</v>
      </c>
      <c r="E265" s="99" t="s">
        <v>63</v>
      </c>
      <c r="F265" s="99">
        <v>5</v>
      </c>
      <c r="G265" s="99">
        <v>511</v>
      </c>
      <c r="H265" s="99">
        <v>3</v>
      </c>
      <c r="I265" s="99">
        <v>2</v>
      </c>
      <c r="J265" s="99" t="s">
        <v>144</v>
      </c>
      <c r="K265" s="99" t="s">
        <v>144</v>
      </c>
      <c r="L265" s="99" t="s">
        <v>144</v>
      </c>
    </row>
    <row r="266" ht="14.25" spans="1:12">
      <c r="A266" s="99" t="s">
        <v>411</v>
      </c>
      <c r="B266" s="99" t="s">
        <v>143</v>
      </c>
      <c r="C266" s="99">
        <v>4</v>
      </c>
      <c r="D266" s="99" t="s">
        <v>44</v>
      </c>
      <c r="E266" s="99" t="s">
        <v>63</v>
      </c>
      <c r="F266" s="99">
        <v>3</v>
      </c>
      <c r="G266" s="99">
        <v>313</v>
      </c>
      <c r="H266" s="99">
        <v>2</v>
      </c>
      <c r="I266" s="99">
        <v>1</v>
      </c>
      <c r="J266" s="99" t="s">
        <v>301</v>
      </c>
      <c r="K266" s="99" t="s">
        <v>144</v>
      </c>
      <c r="L266" s="99" t="s">
        <v>144</v>
      </c>
    </row>
    <row r="267" ht="14.25" spans="1:12">
      <c r="A267" s="99" t="s">
        <v>412</v>
      </c>
      <c r="B267" s="99" t="s">
        <v>143</v>
      </c>
      <c r="C267" s="99">
        <v>4</v>
      </c>
      <c r="D267" s="99" t="s">
        <v>44</v>
      </c>
      <c r="E267" s="99" t="s">
        <v>63</v>
      </c>
      <c r="F267" s="99">
        <v>3</v>
      </c>
      <c r="G267" s="99">
        <v>310</v>
      </c>
      <c r="H267" s="99">
        <v>2</v>
      </c>
      <c r="I267" s="99">
        <v>1</v>
      </c>
      <c r="J267" s="99" t="s">
        <v>320</v>
      </c>
      <c r="K267" s="99" t="s">
        <v>144</v>
      </c>
      <c r="L267" s="99" t="s">
        <v>144</v>
      </c>
    </row>
    <row r="268" ht="14.25" spans="1:12">
      <c r="A268" s="99" t="s">
        <v>413</v>
      </c>
      <c r="B268" s="99" t="s">
        <v>143</v>
      </c>
      <c r="C268" s="99">
        <v>5</v>
      </c>
      <c r="D268" s="99" t="s">
        <v>38</v>
      </c>
      <c r="E268" s="99" t="s">
        <v>55</v>
      </c>
      <c r="F268" s="99">
        <v>2</v>
      </c>
      <c r="G268" s="99">
        <v>112</v>
      </c>
      <c r="H268" s="99">
        <v>3</v>
      </c>
      <c r="I268" s="99">
        <v>2</v>
      </c>
      <c r="J268" s="99" t="s">
        <v>301</v>
      </c>
      <c r="K268" s="99" t="s">
        <v>144</v>
      </c>
      <c r="L268" s="99" t="s">
        <v>144</v>
      </c>
    </row>
    <row r="269" ht="14.25" spans="1:12">
      <c r="A269" s="99" t="s">
        <v>414</v>
      </c>
      <c r="B269" s="99" t="s">
        <v>143</v>
      </c>
      <c r="C269" s="99">
        <v>5</v>
      </c>
      <c r="D269" s="99" t="s">
        <v>38</v>
      </c>
      <c r="E269" s="99" t="s">
        <v>55</v>
      </c>
      <c r="F269" s="99">
        <v>4</v>
      </c>
      <c r="G269" s="99">
        <v>222</v>
      </c>
      <c r="H269" s="99">
        <v>3</v>
      </c>
      <c r="I269" s="99">
        <v>2</v>
      </c>
      <c r="J269" s="99" t="s">
        <v>301</v>
      </c>
      <c r="K269" s="99" t="s">
        <v>144</v>
      </c>
      <c r="L269" s="99" t="s">
        <v>144</v>
      </c>
    </row>
    <row r="270" ht="14.25" spans="1:12">
      <c r="A270" s="99" t="s">
        <v>415</v>
      </c>
      <c r="B270" s="99" t="s">
        <v>143</v>
      </c>
      <c r="C270" s="99">
        <v>5</v>
      </c>
      <c r="D270" s="99" t="s">
        <v>38</v>
      </c>
      <c r="E270" s="99" t="s">
        <v>55</v>
      </c>
      <c r="F270" s="99">
        <v>5</v>
      </c>
      <c r="G270" s="99">
        <v>282</v>
      </c>
      <c r="H270" s="99">
        <v>4</v>
      </c>
      <c r="I270" s="99">
        <v>2</v>
      </c>
      <c r="J270" s="99" t="s">
        <v>301</v>
      </c>
      <c r="K270" s="99" t="s">
        <v>144</v>
      </c>
      <c r="L270" s="99" t="s">
        <v>144</v>
      </c>
    </row>
    <row r="271" ht="14.25" spans="1:12">
      <c r="A271" s="99" t="s">
        <v>416</v>
      </c>
      <c r="B271" s="99" t="s">
        <v>143</v>
      </c>
      <c r="C271" s="99">
        <v>5</v>
      </c>
      <c r="D271" s="99" t="s">
        <v>38</v>
      </c>
      <c r="E271" s="99" t="s">
        <v>55</v>
      </c>
      <c r="F271" s="99">
        <v>7</v>
      </c>
      <c r="G271" s="99">
        <v>397</v>
      </c>
      <c r="H271" s="99">
        <v>4</v>
      </c>
      <c r="I271" s="99">
        <v>2</v>
      </c>
      <c r="J271" s="99" t="s">
        <v>144</v>
      </c>
      <c r="K271" s="99" t="s">
        <v>144</v>
      </c>
      <c r="L271" s="99" t="s">
        <v>144</v>
      </c>
    </row>
    <row r="272" ht="14.25" spans="1:12">
      <c r="A272" s="99" t="s">
        <v>417</v>
      </c>
      <c r="B272" s="99" t="s">
        <v>143</v>
      </c>
      <c r="C272" s="99">
        <v>5</v>
      </c>
      <c r="D272" s="99" t="s">
        <v>38</v>
      </c>
      <c r="E272" s="99" t="s">
        <v>55</v>
      </c>
      <c r="F272" s="99">
        <v>9</v>
      </c>
      <c r="G272" s="99">
        <v>564</v>
      </c>
      <c r="H272" s="99">
        <v>4</v>
      </c>
      <c r="I272" s="99">
        <v>2</v>
      </c>
      <c r="J272" s="99" t="s">
        <v>301</v>
      </c>
      <c r="K272" s="99" t="s">
        <v>144</v>
      </c>
      <c r="L272" s="99" t="s">
        <v>144</v>
      </c>
    </row>
    <row r="273" ht="14.25" spans="1:12">
      <c r="A273" s="99" t="s">
        <v>418</v>
      </c>
      <c r="B273" s="99" t="s">
        <v>143</v>
      </c>
      <c r="C273" s="99">
        <v>5</v>
      </c>
      <c r="D273" s="99" t="s">
        <v>38</v>
      </c>
      <c r="E273" s="99" t="s">
        <v>55</v>
      </c>
      <c r="F273" s="99">
        <v>5</v>
      </c>
      <c r="G273" s="99">
        <v>292</v>
      </c>
      <c r="H273" s="99">
        <v>3</v>
      </c>
      <c r="I273" s="99">
        <v>3</v>
      </c>
      <c r="J273" s="99" t="s">
        <v>144</v>
      </c>
      <c r="K273" s="99" t="s">
        <v>144</v>
      </c>
      <c r="L273" s="99" t="s">
        <v>144</v>
      </c>
    </row>
    <row r="274" ht="14.25" spans="1:12">
      <c r="A274" s="99" t="s">
        <v>419</v>
      </c>
      <c r="B274" s="99" t="s">
        <v>143</v>
      </c>
      <c r="C274" s="99">
        <v>5</v>
      </c>
      <c r="D274" s="99" t="s">
        <v>38</v>
      </c>
      <c r="E274" s="99" t="s">
        <v>57</v>
      </c>
      <c r="F274" s="99">
        <v>4</v>
      </c>
      <c r="G274" s="99">
        <v>250</v>
      </c>
      <c r="H274" s="99">
        <v>1</v>
      </c>
      <c r="I274" s="99">
        <v>2</v>
      </c>
      <c r="J274" s="99" t="s">
        <v>144</v>
      </c>
      <c r="K274" s="99" t="s">
        <v>144</v>
      </c>
      <c r="L274" s="99" t="s">
        <v>144</v>
      </c>
    </row>
    <row r="275" ht="14.25" spans="1:12">
      <c r="A275" s="99" t="s">
        <v>420</v>
      </c>
      <c r="B275" s="99" t="s">
        <v>143</v>
      </c>
      <c r="C275" s="99">
        <v>5</v>
      </c>
      <c r="D275" s="99" t="s">
        <v>38</v>
      </c>
      <c r="E275" s="99" t="s">
        <v>57</v>
      </c>
      <c r="F275" s="99">
        <v>2</v>
      </c>
      <c r="G275" s="99">
        <v>141</v>
      </c>
      <c r="H275" s="99">
        <v>1</v>
      </c>
      <c r="I275" s="99">
        <v>1</v>
      </c>
      <c r="J275" s="99" t="s">
        <v>144</v>
      </c>
      <c r="K275" s="99" t="s">
        <v>144</v>
      </c>
      <c r="L275" s="99" t="s">
        <v>144</v>
      </c>
    </row>
    <row r="276" ht="14.25" spans="1:12">
      <c r="A276" s="99" t="s">
        <v>421</v>
      </c>
      <c r="B276" s="99" t="s">
        <v>143</v>
      </c>
      <c r="C276" s="99">
        <v>5</v>
      </c>
      <c r="D276" s="99" t="s">
        <v>38</v>
      </c>
      <c r="E276" s="99" t="s">
        <v>57</v>
      </c>
      <c r="F276" s="99">
        <v>7</v>
      </c>
      <c r="G276" s="99">
        <v>454</v>
      </c>
      <c r="H276" s="99">
        <v>4</v>
      </c>
      <c r="I276" s="99">
        <v>2</v>
      </c>
      <c r="J276" s="99" t="s">
        <v>301</v>
      </c>
      <c r="K276" s="99" t="s">
        <v>144</v>
      </c>
      <c r="L276" s="99" t="s">
        <v>144</v>
      </c>
    </row>
    <row r="277" ht="14.25" spans="1:12">
      <c r="A277" s="99" t="s">
        <v>422</v>
      </c>
      <c r="B277" s="99" t="s">
        <v>143</v>
      </c>
      <c r="C277" s="99">
        <v>5</v>
      </c>
      <c r="D277" s="99" t="s">
        <v>38</v>
      </c>
      <c r="E277" s="99" t="s">
        <v>57</v>
      </c>
      <c r="F277" s="99">
        <v>5</v>
      </c>
      <c r="G277" s="99">
        <v>354</v>
      </c>
      <c r="H277" s="99">
        <v>4</v>
      </c>
      <c r="I277" s="99">
        <v>2</v>
      </c>
      <c r="J277" s="99" t="s">
        <v>144</v>
      </c>
      <c r="K277" s="99" t="s">
        <v>144</v>
      </c>
      <c r="L277" s="99" t="s">
        <v>144</v>
      </c>
    </row>
    <row r="278" ht="14.25" spans="1:12">
      <c r="A278" s="99" t="s">
        <v>423</v>
      </c>
      <c r="B278" s="99" t="s">
        <v>143</v>
      </c>
      <c r="C278" s="99">
        <v>5</v>
      </c>
      <c r="D278" s="99" t="s">
        <v>38</v>
      </c>
      <c r="E278" s="99" t="s">
        <v>57</v>
      </c>
      <c r="F278" s="99">
        <v>4</v>
      </c>
      <c r="G278" s="99">
        <v>272</v>
      </c>
      <c r="H278" s="99">
        <v>3</v>
      </c>
      <c r="I278" s="99">
        <v>1</v>
      </c>
      <c r="J278" s="99" t="s">
        <v>144</v>
      </c>
      <c r="K278" s="99" t="s">
        <v>144</v>
      </c>
      <c r="L278" s="99" t="s">
        <v>144</v>
      </c>
    </row>
    <row r="279" ht="14.25" spans="1:12">
      <c r="A279" s="99" t="s">
        <v>424</v>
      </c>
      <c r="B279" s="99" t="s">
        <v>143</v>
      </c>
      <c r="C279" s="99">
        <v>5</v>
      </c>
      <c r="D279" s="99" t="s">
        <v>38</v>
      </c>
      <c r="E279" s="99" t="s">
        <v>57</v>
      </c>
      <c r="F279" s="99">
        <v>4</v>
      </c>
      <c r="G279" s="99">
        <v>271</v>
      </c>
      <c r="H279" s="99">
        <v>4</v>
      </c>
      <c r="I279" s="99">
        <v>3</v>
      </c>
      <c r="J279" s="99" t="s">
        <v>144</v>
      </c>
      <c r="K279" s="99" t="s">
        <v>144</v>
      </c>
      <c r="L279" s="99" t="s">
        <v>144</v>
      </c>
    </row>
    <row r="280" ht="14.25" spans="1:12">
      <c r="A280" s="99" t="s">
        <v>425</v>
      </c>
      <c r="B280" s="99" t="s">
        <v>143</v>
      </c>
      <c r="C280" s="99">
        <v>5</v>
      </c>
      <c r="D280" s="99" t="s">
        <v>38</v>
      </c>
      <c r="E280" s="99" t="s">
        <v>60</v>
      </c>
      <c r="F280" s="99">
        <v>5</v>
      </c>
      <c r="G280" s="99">
        <v>422</v>
      </c>
      <c r="H280" s="99">
        <v>4</v>
      </c>
      <c r="I280" s="99">
        <v>2</v>
      </c>
      <c r="J280" s="99" t="s">
        <v>341</v>
      </c>
      <c r="K280" s="99" t="s">
        <v>144</v>
      </c>
      <c r="L280" s="99" t="s">
        <v>144</v>
      </c>
    </row>
    <row r="281" ht="14.25" spans="1:12">
      <c r="A281" s="99" t="s">
        <v>426</v>
      </c>
      <c r="B281" s="99" t="s">
        <v>143</v>
      </c>
      <c r="C281" s="99">
        <v>5</v>
      </c>
      <c r="D281" s="99" t="s">
        <v>38</v>
      </c>
      <c r="E281" s="99" t="s">
        <v>60</v>
      </c>
      <c r="F281" s="99">
        <v>6</v>
      </c>
      <c r="G281" s="99">
        <v>452</v>
      </c>
      <c r="H281" s="99">
        <v>4</v>
      </c>
      <c r="I281" s="99">
        <v>2</v>
      </c>
      <c r="J281" s="99" t="s">
        <v>320</v>
      </c>
      <c r="K281" s="99" t="s">
        <v>144</v>
      </c>
      <c r="L281" s="99" t="s">
        <v>144</v>
      </c>
    </row>
    <row r="282" ht="14.25" spans="1:12">
      <c r="A282" s="99" t="s">
        <v>427</v>
      </c>
      <c r="B282" s="99" t="s">
        <v>143</v>
      </c>
      <c r="C282" s="99">
        <v>5</v>
      </c>
      <c r="D282" s="99" t="s">
        <v>38</v>
      </c>
      <c r="E282" s="99" t="s">
        <v>60</v>
      </c>
      <c r="F282" s="99">
        <v>2</v>
      </c>
      <c r="G282" s="99">
        <v>160</v>
      </c>
      <c r="H282" s="99">
        <v>1</v>
      </c>
      <c r="I282" s="99">
        <v>2</v>
      </c>
      <c r="J282" s="99" t="s">
        <v>144</v>
      </c>
      <c r="K282" s="99" t="s">
        <v>144</v>
      </c>
      <c r="L282" s="99" t="s">
        <v>144</v>
      </c>
    </row>
    <row r="283" ht="14.25" spans="1:12">
      <c r="A283" s="99" t="s">
        <v>428</v>
      </c>
      <c r="B283" s="99" t="s">
        <v>143</v>
      </c>
      <c r="C283" s="99">
        <v>5</v>
      </c>
      <c r="D283" s="99" t="s">
        <v>38</v>
      </c>
      <c r="E283" s="99" t="s">
        <v>60</v>
      </c>
      <c r="F283" s="99">
        <v>4</v>
      </c>
      <c r="G283" s="99">
        <v>321</v>
      </c>
      <c r="H283" s="99">
        <v>1</v>
      </c>
      <c r="I283" s="99">
        <v>1</v>
      </c>
      <c r="J283" s="99" t="s">
        <v>144</v>
      </c>
      <c r="K283" s="99" t="s">
        <v>144</v>
      </c>
      <c r="L283" s="99" t="s">
        <v>144</v>
      </c>
    </row>
    <row r="284" ht="14.25" spans="1:12">
      <c r="A284" s="99" t="s">
        <v>429</v>
      </c>
      <c r="B284" s="99" t="s">
        <v>143</v>
      </c>
      <c r="C284" s="99">
        <v>5</v>
      </c>
      <c r="D284" s="99" t="s">
        <v>38</v>
      </c>
      <c r="E284" s="99" t="s">
        <v>60</v>
      </c>
      <c r="F284" s="99">
        <v>2</v>
      </c>
      <c r="G284" s="99">
        <v>162</v>
      </c>
      <c r="H284" s="99">
        <v>2</v>
      </c>
      <c r="I284" s="99">
        <v>2</v>
      </c>
      <c r="J284" s="99" t="s">
        <v>301</v>
      </c>
      <c r="K284" s="99" t="s">
        <v>144</v>
      </c>
      <c r="L284" s="99" t="s">
        <v>144</v>
      </c>
    </row>
    <row r="285" ht="14.25" spans="1:12">
      <c r="A285" s="99" t="s">
        <v>430</v>
      </c>
      <c r="B285" s="99" t="s">
        <v>143</v>
      </c>
      <c r="C285" s="99">
        <v>5</v>
      </c>
      <c r="D285" s="99" t="s">
        <v>38</v>
      </c>
      <c r="E285" s="99" t="s">
        <v>60</v>
      </c>
      <c r="F285" s="99">
        <v>2</v>
      </c>
      <c r="G285" s="99">
        <v>151</v>
      </c>
      <c r="H285" s="99">
        <v>4</v>
      </c>
      <c r="I285" s="99">
        <v>1</v>
      </c>
      <c r="J285" s="99" t="s">
        <v>144</v>
      </c>
      <c r="K285" s="99" t="s">
        <v>144</v>
      </c>
      <c r="L285" s="99" t="s">
        <v>144</v>
      </c>
    </row>
    <row r="286" ht="14.25" spans="1:12">
      <c r="A286" s="99" t="s">
        <v>431</v>
      </c>
      <c r="B286" s="99" t="s">
        <v>143</v>
      </c>
      <c r="C286" s="99">
        <v>5</v>
      </c>
      <c r="D286" s="99" t="s">
        <v>38</v>
      </c>
      <c r="E286" s="99" t="s">
        <v>60</v>
      </c>
      <c r="F286" s="99">
        <v>4</v>
      </c>
      <c r="G286" s="99">
        <v>301</v>
      </c>
      <c r="H286" s="99">
        <v>3</v>
      </c>
      <c r="I286" s="99">
        <v>1</v>
      </c>
      <c r="J286" s="99" t="s">
        <v>144</v>
      </c>
      <c r="K286" s="99" t="s">
        <v>144</v>
      </c>
      <c r="L286" s="99" t="s">
        <v>144</v>
      </c>
    </row>
    <row r="287" ht="14.25" spans="1:12">
      <c r="A287" s="99" t="s">
        <v>432</v>
      </c>
      <c r="B287" s="99" t="s">
        <v>143</v>
      </c>
      <c r="C287" s="99">
        <v>5</v>
      </c>
      <c r="D287" s="99" t="s">
        <v>38</v>
      </c>
      <c r="E287" s="99" t="s">
        <v>63</v>
      </c>
      <c r="F287" s="99">
        <v>4</v>
      </c>
      <c r="G287" s="99">
        <v>380</v>
      </c>
      <c r="H287" s="99">
        <v>4</v>
      </c>
      <c r="I287" s="99">
        <v>1</v>
      </c>
      <c r="J287" s="99" t="s">
        <v>144</v>
      </c>
      <c r="K287" s="99" t="s">
        <v>144</v>
      </c>
      <c r="L287" s="99" t="s">
        <v>144</v>
      </c>
    </row>
    <row r="288" ht="14.25" spans="1:12">
      <c r="A288" s="99" t="s">
        <v>433</v>
      </c>
      <c r="B288" s="99" t="s">
        <v>143</v>
      </c>
      <c r="C288" s="99">
        <v>5</v>
      </c>
      <c r="D288" s="99" t="s">
        <v>38</v>
      </c>
      <c r="E288" s="99" t="s">
        <v>63</v>
      </c>
      <c r="F288" s="99">
        <v>6</v>
      </c>
      <c r="G288" s="99">
        <v>591</v>
      </c>
      <c r="H288" s="99">
        <v>4</v>
      </c>
      <c r="I288" s="99">
        <v>2</v>
      </c>
      <c r="J288" s="99" t="s">
        <v>144</v>
      </c>
      <c r="K288" s="99" t="s">
        <v>144</v>
      </c>
      <c r="L288" s="99" t="s">
        <v>144</v>
      </c>
    </row>
    <row r="289" ht="14.25" spans="1:12">
      <c r="A289" s="99" t="s">
        <v>434</v>
      </c>
      <c r="B289" s="99" t="s">
        <v>143</v>
      </c>
      <c r="C289" s="99">
        <v>5</v>
      </c>
      <c r="D289" s="99" t="s">
        <v>38</v>
      </c>
      <c r="E289" s="99" t="s">
        <v>63</v>
      </c>
      <c r="F289" s="99">
        <v>3</v>
      </c>
      <c r="G289" s="99">
        <v>283</v>
      </c>
      <c r="H289" s="99">
        <v>2</v>
      </c>
      <c r="I289" s="99">
        <v>2</v>
      </c>
      <c r="J289" s="99" t="s">
        <v>144</v>
      </c>
      <c r="K289" s="99" t="s">
        <v>144</v>
      </c>
      <c r="L289" s="99" t="s">
        <v>144</v>
      </c>
    </row>
    <row r="290" ht="14.25" spans="1:12">
      <c r="A290" s="99" t="s">
        <v>435</v>
      </c>
      <c r="B290" s="99" t="s">
        <v>143</v>
      </c>
      <c r="C290" s="99">
        <v>5</v>
      </c>
      <c r="D290" s="99" t="s">
        <v>38</v>
      </c>
      <c r="E290" s="99" t="s">
        <v>63</v>
      </c>
      <c r="F290" s="99">
        <v>4</v>
      </c>
      <c r="G290" s="99">
        <v>401</v>
      </c>
      <c r="H290" s="99">
        <v>3</v>
      </c>
      <c r="I290" s="99">
        <v>2</v>
      </c>
      <c r="J290" s="99" t="s">
        <v>301</v>
      </c>
      <c r="K290" s="99" t="s">
        <v>144</v>
      </c>
      <c r="L290" s="99" t="s">
        <v>144</v>
      </c>
    </row>
    <row r="291" ht="14.25" spans="1:12">
      <c r="A291" s="99" t="s">
        <v>436</v>
      </c>
      <c r="B291" s="99" t="s">
        <v>143</v>
      </c>
      <c r="C291" s="99">
        <v>5</v>
      </c>
      <c r="D291" s="99" t="s">
        <v>40</v>
      </c>
      <c r="E291" s="99" t="s">
        <v>55</v>
      </c>
      <c r="F291" s="99">
        <v>6</v>
      </c>
      <c r="G291" s="99">
        <v>324</v>
      </c>
      <c r="H291" s="99">
        <v>4</v>
      </c>
      <c r="I291" s="99">
        <v>2</v>
      </c>
      <c r="J291" s="99" t="s">
        <v>144</v>
      </c>
      <c r="K291" s="99" t="s">
        <v>144</v>
      </c>
      <c r="L291" s="99" t="s">
        <v>144</v>
      </c>
    </row>
    <row r="292" ht="14.25" spans="1:12">
      <c r="A292" s="99" t="s">
        <v>437</v>
      </c>
      <c r="B292" s="99" t="s">
        <v>143</v>
      </c>
      <c r="C292" s="99">
        <v>5</v>
      </c>
      <c r="D292" s="99" t="s">
        <v>40</v>
      </c>
      <c r="E292" s="99" t="s">
        <v>55</v>
      </c>
      <c r="F292" s="99">
        <v>3</v>
      </c>
      <c r="G292" s="99">
        <v>152</v>
      </c>
      <c r="H292" s="99">
        <v>4</v>
      </c>
      <c r="I292" s="99">
        <v>2</v>
      </c>
      <c r="J292" s="99" t="s">
        <v>301</v>
      </c>
      <c r="K292" s="99" t="s">
        <v>144</v>
      </c>
      <c r="L292" s="99" t="s">
        <v>144</v>
      </c>
    </row>
    <row r="293" ht="14.25" spans="1:12">
      <c r="A293" s="99" t="s">
        <v>438</v>
      </c>
      <c r="B293" s="99" t="s">
        <v>143</v>
      </c>
      <c r="C293" s="99">
        <v>5</v>
      </c>
      <c r="D293" s="99" t="s">
        <v>40</v>
      </c>
      <c r="E293" s="99" t="s">
        <v>55</v>
      </c>
      <c r="F293" s="99">
        <v>5</v>
      </c>
      <c r="G293" s="99">
        <v>293</v>
      </c>
      <c r="H293" s="99">
        <v>3</v>
      </c>
      <c r="I293" s="99">
        <v>2</v>
      </c>
      <c r="J293" s="99" t="s">
        <v>301</v>
      </c>
      <c r="K293" s="99" t="s">
        <v>144</v>
      </c>
      <c r="L293" s="99" t="s">
        <v>144</v>
      </c>
    </row>
    <row r="294" ht="14.25" spans="1:12">
      <c r="A294" s="99" t="s">
        <v>439</v>
      </c>
      <c r="B294" s="99" t="s">
        <v>143</v>
      </c>
      <c r="C294" s="99">
        <v>5</v>
      </c>
      <c r="D294" s="99" t="s">
        <v>40</v>
      </c>
      <c r="E294" s="99" t="s">
        <v>55</v>
      </c>
      <c r="F294" s="99">
        <v>5</v>
      </c>
      <c r="G294" s="99">
        <v>274</v>
      </c>
      <c r="H294" s="99">
        <v>4</v>
      </c>
      <c r="I294" s="99">
        <v>3</v>
      </c>
      <c r="J294" s="99" t="s">
        <v>301</v>
      </c>
      <c r="K294" s="99" t="s">
        <v>144</v>
      </c>
      <c r="L294" s="99" t="s">
        <v>144</v>
      </c>
    </row>
    <row r="295" ht="14.25" spans="1:12">
      <c r="A295" s="99" t="s">
        <v>440</v>
      </c>
      <c r="B295" s="99" t="s">
        <v>143</v>
      </c>
      <c r="C295" s="99">
        <v>5</v>
      </c>
      <c r="D295" s="99" t="s">
        <v>40</v>
      </c>
      <c r="E295" s="99" t="s">
        <v>55</v>
      </c>
      <c r="F295" s="99">
        <v>4</v>
      </c>
      <c r="G295" s="99">
        <v>221</v>
      </c>
      <c r="H295" s="99">
        <v>3</v>
      </c>
      <c r="I295" s="99">
        <v>3</v>
      </c>
      <c r="J295" s="99" t="s">
        <v>144</v>
      </c>
      <c r="K295" s="99" t="s">
        <v>144</v>
      </c>
      <c r="L295" s="99" t="s">
        <v>144</v>
      </c>
    </row>
    <row r="296" ht="14.25" spans="1:12">
      <c r="A296" s="99" t="s">
        <v>441</v>
      </c>
      <c r="B296" s="99" t="s">
        <v>143</v>
      </c>
      <c r="C296" s="99">
        <v>5</v>
      </c>
      <c r="D296" s="99" t="s">
        <v>40</v>
      </c>
      <c r="E296" s="99" t="s">
        <v>57</v>
      </c>
      <c r="F296" s="99">
        <v>6</v>
      </c>
      <c r="G296" s="99">
        <v>414</v>
      </c>
      <c r="H296" s="99">
        <v>4</v>
      </c>
      <c r="I296" s="99">
        <v>1</v>
      </c>
      <c r="J296" s="99" t="s">
        <v>144</v>
      </c>
      <c r="K296" s="99" t="s">
        <v>144</v>
      </c>
      <c r="L296" s="99" t="s">
        <v>144</v>
      </c>
    </row>
    <row r="297" ht="14.25" spans="1:12">
      <c r="A297" s="99" t="s">
        <v>442</v>
      </c>
      <c r="B297" s="99" t="s">
        <v>143</v>
      </c>
      <c r="C297" s="99">
        <v>5</v>
      </c>
      <c r="D297" s="99" t="s">
        <v>40</v>
      </c>
      <c r="E297" s="99" t="s">
        <v>57</v>
      </c>
      <c r="F297" s="99">
        <v>5</v>
      </c>
      <c r="G297" s="99">
        <v>345</v>
      </c>
      <c r="H297" s="99">
        <v>4</v>
      </c>
      <c r="I297" s="99">
        <v>2</v>
      </c>
      <c r="J297" s="99" t="s">
        <v>144</v>
      </c>
      <c r="K297" s="99" t="s">
        <v>144</v>
      </c>
      <c r="L297" s="99" t="s">
        <v>144</v>
      </c>
    </row>
    <row r="298" ht="14.25" spans="1:12">
      <c r="A298" s="99" t="s">
        <v>443</v>
      </c>
      <c r="B298" s="99" t="s">
        <v>143</v>
      </c>
      <c r="C298" s="99">
        <v>5</v>
      </c>
      <c r="D298" s="99" t="s">
        <v>40</v>
      </c>
      <c r="E298" s="99" t="s">
        <v>57</v>
      </c>
      <c r="F298" s="99">
        <v>5</v>
      </c>
      <c r="G298" s="99">
        <v>344</v>
      </c>
      <c r="H298" s="99">
        <v>3</v>
      </c>
      <c r="I298" s="99">
        <v>2</v>
      </c>
      <c r="J298" s="99" t="s">
        <v>144</v>
      </c>
      <c r="K298" s="99" t="s">
        <v>144</v>
      </c>
      <c r="L298" s="99" t="s">
        <v>144</v>
      </c>
    </row>
    <row r="299" ht="14.25" spans="1:12">
      <c r="A299" s="99" t="s">
        <v>444</v>
      </c>
      <c r="B299" s="99" t="s">
        <v>143</v>
      </c>
      <c r="C299" s="99">
        <v>5</v>
      </c>
      <c r="D299" s="99" t="s">
        <v>40</v>
      </c>
      <c r="E299" s="99" t="s">
        <v>57</v>
      </c>
      <c r="F299" s="99">
        <v>2</v>
      </c>
      <c r="G299" s="99">
        <v>140</v>
      </c>
      <c r="H299" s="99">
        <v>1</v>
      </c>
      <c r="I299" s="99">
        <v>2</v>
      </c>
      <c r="J299" s="99" t="s">
        <v>301</v>
      </c>
      <c r="K299" s="99" t="s">
        <v>144</v>
      </c>
      <c r="L299" s="99" t="s">
        <v>144</v>
      </c>
    </row>
    <row r="300" ht="14.25" spans="1:12">
      <c r="A300" s="99" t="s">
        <v>445</v>
      </c>
      <c r="B300" s="99" t="s">
        <v>143</v>
      </c>
      <c r="C300" s="99">
        <v>5</v>
      </c>
      <c r="D300" s="99" t="s">
        <v>40</v>
      </c>
      <c r="E300" s="99" t="s">
        <v>57</v>
      </c>
      <c r="F300" s="99">
        <v>4</v>
      </c>
      <c r="G300" s="99">
        <v>294</v>
      </c>
      <c r="H300" s="99">
        <v>3</v>
      </c>
      <c r="I300" s="99">
        <v>3</v>
      </c>
      <c r="J300" s="99" t="s">
        <v>320</v>
      </c>
      <c r="K300" s="99" t="s">
        <v>144</v>
      </c>
      <c r="L300" s="99" t="s">
        <v>144</v>
      </c>
    </row>
    <row r="301" ht="14.25" spans="1:12">
      <c r="A301" s="99" t="s">
        <v>446</v>
      </c>
      <c r="B301" s="99" t="s">
        <v>143</v>
      </c>
      <c r="C301" s="99">
        <v>5</v>
      </c>
      <c r="D301" s="99" t="s">
        <v>40</v>
      </c>
      <c r="E301" s="99" t="s">
        <v>57</v>
      </c>
      <c r="F301" s="99">
        <v>8</v>
      </c>
      <c r="G301" s="99">
        <v>543</v>
      </c>
      <c r="H301" s="99">
        <v>4</v>
      </c>
      <c r="I301" s="99">
        <v>2</v>
      </c>
      <c r="J301" s="99" t="s">
        <v>144</v>
      </c>
      <c r="K301" s="99" t="s">
        <v>144</v>
      </c>
      <c r="L301" s="99" t="s">
        <v>144</v>
      </c>
    </row>
    <row r="302" ht="14.25" spans="1:12">
      <c r="A302" s="99" t="s">
        <v>447</v>
      </c>
      <c r="B302" s="99" t="s">
        <v>143</v>
      </c>
      <c r="C302" s="99">
        <v>5</v>
      </c>
      <c r="D302" s="99" t="s">
        <v>40</v>
      </c>
      <c r="E302" s="99" t="s">
        <v>60</v>
      </c>
      <c r="F302" s="99">
        <v>4</v>
      </c>
      <c r="G302" s="99">
        <v>313</v>
      </c>
      <c r="H302" s="99">
        <v>4</v>
      </c>
      <c r="I302" s="99">
        <v>2</v>
      </c>
      <c r="J302" s="99" t="s">
        <v>301</v>
      </c>
      <c r="K302" s="99" t="s">
        <v>144</v>
      </c>
      <c r="L302" s="99" t="s">
        <v>144</v>
      </c>
    </row>
    <row r="303" ht="14.25" spans="1:12">
      <c r="A303" s="99" t="s">
        <v>448</v>
      </c>
      <c r="B303" s="99" t="s">
        <v>143</v>
      </c>
      <c r="C303" s="99">
        <v>5</v>
      </c>
      <c r="D303" s="99" t="s">
        <v>40</v>
      </c>
      <c r="E303" s="99" t="s">
        <v>60</v>
      </c>
      <c r="F303" s="99">
        <v>5</v>
      </c>
      <c r="G303" s="99">
        <v>422</v>
      </c>
      <c r="H303" s="99">
        <v>4</v>
      </c>
      <c r="I303" s="99">
        <v>2</v>
      </c>
      <c r="J303" s="99" t="s">
        <v>301</v>
      </c>
      <c r="K303" s="99" t="s">
        <v>144</v>
      </c>
      <c r="L303" s="99" t="s">
        <v>144</v>
      </c>
    </row>
    <row r="304" ht="14.25" spans="1:12">
      <c r="A304" s="99" t="s">
        <v>449</v>
      </c>
      <c r="B304" s="99" t="s">
        <v>143</v>
      </c>
      <c r="C304" s="99">
        <v>5</v>
      </c>
      <c r="D304" s="99" t="s">
        <v>40</v>
      </c>
      <c r="E304" s="99" t="s">
        <v>60</v>
      </c>
      <c r="F304" s="99">
        <v>6</v>
      </c>
      <c r="G304" s="99">
        <v>496</v>
      </c>
      <c r="H304" s="99">
        <v>4</v>
      </c>
      <c r="I304" s="99">
        <v>2</v>
      </c>
      <c r="J304" s="99" t="s">
        <v>301</v>
      </c>
      <c r="K304" s="99" t="s">
        <v>144</v>
      </c>
      <c r="L304" s="99" t="s">
        <v>144</v>
      </c>
    </row>
    <row r="305" ht="14.25" spans="1:12">
      <c r="A305" s="99" t="s">
        <v>450</v>
      </c>
      <c r="B305" s="99" t="s">
        <v>143</v>
      </c>
      <c r="C305" s="99">
        <v>5</v>
      </c>
      <c r="D305" s="99" t="s">
        <v>40</v>
      </c>
      <c r="E305" s="99" t="s">
        <v>60</v>
      </c>
      <c r="F305" s="99">
        <v>4</v>
      </c>
      <c r="G305" s="99">
        <v>314</v>
      </c>
      <c r="H305" s="99">
        <v>4</v>
      </c>
      <c r="I305" s="99">
        <v>1</v>
      </c>
      <c r="J305" s="99" t="s">
        <v>144</v>
      </c>
      <c r="K305" s="99" t="s">
        <v>144</v>
      </c>
      <c r="L305" s="99" t="s">
        <v>144</v>
      </c>
    </row>
    <row r="306" ht="14.25" spans="1:12">
      <c r="A306" s="99" t="s">
        <v>451</v>
      </c>
      <c r="B306" s="99" t="s">
        <v>143</v>
      </c>
      <c r="C306" s="99">
        <v>5</v>
      </c>
      <c r="D306" s="99" t="s">
        <v>40</v>
      </c>
      <c r="E306" s="99" t="s">
        <v>60</v>
      </c>
      <c r="F306" s="99">
        <v>3</v>
      </c>
      <c r="G306" s="99">
        <v>242</v>
      </c>
      <c r="H306" s="99">
        <v>4</v>
      </c>
      <c r="I306" s="99">
        <v>1</v>
      </c>
      <c r="J306" s="99" t="s">
        <v>144</v>
      </c>
      <c r="K306" s="99" t="s">
        <v>144</v>
      </c>
      <c r="L306" s="99" t="s">
        <v>144</v>
      </c>
    </row>
    <row r="307" ht="14.25" spans="1:12">
      <c r="A307" s="99" t="s">
        <v>452</v>
      </c>
      <c r="B307" s="99" t="s">
        <v>143</v>
      </c>
      <c r="C307" s="99">
        <v>5</v>
      </c>
      <c r="D307" s="99" t="s">
        <v>40</v>
      </c>
      <c r="E307" s="99" t="s">
        <v>60</v>
      </c>
      <c r="F307" s="99">
        <v>4</v>
      </c>
      <c r="G307" s="99">
        <v>320</v>
      </c>
      <c r="H307" s="99">
        <v>4</v>
      </c>
      <c r="I307" s="99">
        <v>2</v>
      </c>
      <c r="J307" s="99" t="s">
        <v>301</v>
      </c>
      <c r="K307" s="99" t="s">
        <v>144</v>
      </c>
      <c r="L307" s="99" t="s">
        <v>144</v>
      </c>
    </row>
    <row r="308" ht="14.25" spans="1:12">
      <c r="A308" s="99" t="s">
        <v>453</v>
      </c>
      <c r="B308" s="99" t="s">
        <v>143</v>
      </c>
      <c r="C308" s="99">
        <v>5</v>
      </c>
      <c r="D308" s="99" t="s">
        <v>40</v>
      </c>
      <c r="E308" s="99" t="s">
        <v>60</v>
      </c>
      <c r="F308" s="99">
        <v>3</v>
      </c>
      <c r="G308" s="99">
        <v>243</v>
      </c>
      <c r="H308" s="99">
        <v>3</v>
      </c>
      <c r="I308" s="99">
        <v>2</v>
      </c>
      <c r="J308" s="99" t="s">
        <v>301</v>
      </c>
      <c r="K308" s="99" t="s">
        <v>144</v>
      </c>
      <c r="L308" s="99" t="s">
        <v>144</v>
      </c>
    </row>
    <row r="309" ht="14.25" spans="1:12">
      <c r="A309" s="99" t="s">
        <v>454</v>
      </c>
      <c r="B309" s="99" t="s">
        <v>143</v>
      </c>
      <c r="C309" s="99">
        <v>5</v>
      </c>
      <c r="D309" s="99" t="s">
        <v>40</v>
      </c>
      <c r="E309" s="99" t="s">
        <v>63</v>
      </c>
      <c r="F309" s="99">
        <v>4</v>
      </c>
      <c r="G309" s="99">
        <v>383</v>
      </c>
      <c r="H309" s="99">
        <v>3</v>
      </c>
      <c r="I309" s="99">
        <v>3</v>
      </c>
      <c r="J309" s="99" t="s">
        <v>320</v>
      </c>
      <c r="K309" s="99" t="s">
        <v>144</v>
      </c>
      <c r="L309" s="99" t="s">
        <v>144</v>
      </c>
    </row>
    <row r="310" ht="14.25" spans="1:12">
      <c r="A310" s="99" t="s">
        <v>455</v>
      </c>
      <c r="B310" s="99" t="s">
        <v>143</v>
      </c>
      <c r="C310" s="99">
        <v>5</v>
      </c>
      <c r="D310" s="99" t="s">
        <v>40</v>
      </c>
      <c r="E310" s="99" t="s">
        <v>63</v>
      </c>
      <c r="F310" s="99">
        <v>6</v>
      </c>
      <c r="G310" s="99">
        <v>603</v>
      </c>
      <c r="H310" s="99">
        <v>4</v>
      </c>
      <c r="I310" s="99">
        <v>2</v>
      </c>
      <c r="J310" s="99" t="s">
        <v>301</v>
      </c>
      <c r="K310" s="99" t="s">
        <v>144</v>
      </c>
      <c r="L310" s="99" t="s">
        <v>144</v>
      </c>
    </row>
    <row r="311" ht="14.25" spans="1:12">
      <c r="A311" s="99" t="s">
        <v>456</v>
      </c>
      <c r="B311" s="99" t="s">
        <v>143</v>
      </c>
      <c r="C311" s="99">
        <v>5</v>
      </c>
      <c r="D311" s="99" t="s">
        <v>40</v>
      </c>
      <c r="E311" s="99" t="s">
        <v>63</v>
      </c>
      <c r="F311" s="99">
        <v>5</v>
      </c>
      <c r="G311" s="99">
        <v>482</v>
      </c>
      <c r="H311" s="99">
        <v>3</v>
      </c>
      <c r="I311" s="99">
        <v>2</v>
      </c>
      <c r="J311" s="99" t="s">
        <v>144</v>
      </c>
      <c r="K311" s="99" t="s">
        <v>144</v>
      </c>
      <c r="L311" s="99" t="s">
        <v>144</v>
      </c>
    </row>
    <row r="312" ht="14.25" spans="1:12">
      <c r="A312" s="99" t="s">
        <v>457</v>
      </c>
      <c r="B312" s="99" t="s">
        <v>143</v>
      </c>
      <c r="C312" s="99">
        <v>5</v>
      </c>
      <c r="D312" s="99" t="s">
        <v>42</v>
      </c>
      <c r="E312" s="99" t="s">
        <v>55</v>
      </c>
      <c r="F312" s="99">
        <v>5</v>
      </c>
      <c r="G312" s="99">
        <v>280</v>
      </c>
      <c r="H312" s="99">
        <v>3</v>
      </c>
      <c r="I312" s="99">
        <v>2</v>
      </c>
      <c r="J312" s="99" t="s">
        <v>144</v>
      </c>
      <c r="K312" s="99" t="s">
        <v>144</v>
      </c>
      <c r="L312" s="99" t="s">
        <v>144</v>
      </c>
    </row>
    <row r="313" ht="14.25" spans="1:12">
      <c r="A313" s="99" t="s">
        <v>458</v>
      </c>
      <c r="B313" s="99" t="s">
        <v>143</v>
      </c>
      <c r="C313" s="99">
        <v>5</v>
      </c>
      <c r="D313" s="99" t="s">
        <v>42</v>
      </c>
      <c r="E313" s="99" t="s">
        <v>55</v>
      </c>
      <c r="F313" s="99">
        <v>3</v>
      </c>
      <c r="G313" s="99">
        <v>161</v>
      </c>
      <c r="H313" s="99">
        <v>2</v>
      </c>
      <c r="I313" s="99">
        <v>1</v>
      </c>
      <c r="J313" s="99" t="s">
        <v>144</v>
      </c>
      <c r="K313" s="99" t="s">
        <v>144</v>
      </c>
      <c r="L313" s="99" t="s">
        <v>144</v>
      </c>
    </row>
    <row r="314" ht="14.25" spans="1:12">
      <c r="A314" s="99" t="s">
        <v>459</v>
      </c>
      <c r="B314" s="99" t="s">
        <v>143</v>
      </c>
      <c r="C314" s="99">
        <v>5</v>
      </c>
      <c r="D314" s="99" t="s">
        <v>42</v>
      </c>
      <c r="E314" s="99" t="s">
        <v>55</v>
      </c>
      <c r="F314" s="99">
        <v>4</v>
      </c>
      <c r="G314" s="99">
        <v>232</v>
      </c>
      <c r="H314" s="99">
        <v>2</v>
      </c>
      <c r="I314" s="99">
        <v>2</v>
      </c>
      <c r="J314" s="99" t="s">
        <v>144</v>
      </c>
      <c r="K314" s="99" t="s">
        <v>144</v>
      </c>
      <c r="L314" s="99" t="s">
        <v>144</v>
      </c>
    </row>
    <row r="315" ht="14.25" spans="1:12">
      <c r="A315" s="99" t="s">
        <v>460</v>
      </c>
      <c r="B315" s="99" t="s">
        <v>143</v>
      </c>
      <c r="C315" s="99">
        <v>5</v>
      </c>
      <c r="D315" s="99" t="s">
        <v>42</v>
      </c>
      <c r="E315" s="99" t="s">
        <v>55</v>
      </c>
      <c r="F315" s="99">
        <v>8</v>
      </c>
      <c r="G315" s="99">
        <v>436</v>
      </c>
      <c r="H315" s="99">
        <v>3</v>
      </c>
      <c r="I315" s="99">
        <v>3</v>
      </c>
      <c r="J315" s="99" t="s">
        <v>144</v>
      </c>
      <c r="K315" s="99" t="s">
        <v>144</v>
      </c>
      <c r="L315" s="99" t="s">
        <v>144</v>
      </c>
    </row>
    <row r="316" ht="14.25" spans="1:12">
      <c r="A316" s="99" t="s">
        <v>461</v>
      </c>
      <c r="B316" s="99" t="s">
        <v>143</v>
      </c>
      <c r="C316" s="99">
        <v>5</v>
      </c>
      <c r="D316" s="99" t="s">
        <v>42</v>
      </c>
      <c r="E316" s="99" t="s">
        <v>55</v>
      </c>
      <c r="F316" s="99">
        <v>4</v>
      </c>
      <c r="G316" s="99">
        <v>200</v>
      </c>
      <c r="H316" s="99">
        <v>2</v>
      </c>
      <c r="I316" s="99">
        <v>0</v>
      </c>
      <c r="J316" s="99" t="s">
        <v>144</v>
      </c>
      <c r="K316" s="99" t="s">
        <v>144</v>
      </c>
      <c r="L316" s="99" t="s">
        <v>144</v>
      </c>
    </row>
    <row r="317" ht="14.25" spans="1:12">
      <c r="A317" s="99" t="s">
        <v>462</v>
      </c>
      <c r="B317" s="99" t="s">
        <v>143</v>
      </c>
      <c r="C317" s="99">
        <v>5</v>
      </c>
      <c r="D317" s="99" t="s">
        <v>42</v>
      </c>
      <c r="E317" s="99" t="s">
        <v>55</v>
      </c>
      <c r="F317" s="99">
        <v>6</v>
      </c>
      <c r="G317" s="99">
        <v>315</v>
      </c>
      <c r="H317" s="99">
        <v>3</v>
      </c>
      <c r="I317" s="99">
        <v>3</v>
      </c>
      <c r="J317" s="99" t="s">
        <v>144</v>
      </c>
      <c r="K317" s="99" t="s">
        <v>144</v>
      </c>
      <c r="L317" s="99" t="s">
        <v>144</v>
      </c>
    </row>
    <row r="318" ht="14.25" spans="1:12">
      <c r="A318" s="99" t="s">
        <v>463</v>
      </c>
      <c r="B318" s="99" t="s">
        <v>143</v>
      </c>
      <c r="C318" s="99">
        <v>5</v>
      </c>
      <c r="D318" s="99" t="s">
        <v>42</v>
      </c>
      <c r="E318" s="99" t="s">
        <v>55</v>
      </c>
      <c r="F318" s="99">
        <v>4</v>
      </c>
      <c r="G318" s="99">
        <v>224</v>
      </c>
      <c r="H318" s="99">
        <v>3</v>
      </c>
      <c r="I318" s="99">
        <v>2</v>
      </c>
      <c r="J318" s="99" t="s">
        <v>144</v>
      </c>
      <c r="K318" s="99" t="s">
        <v>144</v>
      </c>
      <c r="L318" s="99" t="s">
        <v>144</v>
      </c>
    </row>
    <row r="319" ht="14.25" spans="1:12">
      <c r="A319" s="99" t="s">
        <v>464</v>
      </c>
      <c r="B319" s="99" t="s">
        <v>143</v>
      </c>
      <c r="C319" s="99">
        <v>5</v>
      </c>
      <c r="D319" s="99" t="s">
        <v>42</v>
      </c>
      <c r="E319" s="99" t="s">
        <v>57</v>
      </c>
      <c r="F319" s="99">
        <v>6</v>
      </c>
      <c r="G319" s="99">
        <v>455</v>
      </c>
      <c r="H319" s="99">
        <v>1</v>
      </c>
      <c r="I319" s="99">
        <v>1</v>
      </c>
      <c r="J319" s="99" t="s">
        <v>301</v>
      </c>
      <c r="K319" s="99" t="s">
        <v>144</v>
      </c>
      <c r="L319" s="99" t="s">
        <v>144</v>
      </c>
    </row>
    <row r="320" ht="14.25" spans="1:12">
      <c r="A320" s="99" t="s">
        <v>465</v>
      </c>
      <c r="B320" s="99" t="s">
        <v>143</v>
      </c>
      <c r="C320" s="99">
        <v>5</v>
      </c>
      <c r="D320" s="99" t="s">
        <v>42</v>
      </c>
      <c r="E320" s="99" t="s">
        <v>57</v>
      </c>
      <c r="F320" s="99">
        <v>3</v>
      </c>
      <c r="G320" s="99">
        <v>201</v>
      </c>
      <c r="H320" s="99">
        <v>3</v>
      </c>
      <c r="I320" s="99">
        <v>2</v>
      </c>
      <c r="J320" s="99" t="s">
        <v>144</v>
      </c>
      <c r="K320" s="99" t="s">
        <v>144</v>
      </c>
      <c r="L320" s="99" t="s">
        <v>144</v>
      </c>
    </row>
    <row r="321" ht="14.25" spans="1:12">
      <c r="A321" s="99" t="s">
        <v>466</v>
      </c>
      <c r="B321" s="99" t="s">
        <v>143</v>
      </c>
      <c r="C321" s="99">
        <v>5</v>
      </c>
      <c r="D321" s="99" t="s">
        <v>42</v>
      </c>
      <c r="E321" s="99" t="s">
        <v>57</v>
      </c>
      <c r="F321" s="99">
        <v>4</v>
      </c>
      <c r="G321" s="99">
        <v>273</v>
      </c>
      <c r="H321" s="99">
        <v>2</v>
      </c>
      <c r="I321" s="99">
        <v>1</v>
      </c>
      <c r="J321" s="99" t="s">
        <v>144</v>
      </c>
      <c r="K321" s="99" t="s">
        <v>144</v>
      </c>
      <c r="L321" s="99" t="s">
        <v>144</v>
      </c>
    </row>
    <row r="322" ht="14.25" spans="1:12">
      <c r="A322" s="99" t="s">
        <v>467</v>
      </c>
      <c r="B322" s="99" t="s">
        <v>143</v>
      </c>
      <c r="C322" s="99">
        <v>5</v>
      </c>
      <c r="D322" s="99" t="s">
        <v>42</v>
      </c>
      <c r="E322" s="99" t="s">
        <v>57</v>
      </c>
      <c r="F322" s="99">
        <v>4</v>
      </c>
      <c r="G322" s="99">
        <v>281</v>
      </c>
      <c r="H322" s="99">
        <v>3</v>
      </c>
      <c r="I322" s="99">
        <v>2</v>
      </c>
      <c r="J322" s="99" t="s">
        <v>301</v>
      </c>
      <c r="K322" s="99" t="s">
        <v>144</v>
      </c>
      <c r="L322" s="99" t="s">
        <v>144</v>
      </c>
    </row>
    <row r="323" ht="14.25" spans="1:12">
      <c r="A323" s="99" t="s">
        <v>468</v>
      </c>
      <c r="B323" s="99" t="s">
        <v>143</v>
      </c>
      <c r="C323" s="99">
        <v>5</v>
      </c>
      <c r="D323" s="99" t="s">
        <v>42</v>
      </c>
      <c r="E323" s="99" t="s">
        <v>57</v>
      </c>
      <c r="F323" s="99">
        <v>2</v>
      </c>
      <c r="G323" s="99">
        <v>132</v>
      </c>
      <c r="H323" s="99">
        <v>4</v>
      </c>
      <c r="I323" s="99">
        <v>1</v>
      </c>
      <c r="J323" s="99" t="s">
        <v>144</v>
      </c>
      <c r="K323" s="99" t="s">
        <v>144</v>
      </c>
      <c r="L323" s="99" t="s">
        <v>144</v>
      </c>
    </row>
    <row r="324" ht="14.25" spans="1:12">
      <c r="A324" s="99" t="s">
        <v>469</v>
      </c>
      <c r="B324" s="99" t="s">
        <v>143</v>
      </c>
      <c r="C324" s="99">
        <v>5</v>
      </c>
      <c r="D324" s="99" t="s">
        <v>42</v>
      </c>
      <c r="E324" s="99" t="s">
        <v>57</v>
      </c>
      <c r="F324" s="99">
        <v>7</v>
      </c>
      <c r="G324" s="99">
        <v>480</v>
      </c>
      <c r="H324" s="99">
        <v>4</v>
      </c>
      <c r="I324" s="99">
        <v>1</v>
      </c>
      <c r="J324" s="99" t="s">
        <v>320</v>
      </c>
      <c r="K324" s="99" t="s">
        <v>144</v>
      </c>
      <c r="L324" s="99" t="s">
        <v>144</v>
      </c>
    </row>
    <row r="325" ht="14.25" spans="1:12">
      <c r="A325" s="99" t="s">
        <v>470</v>
      </c>
      <c r="B325" s="99" t="s">
        <v>143</v>
      </c>
      <c r="C325" s="99">
        <v>5</v>
      </c>
      <c r="D325" s="99" t="s">
        <v>42</v>
      </c>
      <c r="E325" s="99" t="s">
        <v>60</v>
      </c>
      <c r="F325" s="99">
        <v>4</v>
      </c>
      <c r="G325" s="99">
        <v>312</v>
      </c>
      <c r="H325" s="99">
        <v>4</v>
      </c>
      <c r="I325" s="99">
        <v>1</v>
      </c>
      <c r="J325" s="99" t="s">
        <v>144</v>
      </c>
      <c r="K325" s="99" t="s">
        <v>144</v>
      </c>
      <c r="L325" s="99" t="s">
        <v>144</v>
      </c>
    </row>
    <row r="326" ht="14.25" spans="1:12">
      <c r="A326" s="99" t="s">
        <v>471</v>
      </c>
      <c r="B326" s="99" t="s">
        <v>143</v>
      </c>
      <c r="C326" s="99">
        <v>5</v>
      </c>
      <c r="D326" s="99" t="s">
        <v>42</v>
      </c>
      <c r="E326" s="99" t="s">
        <v>60</v>
      </c>
      <c r="F326" s="99">
        <v>4</v>
      </c>
      <c r="G326" s="99">
        <v>303</v>
      </c>
      <c r="H326" s="99">
        <v>3</v>
      </c>
      <c r="I326" s="99">
        <v>3</v>
      </c>
      <c r="J326" s="99" t="s">
        <v>320</v>
      </c>
      <c r="K326" s="99" t="s">
        <v>144</v>
      </c>
      <c r="L326" s="99" t="s">
        <v>144</v>
      </c>
    </row>
    <row r="327" ht="14.25" spans="1:12">
      <c r="A327" s="99" t="s">
        <v>472</v>
      </c>
      <c r="B327" s="99" t="s">
        <v>143</v>
      </c>
      <c r="C327" s="99">
        <v>5</v>
      </c>
      <c r="D327" s="99" t="s">
        <v>42</v>
      </c>
      <c r="E327" s="99" t="s">
        <v>60</v>
      </c>
      <c r="F327" s="99">
        <v>4</v>
      </c>
      <c r="G327" s="99">
        <v>312</v>
      </c>
      <c r="H327" s="99">
        <v>4</v>
      </c>
      <c r="I327" s="99">
        <v>2</v>
      </c>
      <c r="J327" s="99" t="s">
        <v>320</v>
      </c>
      <c r="K327" s="99" t="s">
        <v>144</v>
      </c>
      <c r="L327" s="99" t="s">
        <v>144</v>
      </c>
    </row>
    <row r="328" ht="14.25" spans="1:12">
      <c r="A328" s="99" t="s">
        <v>473</v>
      </c>
      <c r="B328" s="99" t="s">
        <v>143</v>
      </c>
      <c r="C328" s="99">
        <v>5</v>
      </c>
      <c r="D328" s="99" t="s">
        <v>42</v>
      </c>
      <c r="E328" s="99" t="s">
        <v>60</v>
      </c>
      <c r="F328" s="99">
        <v>3</v>
      </c>
      <c r="G328" s="99">
        <v>233</v>
      </c>
      <c r="H328" s="99">
        <v>3</v>
      </c>
      <c r="I328" s="99">
        <v>1</v>
      </c>
      <c r="J328" s="99" t="s">
        <v>301</v>
      </c>
      <c r="K328" s="99" t="s">
        <v>144</v>
      </c>
      <c r="L328" s="99" t="s">
        <v>144</v>
      </c>
    </row>
    <row r="329" ht="14.25" spans="1:12">
      <c r="A329" s="99" t="s">
        <v>474</v>
      </c>
      <c r="B329" s="99" t="s">
        <v>143</v>
      </c>
      <c r="C329" s="99">
        <v>5</v>
      </c>
      <c r="D329" s="99" t="s">
        <v>42</v>
      </c>
      <c r="E329" s="99" t="s">
        <v>60</v>
      </c>
      <c r="F329" s="99">
        <v>2</v>
      </c>
      <c r="G329" s="99">
        <v>160</v>
      </c>
      <c r="H329" s="99">
        <v>2</v>
      </c>
      <c r="I329" s="99">
        <v>1</v>
      </c>
      <c r="J329" s="99" t="s">
        <v>320</v>
      </c>
      <c r="K329" s="99" t="s">
        <v>144</v>
      </c>
      <c r="L329" s="99" t="s">
        <v>144</v>
      </c>
    </row>
    <row r="330" ht="14.25" spans="1:12">
      <c r="A330" s="99" t="s">
        <v>475</v>
      </c>
      <c r="B330" s="99" t="s">
        <v>143</v>
      </c>
      <c r="C330" s="99">
        <v>5</v>
      </c>
      <c r="D330" s="99" t="s">
        <v>42</v>
      </c>
      <c r="E330" s="99" t="s">
        <v>60</v>
      </c>
      <c r="F330" s="99">
        <v>5</v>
      </c>
      <c r="G330" s="99">
        <v>384</v>
      </c>
      <c r="H330" s="99">
        <v>4</v>
      </c>
      <c r="I330" s="99">
        <v>2</v>
      </c>
      <c r="J330" s="99" t="s">
        <v>144</v>
      </c>
      <c r="K330" s="99" t="s">
        <v>144</v>
      </c>
      <c r="L330" s="99" t="s">
        <v>144</v>
      </c>
    </row>
    <row r="331" ht="14.25" spans="1:12">
      <c r="A331" s="99" t="s">
        <v>476</v>
      </c>
      <c r="B331" s="99" t="s">
        <v>143</v>
      </c>
      <c r="C331" s="99">
        <v>5</v>
      </c>
      <c r="D331" s="99" t="s">
        <v>42</v>
      </c>
      <c r="E331" s="99" t="s">
        <v>60</v>
      </c>
      <c r="F331" s="99">
        <v>4</v>
      </c>
      <c r="G331" s="99">
        <v>322</v>
      </c>
      <c r="H331" s="99">
        <v>4</v>
      </c>
      <c r="I331" s="99">
        <v>1</v>
      </c>
      <c r="J331" s="99" t="s">
        <v>144</v>
      </c>
      <c r="K331" s="99" t="s">
        <v>144</v>
      </c>
      <c r="L331" s="99" t="s">
        <v>144</v>
      </c>
    </row>
    <row r="332" ht="14.25" spans="1:12">
      <c r="A332" s="99" t="s">
        <v>477</v>
      </c>
      <c r="B332" s="99" t="s">
        <v>143</v>
      </c>
      <c r="C332" s="99">
        <v>5</v>
      </c>
      <c r="D332" s="99" t="s">
        <v>42</v>
      </c>
      <c r="E332" s="99" t="s">
        <v>63</v>
      </c>
      <c r="F332" s="99">
        <v>3</v>
      </c>
      <c r="G332" s="99">
        <v>272</v>
      </c>
      <c r="H332" s="99">
        <v>4</v>
      </c>
      <c r="I332" s="99">
        <v>2</v>
      </c>
      <c r="J332" s="99" t="s">
        <v>144</v>
      </c>
      <c r="K332" s="99" t="s">
        <v>144</v>
      </c>
      <c r="L332" s="99" t="s">
        <v>144</v>
      </c>
    </row>
    <row r="333" ht="14.25" spans="1:12">
      <c r="A333" s="99" t="s">
        <v>478</v>
      </c>
      <c r="B333" s="99" t="s">
        <v>143</v>
      </c>
      <c r="C333" s="99">
        <v>5</v>
      </c>
      <c r="D333" s="99" t="s">
        <v>42</v>
      </c>
      <c r="E333" s="99" t="s">
        <v>63</v>
      </c>
      <c r="F333" s="99">
        <v>5</v>
      </c>
      <c r="G333" s="99">
        <v>474</v>
      </c>
      <c r="H333" s="99">
        <v>3</v>
      </c>
      <c r="I333" s="99">
        <v>2</v>
      </c>
      <c r="J333" s="99" t="s">
        <v>144</v>
      </c>
      <c r="K333" s="99" t="s">
        <v>144</v>
      </c>
      <c r="L333" s="99" t="s">
        <v>144</v>
      </c>
    </row>
    <row r="334" ht="14.25" spans="1:12">
      <c r="A334" s="99" t="s">
        <v>479</v>
      </c>
      <c r="B334" s="99" t="s">
        <v>143</v>
      </c>
      <c r="C334" s="99">
        <v>5</v>
      </c>
      <c r="D334" s="99" t="s">
        <v>42</v>
      </c>
      <c r="E334" s="99" t="s">
        <v>63</v>
      </c>
      <c r="F334" s="99">
        <v>5</v>
      </c>
      <c r="G334" s="99">
        <v>462</v>
      </c>
      <c r="H334" s="99">
        <v>3</v>
      </c>
      <c r="I334" s="99">
        <v>1</v>
      </c>
      <c r="J334" s="99" t="s">
        <v>144</v>
      </c>
      <c r="K334" s="99" t="s">
        <v>144</v>
      </c>
      <c r="L334" s="99" t="s">
        <v>144</v>
      </c>
    </row>
    <row r="335" ht="14.25" spans="1:12">
      <c r="A335" s="99" t="s">
        <v>480</v>
      </c>
      <c r="B335" s="99" t="s">
        <v>143</v>
      </c>
      <c r="C335" s="99">
        <v>5</v>
      </c>
      <c r="D335" s="99" t="s">
        <v>42</v>
      </c>
      <c r="E335" s="99" t="s">
        <v>63</v>
      </c>
      <c r="F335" s="99">
        <v>3</v>
      </c>
      <c r="G335" s="99">
        <v>291</v>
      </c>
      <c r="H335" s="99">
        <v>3</v>
      </c>
      <c r="I335" s="99">
        <v>3</v>
      </c>
      <c r="J335" s="99" t="s">
        <v>301</v>
      </c>
      <c r="K335" s="99" t="s">
        <v>144</v>
      </c>
      <c r="L335" s="99" t="s">
        <v>144</v>
      </c>
    </row>
    <row r="336" ht="14.25" spans="1:12">
      <c r="A336" s="99" t="s">
        <v>481</v>
      </c>
      <c r="B336" s="99" t="s">
        <v>143</v>
      </c>
      <c r="C336" s="99">
        <v>5</v>
      </c>
      <c r="D336" s="99" t="s">
        <v>44</v>
      </c>
      <c r="E336" s="99" t="s">
        <v>55</v>
      </c>
      <c r="F336" s="99">
        <v>5</v>
      </c>
      <c r="G336" s="99">
        <v>262</v>
      </c>
      <c r="H336" s="99">
        <v>4</v>
      </c>
      <c r="I336" s="99">
        <v>1</v>
      </c>
      <c r="J336" s="99" t="s">
        <v>144</v>
      </c>
      <c r="K336" s="99" t="s">
        <v>144</v>
      </c>
      <c r="L336" s="99" t="s">
        <v>144</v>
      </c>
    </row>
    <row r="337" ht="14.25" spans="1:12">
      <c r="A337" s="99" t="s">
        <v>482</v>
      </c>
      <c r="B337" s="99" t="s">
        <v>143</v>
      </c>
      <c r="C337" s="99">
        <v>5</v>
      </c>
      <c r="D337" s="99" t="s">
        <v>44</v>
      </c>
      <c r="E337" s="99" t="s">
        <v>55</v>
      </c>
      <c r="F337" s="99">
        <v>7</v>
      </c>
      <c r="G337" s="99">
        <v>431</v>
      </c>
      <c r="H337" s="99">
        <v>1</v>
      </c>
      <c r="I337" s="99">
        <v>2</v>
      </c>
      <c r="J337" s="99" t="s">
        <v>301</v>
      </c>
      <c r="K337" s="99" t="s">
        <v>144</v>
      </c>
      <c r="L337" s="99" t="s">
        <v>144</v>
      </c>
    </row>
    <row r="338" ht="14.25" spans="1:12">
      <c r="A338" s="99" t="s">
        <v>483</v>
      </c>
      <c r="B338" s="99" t="s">
        <v>143</v>
      </c>
      <c r="C338" s="99">
        <v>5</v>
      </c>
      <c r="D338" s="99" t="s">
        <v>44</v>
      </c>
      <c r="E338" s="99" t="s">
        <v>55</v>
      </c>
      <c r="F338" s="99">
        <v>3</v>
      </c>
      <c r="G338" s="99">
        <v>182</v>
      </c>
      <c r="H338" s="99">
        <v>3</v>
      </c>
      <c r="I338" s="99">
        <v>1</v>
      </c>
      <c r="J338" s="99" t="s">
        <v>144</v>
      </c>
      <c r="K338" s="99" t="s">
        <v>144</v>
      </c>
      <c r="L338" s="99" t="s">
        <v>144</v>
      </c>
    </row>
    <row r="339" ht="14.25" spans="1:12">
      <c r="A339" s="99" t="s">
        <v>484</v>
      </c>
      <c r="B339" s="99" t="s">
        <v>143</v>
      </c>
      <c r="C339" s="99">
        <v>5</v>
      </c>
      <c r="D339" s="99" t="s">
        <v>44</v>
      </c>
      <c r="E339" s="99" t="s">
        <v>55</v>
      </c>
      <c r="F339" s="99">
        <v>4</v>
      </c>
      <c r="G339" s="99">
        <v>223</v>
      </c>
      <c r="H339" s="99">
        <v>4</v>
      </c>
      <c r="I339" s="99">
        <v>2</v>
      </c>
      <c r="J339" s="99" t="s">
        <v>144</v>
      </c>
      <c r="K339" s="99" t="s">
        <v>144</v>
      </c>
      <c r="L339" s="99" t="s">
        <v>144</v>
      </c>
    </row>
    <row r="340" ht="14.25" spans="1:12">
      <c r="A340" s="99" t="s">
        <v>485</v>
      </c>
      <c r="B340" s="99" t="s">
        <v>143</v>
      </c>
      <c r="C340" s="99">
        <v>5</v>
      </c>
      <c r="D340" s="99" t="s">
        <v>44</v>
      </c>
      <c r="E340" s="99" t="s">
        <v>55</v>
      </c>
      <c r="F340" s="99">
        <v>2</v>
      </c>
      <c r="G340" s="99">
        <v>120</v>
      </c>
      <c r="H340" s="99">
        <v>4</v>
      </c>
      <c r="I340" s="99">
        <v>3</v>
      </c>
      <c r="J340" s="99" t="s">
        <v>301</v>
      </c>
      <c r="K340" s="99" t="s">
        <v>144</v>
      </c>
      <c r="L340" s="99" t="s">
        <v>144</v>
      </c>
    </row>
    <row r="341" ht="14.25" spans="1:12">
      <c r="A341" s="99" t="s">
        <v>486</v>
      </c>
      <c r="B341" s="99" t="s">
        <v>143</v>
      </c>
      <c r="C341" s="99">
        <v>5</v>
      </c>
      <c r="D341" s="99" t="s">
        <v>44</v>
      </c>
      <c r="E341" s="99" t="s">
        <v>57</v>
      </c>
      <c r="F341" s="99">
        <v>2</v>
      </c>
      <c r="G341" s="99">
        <v>130</v>
      </c>
      <c r="H341" s="99">
        <v>3</v>
      </c>
      <c r="I341" s="99">
        <v>2</v>
      </c>
      <c r="J341" s="99" t="s">
        <v>144</v>
      </c>
      <c r="K341" s="99" t="s">
        <v>144</v>
      </c>
      <c r="L341" s="99" t="s">
        <v>144</v>
      </c>
    </row>
    <row r="342" ht="14.25" spans="1:12">
      <c r="A342" s="99" t="s">
        <v>487</v>
      </c>
      <c r="B342" s="99" t="s">
        <v>143</v>
      </c>
      <c r="C342" s="99">
        <v>5</v>
      </c>
      <c r="D342" s="99" t="s">
        <v>44</v>
      </c>
      <c r="E342" s="99" t="s">
        <v>57</v>
      </c>
      <c r="F342" s="99">
        <v>2</v>
      </c>
      <c r="G342" s="99">
        <v>131</v>
      </c>
      <c r="H342" s="99">
        <v>3</v>
      </c>
      <c r="I342" s="99">
        <v>2</v>
      </c>
      <c r="J342" s="99" t="s">
        <v>301</v>
      </c>
      <c r="K342" s="99" t="s">
        <v>144</v>
      </c>
      <c r="L342" s="99" t="s">
        <v>144</v>
      </c>
    </row>
    <row r="343" ht="14.25" spans="1:12">
      <c r="A343" s="99" t="s">
        <v>488</v>
      </c>
      <c r="B343" s="99" t="s">
        <v>143</v>
      </c>
      <c r="C343" s="99">
        <v>5</v>
      </c>
      <c r="D343" s="99" t="s">
        <v>44</v>
      </c>
      <c r="E343" s="99" t="s">
        <v>57</v>
      </c>
      <c r="F343" s="99">
        <v>5</v>
      </c>
      <c r="G343" s="99">
        <v>321</v>
      </c>
      <c r="H343" s="99">
        <v>3</v>
      </c>
      <c r="I343" s="99">
        <v>2</v>
      </c>
      <c r="J343" s="99" t="s">
        <v>301</v>
      </c>
      <c r="K343" s="99" t="s">
        <v>144</v>
      </c>
      <c r="L343" s="99" t="s">
        <v>144</v>
      </c>
    </row>
    <row r="344" ht="14.25" spans="1:12">
      <c r="A344" s="99" t="s">
        <v>489</v>
      </c>
      <c r="B344" s="99" t="s">
        <v>143</v>
      </c>
      <c r="C344" s="99">
        <v>5</v>
      </c>
      <c r="D344" s="99" t="s">
        <v>44</v>
      </c>
      <c r="E344" s="99" t="s">
        <v>57</v>
      </c>
      <c r="F344" s="99">
        <v>3</v>
      </c>
      <c r="G344" s="99">
        <v>202</v>
      </c>
      <c r="H344" s="99">
        <v>3</v>
      </c>
      <c r="I344" s="99">
        <v>2</v>
      </c>
      <c r="J344" s="99" t="s">
        <v>301</v>
      </c>
      <c r="K344" s="99" t="s">
        <v>144</v>
      </c>
      <c r="L344" s="99" t="s">
        <v>144</v>
      </c>
    </row>
    <row r="345" ht="14.25" spans="1:12">
      <c r="A345" s="99" t="s">
        <v>490</v>
      </c>
      <c r="B345" s="99" t="s">
        <v>143</v>
      </c>
      <c r="C345" s="99">
        <v>5</v>
      </c>
      <c r="D345" s="99" t="s">
        <v>44</v>
      </c>
      <c r="E345" s="99" t="s">
        <v>57</v>
      </c>
      <c r="F345" s="99">
        <v>3</v>
      </c>
      <c r="G345" s="99">
        <v>193</v>
      </c>
      <c r="H345" s="99">
        <v>3</v>
      </c>
      <c r="I345" s="99">
        <v>3</v>
      </c>
      <c r="J345" s="99" t="s">
        <v>144</v>
      </c>
      <c r="K345" s="99" t="s">
        <v>144</v>
      </c>
      <c r="L345" s="99" t="s">
        <v>144</v>
      </c>
    </row>
    <row r="346" ht="14.25" spans="1:12">
      <c r="A346" s="99" t="s">
        <v>491</v>
      </c>
      <c r="B346" s="99" t="s">
        <v>143</v>
      </c>
      <c r="C346" s="99">
        <v>5</v>
      </c>
      <c r="D346" s="99" t="s">
        <v>44</v>
      </c>
      <c r="E346" s="99" t="s">
        <v>57</v>
      </c>
      <c r="F346" s="99">
        <v>5</v>
      </c>
      <c r="G346" s="99">
        <v>331</v>
      </c>
      <c r="H346" s="99">
        <v>4</v>
      </c>
      <c r="I346" s="99">
        <v>2</v>
      </c>
      <c r="J346" s="99" t="s">
        <v>301</v>
      </c>
      <c r="K346" s="99" t="s">
        <v>144</v>
      </c>
      <c r="L346" s="99" t="s">
        <v>144</v>
      </c>
    </row>
    <row r="347" ht="14.25" spans="1:12">
      <c r="A347" s="99" t="s">
        <v>492</v>
      </c>
      <c r="B347" s="99" t="s">
        <v>143</v>
      </c>
      <c r="C347" s="99">
        <v>5</v>
      </c>
      <c r="D347" s="99" t="s">
        <v>44</v>
      </c>
      <c r="E347" s="99" t="s">
        <v>60</v>
      </c>
      <c r="F347" s="99">
        <v>2</v>
      </c>
      <c r="G347" s="99">
        <v>171</v>
      </c>
      <c r="H347" s="99">
        <v>1</v>
      </c>
      <c r="I347" s="99">
        <v>1</v>
      </c>
      <c r="J347" s="99" t="s">
        <v>301</v>
      </c>
      <c r="K347" s="99" t="s">
        <v>144</v>
      </c>
      <c r="L347" s="99" t="s">
        <v>144</v>
      </c>
    </row>
    <row r="348" ht="14.25" spans="1:12">
      <c r="A348" s="99" t="s">
        <v>493</v>
      </c>
      <c r="B348" s="99" t="s">
        <v>143</v>
      </c>
      <c r="C348" s="99">
        <v>5</v>
      </c>
      <c r="D348" s="99" t="s">
        <v>44</v>
      </c>
      <c r="E348" s="99" t="s">
        <v>60</v>
      </c>
      <c r="F348" s="99">
        <v>4</v>
      </c>
      <c r="G348" s="99">
        <v>324</v>
      </c>
      <c r="H348" s="99">
        <v>3</v>
      </c>
      <c r="I348" s="99">
        <v>3</v>
      </c>
      <c r="J348" s="99" t="s">
        <v>144</v>
      </c>
      <c r="K348" s="99" t="s">
        <v>144</v>
      </c>
      <c r="L348" s="99" t="s">
        <v>144</v>
      </c>
    </row>
    <row r="349" ht="14.25" spans="1:12">
      <c r="A349" s="99" t="s">
        <v>494</v>
      </c>
      <c r="B349" s="99" t="s">
        <v>143</v>
      </c>
      <c r="C349" s="99">
        <v>5</v>
      </c>
      <c r="D349" s="99" t="s">
        <v>44</v>
      </c>
      <c r="E349" s="99" t="s">
        <v>60</v>
      </c>
      <c r="F349" s="99">
        <v>5</v>
      </c>
      <c r="G349" s="99">
        <v>405</v>
      </c>
      <c r="H349" s="99">
        <v>4</v>
      </c>
      <c r="I349" s="99">
        <v>2</v>
      </c>
      <c r="J349" s="99" t="s">
        <v>144</v>
      </c>
      <c r="K349" s="99" t="s">
        <v>144</v>
      </c>
      <c r="L349" s="99" t="s">
        <v>144</v>
      </c>
    </row>
    <row r="350" ht="14.25" spans="1:12">
      <c r="A350" s="99" t="s">
        <v>495</v>
      </c>
      <c r="B350" s="99" t="s">
        <v>143</v>
      </c>
      <c r="C350" s="99">
        <v>5</v>
      </c>
      <c r="D350" s="99" t="s">
        <v>44</v>
      </c>
      <c r="E350" s="99" t="s">
        <v>60</v>
      </c>
      <c r="F350" s="99">
        <v>3</v>
      </c>
      <c r="G350" s="99">
        <v>231</v>
      </c>
      <c r="H350" s="99">
        <v>4</v>
      </c>
      <c r="I350" s="99">
        <v>2</v>
      </c>
      <c r="J350" s="99" t="s">
        <v>144</v>
      </c>
      <c r="K350" s="99" t="s">
        <v>144</v>
      </c>
      <c r="L350" s="99" t="s">
        <v>144</v>
      </c>
    </row>
    <row r="351" ht="14.25" spans="1:12">
      <c r="A351" s="99" t="s">
        <v>496</v>
      </c>
      <c r="B351" s="99" t="s">
        <v>143</v>
      </c>
      <c r="C351" s="99">
        <v>5</v>
      </c>
      <c r="D351" s="99" t="s">
        <v>44</v>
      </c>
      <c r="E351" s="99" t="s">
        <v>60</v>
      </c>
      <c r="F351" s="99">
        <v>4</v>
      </c>
      <c r="G351" s="99">
        <v>310</v>
      </c>
      <c r="H351" s="99">
        <v>4</v>
      </c>
      <c r="I351" s="99">
        <v>2</v>
      </c>
      <c r="J351" s="99" t="s">
        <v>144</v>
      </c>
      <c r="K351" s="99" t="s">
        <v>144</v>
      </c>
      <c r="L351" s="99" t="s">
        <v>144</v>
      </c>
    </row>
    <row r="352" ht="14.25" spans="1:12">
      <c r="A352" s="99" t="s">
        <v>497</v>
      </c>
      <c r="B352" s="99" t="s">
        <v>143</v>
      </c>
      <c r="C352" s="99">
        <v>5</v>
      </c>
      <c r="D352" s="99" t="s">
        <v>44</v>
      </c>
      <c r="E352" s="99" t="s">
        <v>60</v>
      </c>
      <c r="F352" s="99">
        <v>3</v>
      </c>
      <c r="G352" s="99">
        <v>241</v>
      </c>
      <c r="H352" s="99">
        <v>3</v>
      </c>
      <c r="I352" s="99">
        <v>3</v>
      </c>
      <c r="J352" s="99" t="s">
        <v>144</v>
      </c>
      <c r="K352" s="99" t="s">
        <v>144</v>
      </c>
      <c r="L352" s="99" t="s">
        <v>144</v>
      </c>
    </row>
    <row r="353" ht="14.25" spans="1:12">
      <c r="A353" s="99" t="s">
        <v>498</v>
      </c>
      <c r="B353" s="99" t="s">
        <v>143</v>
      </c>
      <c r="C353" s="99">
        <v>5</v>
      </c>
      <c r="D353" s="99" t="s">
        <v>44</v>
      </c>
      <c r="E353" s="99" t="s">
        <v>63</v>
      </c>
      <c r="F353" s="99">
        <v>6</v>
      </c>
      <c r="G353" s="99">
        <v>562</v>
      </c>
      <c r="H353" s="99">
        <v>4</v>
      </c>
      <c r="I353" s="99">
        <v>3</v>
      </c>
      <c r="J353" s="99" t="s">
        <v>301</v>
      </c>
      <c r="K353" s="99" t="s">
        <v>144</v>
      </c>
      <c r="L353" s="99" t="s">
        <v>144</v>
      </c>
    </row>
    <row r="354" ht="14.25" spans="1:12">
      <c r="A354" s="99" t="s">
        <v>499</v>
      </c>
      <c r="B354" s="99" t="s">
        <v>143</v>
      </c>
      <c r="C354" s="99">
        <v>5</v>
      </c>
      <c r="D354" s="99" t="s">
        <v>44</v>
      </c>
      <c r="E354" s="99" t="s">
        <v>63</v>
      </c>
      <c r="F354" s="99">
        <v>4</v>
      </c>
      <c r="G354" s="99">
        <v>373</v>
      </c>
      <c r="H354" s="99">
        <v>3</v>
      </c>
      <c r="I354" s="99">
        <v>2</v>
      </c>
      <c r="J354" s="99" t="s">
        <v>301</v>
      </c>
      <c r="K354" s="99" t="s">
        <v>144</v>
      </c>
      <c r="L354" s="99" t="s">
        <v>144</v>
      </c>
    </row>
    <row r="355" ht="14.25" spans="1:12">
      <c r="A355" s="99" t="s">
        <v>500</v>
      </c>
      <c r="B355" s="99" t="s">
        <v>143</v>
      </c>
      <c r="C355" s="99">
        <v>5</v>
      </c>
      <c r="D355" s="99" t="s">
        <v>44</v>
      </c>
      <c r="E355" s="99" t="s">
        <v>63</v>
      </c>
      <c r="F355" s="99">
        <v>3</v>
      </c>
      <c r="G355" s="99">
        <v>292</v>
      </c>
      <c r="H355" s="99">
        <v>3</v>
      </c>
      <c r="I355" s="99">
        <v>3</v>
      </c>
      <c r="J355" s="99" t="s">
        <v>144</v>
      </c>
      <c r="K355" s="99" t="s">
        <v>144</v>
      </c>
      <c r="L355" s="99" t="s">
        <v>144</v>
      </c>
    </row>
    <row r="356" ht="14.25" spans="1:12">
      <c r="A356" s="99" t="s">
        <v>501</v>
      </c>
      <c r="B356" s="99" t="s">
        <v>143</v>
      </c>
      <c r="C356" s="99">
        <v>5</v>
      </c>
      <c r="D356" s="99" t="s">
        <v>44</v>
      </c>
      <c r="E356" s="99" t="s">
        <v>63</v>
      </c>
      <c r="F356" s="99">
        <v>7</v>
      </c>
      <c r="G356" s="99">
        <v>702</v>
      </c>
      <c r="H356" s="99">
        <v>4</v>
      </c>
      <c r="I356" s="99">
        <v>2</v>
      </c>
      <c r="J356" s="99" t="s">
        <v>320</v>
      </c>
      <c r="K356" s="99" t="s">
        <v>144</v>
      </c>
      <c r="L356" s="99" t="s">
        <v>144</v>
      </c>
    </row>
    <row r="357" ht="14.25" spans="1:12">
      <c r="A357" s="99" t="s">
        <v>502</v>
      </c>
      <c r="B357" s="99" t="s">
        <v>143</v>
      </c>
      <c r="C357" s="99">
        <v>5</v>
      </c>
      <c r="D357" s="99" t="s">
        <v>45</v>
      </c>
      <c r="E357" s="99" t="s">
        <v>55</v>
      </c>
      <c r="F357" s="99">
        <v>7</v>
      </c>
      <c r="G357" s="99">
        <v>353</v>
      </c>
      <c r="H357" s="99">
        <v>4</v>
      </c>
      <c r="I357" s="99">
        <v>2</v>
      </c>
      <c r="J357" s="99" t="s">
        <v>144</v>
      </c>
      <c r="K357" s="99" t="s">
        <v>144</v>
      </c>
      <c r="L357" s="99" t="s">
        <v>144</v>
      </c>
    </row>
    <row r="358" ht="14.25" spans="1:12">
      <c r="A358" s="99" t="s">
        <v>503</v>
      </c>
      <c r="B358" s="99" t="s">
        <v>143</v>
      </c>
      <c r="C358" s="99">
        <v>5</v>
      </c>
      <c r="D358" s="99" t="s">
        <v>45</v>
      </c>
      <c r="E358" s="99" t="s">
        <v>55</v>
      </c>
      <c r="F358" s="99">
        <v>5</v>
      </c>
      <c r="G358" s="99">
        <v>330</v>
      </c>
      <c r="H358" s="99">
        <v>4</v>
      </c>
      <c r="I358" s="99">
        <v>2</v>
      </c>
      <c r="J358" s="99" t="s">
        <v>341</v>
      </c>
      <c r="K358" s="99" t="s">
        <v>144</v>
      </c>
      <c r="L358" s="99" t="s">
        <v>144</v>
      </c>
    </row>
    <row r="359" ht="14.25" spans="1:12">
      <c r="A359" s="99" t="s">
        <v>504</v>
      </c>
      <c r="B359" s="99" t="s">
        <v>143</v>
      </c>
      <c r="C359" s="99">
        <v>5</v>
      </c>
      <c r="D359" s="99" t="s">
        <v>45</v>
      </c>
      <c r="E359" s="99" t="s">
        <v>55</v>
      </c>
      <c r="F359" s="99">
        <v>4</v>
      </c>
      <c r="G359" s="99">
        <v>242</v>
      </c>
      <c r="H359" s="99">
        <v>2</v>
      </c>
      <c r="I359" s="99">
        <v>2</v>
      </c>
      <c r="J359" s="99" t="s">
        <v>341</v>
      </c>
      <c r="K359" s="99" t="s">
        <v>144</v>
      </c>
      <c r="L359" s="99" t="s">
        <v>144</v>
      </c>
    </row>
    <row r="360" ht="14.25" spans="1:12">
      <c r="A360" s="99" t="s">
        <v>505</v>
      </c>
      <c r="B360" s="99" t="s">
        <v>143</v>
      </c>
      <c r="C360" s="99">
        <v>5</v>
      </c>
      <c r="D360" s="99" t="s">
        <v>45</v>
      </c>
      <c r="E360" s="99" t="s">
        <v>55</v>
      </c>
      <c r="F360" s="99">
        <v>3</v>
      </c>
      <c r="G360" s="99">
        <v>183</v>
      </c>
      <c r="H360" s="99">
        <v>3</v>
      </c>
      <c r="I360" s="99">
        <v>2</v>
      </c>
      <c r="J360" s="99" t="s">
        <v>144</v>
      </c>
      <c r="K360" s="99" t="s">
        <v>144</v>
      </c>
      <c r="L360" s="99" t="s">
        <v>144</v>
      </c>
    </row>
    <row r="361" ht="14.25" spans="1:12">
      <c r="A361" s="99" t="s">
        <v>506</v>
      </c>
      <c r="B361" s="99" t="s">
        <v>143</v>
      </c>
      <c r="C361" s="99">
        <v>5</v>
      </c>
      <c r="D361" s="99" t="s">
        <v>45</v>
      </c>
      <c r="E361" s="99" t="s">
        <v>55</v>
      </c>
      <c r="F361" s="99">
        <v>2</v>
      </c>
      <c r="G361" s="99">
        <v>121</v>
      </c>
      <c r="H361" s="99">
        <v>4</v>
      </c>
      <c r="I361" s="99">
        <v>2</v>
      </c>
      <c r="J361" s="99" t="s">
        <v>301</v>
      </c>
      <c r="K361" s="99" t="s">
        <v>144</v>
      </c>
      <c r="L361" s="99" t="s">
        <v>144</v>
      </c>
    </row>
    <row r="362" ht="14.25" spans="1:12">
      <c r="A362" s="99" t="s">
        <v>507</v>
      </c>
      <c r="B362" s="99" t="s">
        <v>143</v>
      </c>
      <c r="C362" s="99">
        <v>5</v>
      </c>
      <c r="D362" s="99" t="s">
        <v>45</v>
      </c>
      <c r="E362" s="99" t="s">
        <v>55</v>
      </c>
      <c r="F362" s="99">
        <v>5</v>
      </c>
      <c r="G362" s="99">
        <v>302</v>
      </c>
      <c r="H362" s="99">
        <v>4</v>
      </c>
      <c r="I362" s="99">
        <v>1</v>
      </c>
      <c r="J362" s="99" t="s">
        <v>320</v>
      </c>
      <c r="K362" s="99" t="s">
        <v>144</v>
      </c>
      <c r="L362" s="99" t="s">
        <v>144</v>
      </c>
    </row>
    <row r="363" ht="14.25" spans="1:12">
      <c r="A363" s="99" t="s">
        <v>508</v>
      </c>
      <c r="B363" s="99" t="s">
        <v>143</v>
      </c>
      <c r="C363" s="99">
        <v>5</v>
      </c>
      <c r="D363" s="99" t="s">
        <v>45</v>
      </c>
      <c r="E363" s="99" t="s">
        <v>55</v>
      </c>
      <c r="F363" s="99">
        <v>5</v>
      </c>
      <c r="G363" s="99">
        <v>300</v>
      </c>
      <c r="H363" s="99">
        <v>4</v>
      </c>
      <c r="I363" s="99">
        <v>1</v>
      </c>
      <c r="J363" s="99" t="s">
        <v>341</v>
      </c>
      <c r="K363" s="99" t="s">
        <v>144</v>
      </c>
      <c r="L363" s="99" t="s">
        <v>144</v>
      </c>
    </row>
    <row r="364" ht="14.25" spans="1:12">
      <c r="A364" s="99" t="s">
        <v>509</v>
      </c>
      <c r="B364" s="99" t="s">
        <v>143</v>
      </c>
      <c r="C364" s="99">
        <v>5</v>
      </c>
      <c r="D364" s="99" t="s">
        <v>45</v>
      </c>
      <c r="E364" s="99" t="s">
        <v>57</v>
      </c>
      <c r="F364" s="99">
        <v>3</v>
      </c>
      <c r="G364" s="99">
        <v>201</v>
      </c>
      <c r="H364" s="99">
        <v>3</v>
      </c>
      <c r="I364" s="99">
        <v>2</v>
      </c>
      <c r="J364" s="99" t="s">
        <v>144</v>
      </c>
      <c r="K364" s="99" t="s">
        <v>144</v>
      </c>
      <c r="L364" s="99" t="s">
        <v>144</v>
      </c>
    </row>
    <row r="365" ht="14.25" spans="1:12">
      <c r="A365" s="99" t="s">
        <v>510</v>
      </c>
      <c r="B365" s="99" t="s">
        <v>143</v>
      </c>
      <c r="C365" s="99">
        <v>5</v>
      </c>
      <c r="D365" s="99" t="s">
        <v>45</v>
      </c>
      <c r="E365" s="99" t="s">
        <v>57</v>
      </c>
      <c r="F365" s="99">
        <v>4</v>
      </c>
      <c r="G365" s="99">
        <v>292</v>
      </c>
      <c r="H365" s="99">
        <v>3</v>
      </c>
      <c r="I365" s="99">
        <v>2</v>
      </c>
      <c r="J365" s="99" t="s">
        <v>341</v>
      </c>
      <c r="K365" s="99" t="s">
        <v>144</v>
      </c>
      <c r="L365" s="99" t="s">
        <v>144</v>
      </c>
    </row>
    <row r="366" ht="14.25" spans="1:12">
      <c r="A366" s="99" t="s">
        <v>511</v>
      </c>
      <c r="B366" s="99" t="s">
        <v>143</v>
      </c>
      <c r="C366" s="99">
        <v>5</v>
      </c>
      <c r="D366" s="99" t="s">
        <v>45</v>
      </c>
      <c r="E366" s="99" t="s">
        <v>57</v>
      </c>
      <c r="F366" s="99">
        <v>3</v>
      </c>
      <c r="G366" s="99">
        <v>221</v>
      </c>
      <c r="H366" s="99">
        <v>3</v>
      </c>
      <c r="I366" s="99">
        <v>2</v>
      </c>
      <c r="J366" s="99" t="s">
        <v>341</v>
      </c>
      <c r="K366" s="99" t="s">
        <v>144</v>
      </c>
      <c r="L366" s="99" t="s">
        <v>144</v>
      </c>
    </row>
    <row r="367" ht="14.25" spans="1:12">
      <c r="A367" s="99" t="s">
        <v>512</v>
      </c>
      <c r="B367" s="99" t="s">
        <v>143</v>
      </c>
      <c r="C367" s="99">
        <v>5</v>
      </c>
      <c r="D367" s="99" t="s">
        <v>45</v>
      </c>
      <c r="E367" s="99" t="s">
        <v>57</v>
      </c>
      <c r="F367" s="99">
        <v>6</v>
      </c>
      <c r="G367" s="99">
        <v>440</v>
      </c>
      <c r="H367" s="99">
        <v>3</v>
      </c>
      <c r="I367" s="99">
        <v>2</v>
      </c>
      <c r="J367" s="99" t="s">
        <v>144</v>
      </c>
      <c r="K367" s="99" t="s">
        <v>144</v>
      </c>
      <c r="L367" s="99" t="s">
        <v>144</v>
      </c>
    </row>
    <row r="368" ht="14.25" spans="1:12">
      <c r="A368" s="99" t="s">
        <v>513</v>
      </c>
      <c r="B368" s="99" t="s">
        <v>143</v>
      </c>
      <c r="C368" s="99">
        <v>5</v>
      </c>
      <c r="D368" s="99" t="s">
        <v>45</v>
      </c>
      <c r="E368" s="99" t="s">
        <v>57</v>
      </c>
      <c r="F368" s="99">
        <v>5</v>
      </c>
      <c r="G368" s="99">
        <v>364</v>
      </c>
      <c r="H368" s="99">
        <v>3</v>
      </c>
      <c r="I368" s="99">
        <v>3</v>
      </c>
      <c r="J368" s="99" t="s">
        <v>144</v>
      </c>
      <c r="K368" s="99" t="s">
        <v>144</v>
      </c>
      <c r="L368" s="99" t="s">
        <v>144</v>
      </c>
    </row>
    <row r="369" ht="14.25" spans="1:12">
      <c r="A369" s="99" t="s">
        <v>514</v>
      </c>
      <c r="B369" s="99" t="s">
        <v>143</v>
      </c>
      <c r="C369" s="99">
        <v>5</v>
      </c>
      <c r="D369" s="99" t="s">
        <v>45</v>
      </c>
      <c r="E369" s="99" t="s">
        <v>60</v>
      </c>
      <c r="F369" s="99">
        <v>2</v>
      </c>
      <c r="G369" s="99">
        <v>152</v>
      </c>
      <c r="H369" s="99">
        <v>2</v>
      </c>
      <c r="I369" s="99">
        <v>2</v>
      </c>
      <c r="J369" s="99" t="s">
        <v>144</v>
      </c>
      <c r="K369" s="99" t="s">
        <v>144</v>
      </c>
      <c r="L369" s="99" t="s">
        <v>144</v>
      </c>
    </row>
    <row r="370" ht="14.25" spans="1:12">
      <c r="A370" s="99" t="s">
        <v>515</v>
      </c>
      <c r="B370" s="99" t="s">
        <v>143</v>
      </c>
      <c r="C370" s="99">
        <v>5</v>
      </c>
      <c r="D370" s="99" t="s">
        <v>45</v>
      </c>
      <c r="E370" s="99" t="s">
        <v>60</v>
      </c>
      <c r="F370" s="99">
        <v>5</v>
      </c>
      <c r="G370" s="99">
        <v>422</v>
      </c>
      <c r="H370" s="99">
        <v>4</v>
      </c>
      <c r="I370" s="99">
        <v>2</v>
      </c>
      <c r="J370" s="99" t="s">
        <v>341</v>
      </c>
      <c r="K370" s="99" t="s">
        <v>144</v>
      </c>
      <c r="L370" s="99" t="s">
        <v>144</v>
      </c>
    </row>
    <row r="371" ht="14.25" spans="1:12">
      <c r="A371" s="99" t="s">
        <v>516</v>
      </c>
      <c r="B371" s="99" t="s">
        <v>143</v>
      </c>
      <c r="C371" s="99">
        <v>5</v>
      </c>
      <c r="D371" s="99" t="s">
        <v>45</v>
      </c>
      <c r="E371" s="99" t="s">
        <v>60</v>
      </c>
      <c r="F371" s="99">
        <v>3</v>
      </c>
      <c r="G371" s="99">
        <v>253</v>
      </c>
      <c r="H371" s="99">
        <v>3</v>
      </c>
      <c r="I371" s="99">
        <v>2</v>
      </c>
      <c r="J371" s="99" t="s">
        <v>144</v>
      </c>
      <c r="K371" s="99" t="s">
        <v>144</v>
      </c>
      <c r="L371" s="99" t="s">
        <v>144</v>
      </c>
    </row>
    <row r="372" ht="14.25" spans="1:12">
      <c r="A372" s="99" t="s">
        <v>517</v>
      </c>
      <c r="B372" s="99" t="s">
        <v>143</v>
      </c>
      <c r="C372" s="99">
        <v>5</v>
      </c>
      <c r="D372" s="99" t="s">
        <v>45</v>
      </c>
      <c r="E372" s="99" t="s">
        <v>60</v>
      </c>
      <c r="F372" s="99">
        <v>5</v>
      </c>
      <c r="G372" s="99">
        <v>423</v>
      </c>
      <c r="H372" s="99">
        <v>4</v>
      </c>
      <c r="I372" s="99">
        <v>2</v>
      </c>
      <c r="J372" s="99" t="s">
        <v>144</v>
      </c>
      <c r="K372" s="99" t="s">
        <v>144</v>
      </c>
      <c r="L372" s="99" t="s">
        <v>144</v>
      </c>
    </row>
    <row r="373" ht="14.25" spans="1:12">
      <c r="A373" s="99" t="s">
        <v>518</v>
      </c>
      <c r="B373" s="99" t="s">
        <v>143</v>
      </c>
      <c r="C373" s="99">
        <v>5</v>
      </c>
      <c r="D373" s="99" t="s">
        <v>45</v>
      </c>
      <c r="E373" s="99" t="s">
        <v>60</v>
      </c>
      <c r="F373" s="99">
        <v>4</v>
      </c>
      <c r="G373" s="99">
        <v>321</v>
      </c>
      <c r="H373" s="99">
        <v>3</v>
      </c>
      <c r="I373" s="99">
        <v>3</v>
      </c>
      <c r="J373" s="99" t="s">
        <v>144</v>
      </c>
      <c r="K373" s="99" t="s">
        <v>144</v>
      </c>
      <c r="L373" s="99" t="s">
        <v>144</v>
      </c>
    </row>
    <row r="374" ht="14.25" spans="1:12">
      <c r="A374" s="99" t="s">
        <v>519</v>
      </c>
      <c r="B374" s="99" t="s">
        <v>143</v>
      </c>
      <c r="C374" s="99">
        <v>5</v>
      </c>
      <c r="D374" s="99" t="s">
        <v>45</v>
      </c>
      <c r="E374" s="99" t="s">
        <v>60</v>
      </c>
      <c r="F374" s="99">
        <v>2</v>
      </c>
      <c r="G374" s="99">
        <v>160</v>
      </c>
      <c r="H374" s="99">
        <v>1</v>
      </c>
      <c r="I374" s="99">
        <v>3</v>
      </c>
      <c r="J374" s="99" t="s">
        <v>144</v>
      </c>
      <c r="K374" s="99" t="s">
        <v>144</v>
      </c>
      <c r="L374" s="99" t="s">
        <v>144</v>
      </c>
    </row>
    <row r="375" ht="14.25" spans="1:12">
      <c r="A375" s="99" t="s">
        <v>520</v>
      </c>
      <c r="B375" s="99" t="s">
        <v>143</v>
      </c>
      <c r="C375" s="99">
        <v>6</v>
      </c>
      <c r="D375" s="99" t="s">
        <v>38</v>
      </c>
      <c r="E375" s="99" t="s">
        <v>55</v>
      </c>
      <c r="F375" s="99">
        <v>5</v>
      </c>
      <c r="G375" s="99">
        <v>291</v>
      </c>
      <c r="H375" s="99">
        <v>3</v>
      </c>
      <c r="I375" s="99">
        <v>1</v>
      </c>
      <c r="J375" s="99" t="s">
        <v>301</v>
      </c>
      <c r="K375" s="99" t="s">
        <v>144</v>
      </c>
      <c r="L375" s="99" t="s">
        <v>144</v>
      </c>
    </row>
    <row r="376" ht="14.25" spans="1:12">
      <c r="A376" s="99" t="s">
        <v>521</v>
      </c>
      <c r="B376" s="99" t="s">
        <v>143</v>
      </c>
      <c r="C376" s="99">
        <v>6</v>
      </c>
      <c r="D376" s="99" t="s">
        <v>38</v>
      </c>
      <c r="E376" s="99" t="s">
        <v>55</v>
      </c>
      <c r="F376" s="99">
        <v>5</v>
      </c>
      <c r="G376" s="99">
        <v>282</v>
      </c>
      <c r="H376" s="99">
        <v>4</v>
      </c>
      <c r="I376" s="99">
        <v>2</v>
      </c>
      <c r="J376" s="99" t="s">
        <v>144</v>
      </c>
      <c r="K376" s="99" t="s">
        <v>144</v>
      </c>
      <c r="L376" s="99" t="s">
        <v>144</v>
      </c>
    </row>
    <row r="377" ht="14.25" spans="1:12">
      <c r="A377" s="99" t="s">
        <v>522</v>
      </c>
      <c r="B377" s="99" t="s">
        <v>143</v>
      </c>
      <c r="C377" s="99">
        <v>6</v>
      </c>
      <c r="D377" s="99" t="s">
        <v>38</v>
      </c>
      <c r="E377" s="99" t="s">
        <v>55</v>
      </c>
      <c r="F377" s="99">
        <v>8</v>
      </c>
      <c r="G377" s="99">
        <v>422</v>
      </c>
      <c r="H377" s="99">
        <v>3</v>
      </c>
      <c r="I377" s="99">
        <v>2</v>
      </c>
      <c r="J377" s="99" t="s">
        <v>301</v>
      </c>
      <c r="K377" s="99" t="s">
        <v>144</v>
      </c>
      <c r="L377" s="99" t="s">
        <v>144</v>
      </c>
    </row>
    <row r="378" ht="14.25" spans="1:12">
      <c r="A378" s="99" t="s">
        <v>523</v>
      </c>
      <c r="B378" s="99" t="s">
        <v>143</v>
      </c>
      <c r="C378" s="99">
        <v>6</v>
      </c>
      <c r="D378" s="99" t="s">
        <v>38</v>
      </c>
      <c r="E378" s="99" t="s">
        <v>55</v>
      </c>
      <c r="F378" s="99">
        <v>6</v>
      </c>
      <c r="G378" s="99">
        <v>331</v>
      </c>
      <c r="H378" s="99">
        <v>3</v>
      </c>
      <c r="I378" s="99">
        <v>1</v>
      </c>
      <c r="J378" s="99" t="s">
        <v>144</v>
      </c>
      <c r="K378" s="99" t="s">
        <v>144</v>
      </c>
      <c r="L378" s="99" t="s">
        <v>144</v>
      </c>
    </row>
    <row r="379" ht="14.25" spans="1:12">
      <c r="A379" s="99" t="s">
        <v>524</v>
      </c>
      <c r="B379" s="99" t="s">
        <v>143</v>
      </c>
      <c r="C379" s="99">
        <v>6</v>
      </c>
      <c r="D379" s="99" t="s">
        <v>38</v>
      </c>
      <c r="E379" s="99" t="s">
        <v>55</v>
      </c>
      <c r="F379" s="99">
        <v>5</v>
      </c>
      <c r="G379" s="99">
        <v>303</v>
      </c>
      <c r="H379" s="99">
        <v>2</v>
      </c>
      <c r="I379" s="99">
        <v>1</v>
      </c>
      <c r="J379" s="99" t="s">
        <v>144</v>
      </c>
      <c r="K379" s="99" t="s">
        <v>144</v>
      </c>
      <c r="L379" s="99" t="s">
        <v>144</v>
      </c>
    </row>
    <row r="380" ht="14.25" spans="1:12">
      <c r="A380" s="99" t="s">
        <v>525</v>
      </c>
      <c r="B380" s="99" t="s">
        <v>143</v>
      </c>
      <c r="C380" s="99">
        <v>6</v>
      </c>
      <c r="D380" s="99" t="s">
        <v>38</v>
      </c>
      <c r="E380" s="99" t="s">
        <v>55</v>
      </c>
      <c r="F380" s="99">
        <v>3</v>
      </c>
      <c r="G380" s="99">
        <v>161</v>
      </c>
      <c r="H380" s="99">
        <v>2</v>
      </c>
      <c r="I380" s="99">
        <v>3</v>
      </c>
      <c r="J380" s="99" t="s">
        <v>144</v>
      </c>
      <c r="K380" s="99" t="s">
        <v>144</v>
      </c>
      <c r="L380" s="99" t="s">
        <v>144</v>
      </c>
    </row>
    <row r="381" ht="14.25" spans="1:12">
      <c r="A381" s="99" t="s">
        <v>526</v>
      </c>
      <c r="B381" s="99" t="s">
        <v>143</v>
      </c>
      <c r="C381" s="99">
        <v>6</v>
      </c>
      <c r="D381" s="99" t="s">
        <v>38</v>
      </c>
      <c r="E381" s="99" t="s">
        <v>55</v>
      </c>
      <c r="F381" s="99">
        <v>7</v>
      </c>
      <c r="G381" s="99">
        <v>382</v>
      </c>
      <c r="H381" s="99">
        <v>4</v>
      </c>
      <c r="I381" s="99">
        <v>1</v>
      </c>
      <c r="J381" s="99" t="s">
        <v>144</v>
      </c>
      <c r="K381" s="99" t="s">
        <v>144</v>
      </c>
      <c r="L381" s="99" t="s">
        <v>144</v>
      </c>
    </row>
    <row r="382" ht="14.25" spans="1:12">
      <c r="A382" s="99" t="s">
        <v>527</v>
      </c>
      <c r="B382" s="99" t="s">
        <v>143</v>
      </c>
      <c r="C382" s="99">
        <v>6</v>
      </c>
      <c r="D382" s="99" t="s">
        <v>38</v>
      </c>
      <c r="E382" s="99" t="s">
        <v>57</v>
      </c>
      <c r="F382" s="99">
        <v>7</v>
      </c>
      <c r="G382" s="99">
        <v>490</v>
      </c>
      <c r="H382" s="99">
        <v>3</v>
      </c>
      <c r="I382" s="99">
        <v>1</v>
      </c>
      <c r="J382" s="99" t="s">
        <v>320</v>
      </c>
      <c r="K382" s="99" t="s">
        <v>144</v>
      </c>
      <c r="L382" s="99" t="s">
        <v>144</v>
      </c>
    </row>
    <row r="383" ht="14.25" spans="1:12">
      <c r="A383" s="99" t="s">
        <v>528</v>
      </c>
      <c r="B383" s="99" t="s">
        <v>143</v>
      </c>
      <c r="C383" s="99">
        <v>6</v>
      </c>
      <c r="D383" s="99" t="s">
        <v>38</v>
      </c>
      <c r="E383" s="99" t="s">
        <v>57</v>
      </c>
      <c r="F383" s="99">
        <v>6</v>
      </c>
      <c r="G383" s="99">
        <v>406</v>
      </c>
      <c r="H383" s="99">
        <v>4</v>
      </c>
      <c r="I383" s="99">
        <v>2</v>
      </c>
      <c r="J383" s="99" t="s">
        <v>301</v>
      </c>
      <c r="K383" s="99" t="s">
        <v>144</v>
      </c>
      <c r="L383" s="99" t="s">
        <v>144</v>
      </c>
    </row>
    <row r="384" ht="14.25" spans="1:12">
      <c r="A384" s="99" t="s">
        <v>529</v>
      </c>
      <c r="B384" s="99" t="s">
        <v>143</v>
      </c>
      <c r="C384" s="99">
        <v>6</v>
      </c>
      <c r="D384" s="99" t="s">
        <v>38</v>
      </c>
      <c r="E384" s="99" t="s">
        <v>57</v>
      </c>
      <c r="F384" s="99">
        <v>5</v>
      </c>
      <c r="G384" s="99">
        <v>355</v>
      </c>
      <c r="H384" s="99">
        <v>3</v>
      </c>
      <c r="I384" s="99">
        <v>2</v>
      </c>
      <c r="J384" s="99" t="s">
        <v>301</v>
      </c>
      <c r="K384" s="99" t="s">
        <v>144</v>
      </c>
      <c r="L384" s="99" t="s">
        <v>144</v>
      </c>
    </row>
    <row r="385" ht="14.25" spans="1:12">
      <c r="A385" s="99" t="s">
        <v>530</v>
      </c>
      <c r="B385" s="99" t="s">
        <v>143</v>
      </c>
      <c r="C385" s="99">
        <v>6</v>
      </c>
      <c r="D385" s="99" t="s">
        <v>38</v>
      </c>
      <c r="E385" s="99" t="s">
        <v>57</v>
      </c>
      <c r="F385" s="99">
        <v>5</v>
      </c>
      <c r="G385" s="99">
        <v>333</v>
      </c>
      <c r="H385" s="99">
        <v>4</v>
      </c>
      <c r="I385" s="99">
        <v>2</v>
      </c>
      <c r="J385" s="99" t="s">
        <v>144</v>
      </c>
      <c r="K385" s="99" t="s">
        <v>144</v>
      </c>
      <c r="L385" s="99" t="s">
        <v>144</v>
      </c>
    </row>
    <row r="386" ht="14.25" spans="1:12">
      <c r="A386" s="99" t="s">
        <v>531</v>
      </c>
      <c r="B386" s="99" t="s">
        <v>143</v>
      </c>
      <c r="C386" s="99">
        <v>6</v>
      </c>
      <c r="D386" s="99" t="s">
        <v>38</v>
      </c>
      <c r="E386" s="99" t="s">
        <v>57</v>
      </c>
      <c r="F386" s="99">
        <v>4</v>
      </c>
      <c r="G386" s="99">
        <v>272</v>
      </c>
      <c r="H386" s="99">
        <v>2</v>
      </c>
      <c r="I386" s="99">
        <v>3</v>
      </c>
      <c r="J386" s="99" t="s">
        <v>144</v>
      </c>
      <c r="K386" s="99" t="s">
        <v>144</v>
      </c>
      <c r="L386" s="99" t="s">
        <v>144</v>
      </c>
    </row>
    <row r="387" ht="14.25" spans="1:12">
      <c r="A387" s="99" t="s">
        <v>532</v>
      </c>
      <c r="B387" s="99" t="s">
        <v>143</v>
      </c>
      <c r="C387" s="99">
        <v>6</v>
      </c>
      <c r="D387" s="99" t="s">
        <v>38</v>
      </c>
      <c r="E387" s="99" t="s">
        <v>57</v>
      </c>
      <c r="F387" s="99">
        <v>6</v>
      </c>
      <c r="G387" s="99">
        <v>406</v>
      </c>
      <c r="H387" s="99">
        <v>4</v>
      </c>
      <c r="I387" s="99">
        <v>2</v>
      </c>
      <c r="J387" s="99" t="s">
        <v>301</v>
      </c>
      <c r="K387" s="99" t="s">
        <v>144</v>
      </c>
      <c r="L387" s="99" t="s">
        <v>144</v>
      </c>
    </row>
    <row r="388" ht="14.25" spans="1:12">
      <c r="A388" s="99" t="s">
        <v>533</v>
      </c>
      <c r="B388" s="99" t="s">
        <v>143</v>
      </c>
      <c r="C388" s="99">
        <v>6</v>
      </c>
      <c r="D388" s="99" t="s">
        <v>38</v>
      </c>
      <c r="E388" s="99" t="s">
        <v>60</v>
      </c>
      <c r="F388" s="99">
        <v>5</v>
      </c>
      <c r="G388" s="99">
        <v>432</v>
      </c>
      <c r="H388" s="99">
        <v>3</v>
      </c>
      <c r="I388" s="99">
        <v>2</v>
      </c>
      <c r="J388" s="99" t="s">
        <v>144</v>
      </c>
      <c r="K388" s="99" t="s">
        <v>144</v>
      </c>
      <c r="L388" s="99" t="s">
        <v>144</v>
      </c>
    </row>
    <row r="389" ht="14.25" spans="1:12">
      <c r="A389" s="99" t="s">
        <v>534</v>
      </c>
      <c r="B389" s="99" t="s">
        <v>143</v>
      </c>
      <c r="C389" s="99">
        <v>6</v>
      </c>
      <c r="D389" s="99" t="s">
        <v>38</v>
      </c>
      <c r="E389" s="99" t="s">
        <v>60</v>
      </c>
      <c r="F389" s="99">
        <v>2</v>
      </c>
      <c r="G389" s="99">
        <v>172</v>
      </c>
      <c r="H389" s="99">
        <v>1</v>
      </c>
      <c r="I389" s="99">
        <v>2</v>
      </c>
      <c r="J389" s="99" t="s">
        <v>144</v>
      </c>
      <c r="K389" s="99" t="s">
        <v>144</v>
      </c>
      <c r="L389" s="99" t="s">
        <v>144</v>
      </c>
    </row>
    <row r="390" ht="14.25" spans="1:12">
      <c r="A390" s="99" t="s">
        <v>535</v>
      </c>
      <c r="B390" s="99" t="s">
        <v>143</v>
      </c>
      <c r="C390" s="99">
        <v>6</v>
      </c>
      <c r="D390" s="99" t="s">
        <v>38</v>
      </c>
      <c r="E390" s="99" t="s">
        <v>60</v>
      </c>
      <c r="F390" s="99">
        <v>8</v>
      </c>
      <c r="G390" s="99">
        <v>737</v>
      </c>
      <c r="H390" s="99">
        <v>3</v>
      </c>
      <c r="I390" s="99">
        <v>1</v>
      </c>
      <c r="J390" s="99" t="s">
        <v>301</v>
      </c>
      <c r="K390" s="99" t="s">
        <v>144</v>
      </c>
      <c r="L390" s="99" t="s">
        <v>144</v>
      </c>
    </row>
    <row r="391" ht="14.25" spans="1:12">
      <c r="A391" s="99" t="s">
        <v>536</v>
      </c>
      <c r="B391" s="99" t="s">
        <v>143</v>
      </c>
      <c r="C391" s="99">
        <v>6</v>
      </c>
      <c r="D391" s="99" t="s">
        <v>38</v>
      </c>
      <c r="E391" s="99" t="s">
        <v>60</v>
      </c>
      <c r="F391" s="99">
        <v>4</v>
      </c>
      <c r="G391" s="99">
        <v>361</v>
      </c>
      <c r="H391" s="99">
        <v>3</v>
      </c>
      <c r="I391" s="99">
        <v>3</v>
      </c>
      <c r="J391" s="99" t="s">
        <v>301</v>
      </c>
      <c r="K391" s="99" t="s">
        <v>144</v>
      </c>
      <c r="L391" s="99" t="s">
        <v>144</v>
      </c>
    </row>
    <row r="392" ht="14.25" spans="1:12">
      <c r="A392" s="99" t="s">
        <v>537</v>
      </c>
      <c r="B392" s="99" t="s">
        <v>143</v>
      </c>
      <c r="C392" s="99">
        <v>6</v>
      </c>
      <c r="D392" s="99" t="s">
        <v>38</v>
      </c>
      <c r="E392" s="99" t="s">
        <v>60</v>
      </c>
      <c r="F392" s="99">
        <v>6</v>
      </c>
      <c r="G392" s="99">
        <v>512</v>
      </c>
      <c r="H392" s="99">
        <v>3</v>
      </c>
      <c r="I392" s="99">
        <v>3</v>
      </c>
      <c r="J392" s="99" t="s">
        <v>144</v>
      </c>
      <c r="K392" s="99" t="s">
        <v>144</v>
      </c>
      <c r="L392" s="99" t="s">
        <v>144</v>
      </c>
    </row>
    <row r="393" ht="14.25" spans="1:12">
      <c r="A393" s="99" t="s">
        <v>538</v>
      </c>
      <c r="B393" s="99" t="s">
        <v>143</v>
      </c>
      <c r="C393" s="99">
        <v>6</v>
      </c>
      <c r="D393" s="99" t="s">
        <v>38</v>
      </c>
      <c r="E393" s="99" t="s">
        <v>60</v>
      </c>
      <c r="F393" s="99">
        <v>5</v>
      </c>
      <c r="G393" s="99">
        <v>452</v>
      </c>
      <c r="H393" s="99">
        <v>2</v>
      </c>
      <c r="I393" s="99">
        <v>3</v>
      </c>
      <c r="J393" s="99" t="s">
        <v>144</v>
      </c>
      <c r="K393" s="99" t="s">
        <v>144</v>
      </c>
      <c r="L393" s="99" t="s">
        <v>144</v>
      </c>
    </row>
    <row r="394" ht="14.25" spans="1:12">
      <c r="A394" s="99" t="s">
        <v>539</v>
      </c>
      <c r="B394" s="99" t="s">
        <v>143</v>
      </c>
      <c r="C394" s="99">
        <v>6</v>
      </c>
      <c r="D394" s="99" t="s">
        <v>38</v>
      </c>
      <c r="E394" s="99" t="s">
        <v>63</v>
      </c>
      <c r="F394" s="99">
        <v>3</v>
      </c>
      <c r="G394" s="99">
        <v>291</v>
      </c>
      <c r="H394" s="99">
        <v>1</v>
      </c>
      <c r="I394" s="99">
        <v>3</v>
      </c>
      <c r="J394" s="99" t="s">
        <v>144</v>
      </c>
      <c r="K394" s="99" t="s">
        <v>144</v>
      </c>
      <c r="L394" s="99" t="s">
        <v>144</v>
      </c>
    </row>
    <row r="395" ht="14.25" spans="1:12">
      <c r="A395" s="99" t="s">
        <v>540</v>
      </c>
      <c r="B395" s="99" t="s">
        <v>143</v>
      </c>
      <c r="C395" s="99">
        <v>6</v>
      </c>
      <c r="D395" s="99" t="s">
        <v>38</v>
      </c>
      <c r="E395" s="99" t="s">
        <v>63</v>
      </c>
      <c r="F395" s="99">
        <v>3</v>
      </c>
      <c r="G395" s="99">
        <v>312</v>
      </c>
      <c r="H395" s="99">
        <v>4</v>
      </c>
      <c r="I395" s="99">
        <v>2</v>
      </c>
      <c r="J395" s="99" t="s">
        <v>301</v>
      </c>
      <c r="K395" s="99" t="s">
        <v>144</v>
      </c>
      <c r="L395" s="99" t="s">
        <v>144</v>
      </c>
    </row>
    <row r="396" ht="14.25" spans="1:12">
      <c r="A396" s="99" t="s">
        <v>541</v>
      </c>
      <c r="B396" s="99" t="s">
        <v>143</v>
      </c>
      <c r="C396" s="99">
        <v>6</v>
      </c>
      <c r="D396" s="99" t="s">
        <v>38</v>
      </c>
      <c r="E396" s="99" t="s">
        <v>63</v>
      </c>
      <c r="F396" s="99">
        <v>5</v>
      </c>
      <c r="G396" s="99">
        <v>464</v>
      </c>
      <c r="H396" s="99">
        <v>3</v>
      </c>
      <c r="I396" s="99">
        <v>2</v>
      </c>
      <c r="J396" s="99" t="s">
        <v>144</v>
      </c>
      <c r="K396" s="99" t="s">
        <v>144</v>
      </c>
      <c r="L396" s="99" t="s">
        <v>144</v>
      </c>
    </row>
    <row r="397" ht="14.25" spans="1:12">
      <c r="A397" s="99" t="s">
        <v>542</v>
      </c>
      <c r="B397" s="99" t="s">
        <v>143</v>
      </c>
      <c r="C397" s="99">
        <v>6</v>
      </c>
      <c r="D397" s="99" t="s">
        <v>38</v>
      </c>
      <c r="E397" s="99" t="s">
        <v>63</v>
      </c>
      <c r="F397" s="99">
        <v>2</v>
      </c>
      <c r="G397" s="99">
        <v>201</v>
      </c>
      <c r="H397" s="99">
        <v>4</v>
      </c>
      <c r="I397" s="99">
        <v>1</v>
      </c>
      <c r="J397" s="99" t="s">
        <v>320</v>
      </c>
      <c r="K397" s="99" t="s">
        <v>144</v>
      </c>
      <c r="L397" s="99" t="s">
        <v>144</v>
      </c>
    </row>
    <row r="398" ht="14.25" spans="1:12">
      <c r="A398" s="99" t="s">
        <v>543</v>
      </c>
      <c r="B398" s="99" t="s">
        <v>143</v>
      </c>
      <c r="C398" s="99">
        <v>6</v>
      </c>
      <c r="D398" s="99" t="s">
        <v>38</v>
      </c>
      <c r="E398" s="99" t="s">
        <v>63</v>
      </c>
      <c r="F398" s="99">
        <v>3</v>
      </c>
      <c r="G398" s="99">
        <v>291</v>
      </c>
      <c r="H398" s="99">
        <v>4</v>
      </c>
      <c r="I398" s="99">
        <v>2</v>
      </c>
      <c r="J398" s="99" t="s">
        <v>301</v>
      </c>
      <c r="K398" s="99" t="s">
        <v>144</v>
      </c>
      <c r="L398" s="99" t="s">
        <v>144</v>
      </c>
    </row>
    <row r="399" ht="14.25" spans="1:12">
      <c r="A399" s="99" t="s">
        <v>544</v>
      </c>
      <c r="B399" s="99" t="s">
        <v>143</v>
      </c>
      <c r="C399" s="99">
        <v>6</v>
      </c>
      <c r="D399" s="99" t="s">
        <v>40</v>
      </c>
      <c r="E399" s="99" t="s">
        <v>55</v>
      </c>
      <c r="F399" s="99">
        <v>6</v>
      </c>
      <c r="G399" s="99">
        <v>364</v>
      </c>
      <c r="H399" s="99">
        <v>4</v>
      </c>
      <c r="I399" s="99">
        <v>1</v>
      </c>
      <c r="J399" s="99" t="s">
        <v>301</v>
      </c>
      <c r="K399" s="99" t="s">
        <v>144</v>
      </c>
      <c r="L399" s="99" t="s">
        <v>144</v>
      </c>
    </row>
    <row r="400" ht="14.25" spans="1:12">
      <c r="A400" s="99" t="s">
        <v>545</v>
      </c>
      <c r="B400" s="99" t="s">
        <v>143</v>
      </c>
      <c r="C400" s="99">
        <v>6</v>
      </c>
      <c r="D400" s="99" t="s">
        <v>40</v>
      </c>
      <c r="E400" s="99" t="s">
        <v>55</v>
      </c>
      <c r="F400" s="99">
        <v>9</v>
      </c>
      <c r="G400" s="99">
        <v>543</v>
      </c>
      <c r="H400" s="99">
        <v>4</v>
      </c>
      <c r="I400" s="99">
        <v>2</v>
      </c>
      <c r="J400" s="99" t="s">
        <v>144</v>
      </c>
      <c r="K400" s="99" t="s">
        <v>144</v>
      </c>
      <c r="L400" s="99" t="s">
        <v>144</v>
      </c>
    </row>
    <row r="401" ht="14.25" spans="1:12">
      <c r="A401" s="99" t="s">
        <v>546</v>
      </c>
      <c r="B401" s="99" t="s">
        <v>143</v>
      </c>
      <c r="C401" s="99">
        <v>6</v>
      </c>
      <c r="D401" s="99" t="s">
        <v>40</v>
      </c>
      <c r="E401" s="99" t="s">
        <v>55</v>
      </c>
      <c r="F401" s="99">
        <v>4</v>
      </c>
      <c r="G401" s="99">
        <v>251</v>
      </c>
      <c r="H401" s="99">
        <v>3</v>
      </c>
      <c r="I401" s="99">
        <v>2</v>
      </c>
      <c r="J401" s="99" t="s">
        <v>144</v>
      </c>
      <c r="K401" s="99" t="s">
        <v>144</v>
      </c>
      <c r="L401" s="99" t="s">
        <v>144</v>
      </c>
    </row>
    <row r="402" ht="14.25" spans="1:12">
      <c r="A402" s="99" t="s">
        <v>547</v>
      </c>
      <c r="B402" s="99" t="s">
        <v>143</v>
      </c>
      <c r="C402" s="99">
        <v>6</v>
      </c>
      <c r="D402" s="99" t="s">
        <v>40</v>
      </c>
      <c r="E402" s="99" t="s">
        <v>55</v>
      </c>
      <c r="F402" s="99">
        <v>6</v>
      </c>
      <c r="G402" s="99">
        <v>345</v>
      </c>
      <c r="H402" s="99">
        <v>3</v>
      </c>
      <c r="I402" s="99">
        <v>2</v>
      </c>
      <c r="J402" s="99" t="s">
        <v>320</v>
      </c>
      <c r="K402" s="99" t="s">
        <v>144</v>
      </c>
      <c r="L402" s="99" t="s">
        <v>144</v>
      </c>
    </row>
    <row r="403" ht="14.25" spans="1:12">
      <c r="A403" s="99" t="s">
        <v>548</v>
      </c>
      <c r="B403" s="99" t="s">
        <v>143</v>
      </c>
      <c r="C403" s="99">
        <v>6</v>
      </c>
      <c r="D403" s="99" t="s">
        <v>40</v>
      </c>
      <c r="E403" s="99" t="s">
        <v>55</v>
      </c>
      <c r="F403" s="99">
        <v>4</v>
      </c>
      <c r="G403" s="99">
        <v>252</v>
      </c>
      <c r="H403" s="99">
        <v>3</v>
      </c>
      <c r="I403" s="99">
        <v>1</v>
      </c>
      <c r="J403" s="99" t="s">
        <v>144</v>
      </c>
      <c r="K403" s="99" t="s">
        <v>144</v>
      </c>
      <c r="L403" s="99" t="s">
        <v>144</v>
      </c>
    </row>
    <row r="404" ht="14.25" spans="1:12">
      <c r="A404" s="99" t="s">
        <v>549</v>
      </c>
      <c r="B404" s="99" t="s">
        <v>143</v>
      </c>
      <c r="C404" s="99">
        <v>6</v>
      </c>
      <c r="D404" s="99" t="s">
        <v>40</v>
      </c>
      <c r="E404" s="99" t="s">
        <v>55</v>
      </c>
      <c r="F404" s="99">
        <v>3</v>
      </c>
      <c r="G404" s="99">
        <v>181</v>
      </c>
      <c r="H404" s="99">
        <v>2</v>
      </c>
      <c r="I404" s="99">
        <v>2</v>
      </c>
      <c r="J404" s="99" t="s">
        <v>144</v>
      </c>
      <c r="K404" s="99" t="s">
        <v>144</v>
      </c>
      <c r="L404" s="99" t="s">
        <v>144</v>
      </c>
    </row>
    <row r="405" ht="14.25" spans="1:12">
      <c r="A405" s="99" t="s">
        <v>550</v>
      </c>
      <c r="B405" s="99" t="s">
        <v>143</v>
      </c>
      <c r="C405" s="99">
        <v>6</v>
      </c>
      <c r="D405" s="99" t="s">
        <v>40</v>
      </c>
      <c r="E405" s="99" t="s">
        <v>55</v>
      </c>
      <c r="F405" s="99">
        <v>8</v>
      </c>
      <c r="G405" s="99">
        <v>462</v>
      </c>
      <c r="H405" s="99">
        <v>3</v>
      </c>
      <c r="I405" s="99">
        <v>1</v>
      </c>
      <c r="J405" s="99" t="s">
        <v>341</v>
      </c>
      <c r="K405" s="99" t="s">
        <v>144</v>
      </c>
      <c r="L405" s="99" t="s">
        <v>144</v>
      </c>
    </row>
    <row r="406" ht="14.25" spans="1:12">
      <c r="A406" s="99" t="s">
        <v>551</v>
      </c>
      <c r="B406" s="99" t="s">
        <v>143</v>
      </c>
      <c r="C406" s="99">
        <v>6</v>
      </c>
      <c r="D406" s="99" t="s">
        <v>40</v>
      </c>
      <c r="E406" s="99" t="s">
        <v>57</v>
      </c>
      <c r="F406" s="99">
        <v>7</v>
      </c>
      <c r="G406" s="99">
        <v>484</v>
      </c>
      <c r="H406" s="99">
        <v>4</v>
      </c>
      <c r="I406" s="99">
        <v>1</v>
      </c>
      <c r="J406" s="99" t="s">
        <v>144</v>
      </c>
      <c r="K406" s="99" t="s">
        <v>144</v>
      </c>
      <c r="L406" s="99" t="s">
        <v>144</v>
      </c>
    </row>
    <row r="407" ht="14.25" spans="1:12">
      <c r="A407" s="99" t="s">
        <v>552</v>
      </c>
      <c r="B407" s="99" t="s">
        <v>143</v>
      </c>
      <c r="C407" s="99">
        <v>6</v>
      </c>
      <c r="D407" s="99" t="s">
        <v>40</v>
      </c>
      <c r="E407" s="99" t="s">
        <v>57</v>
      </c>
      <c r="F407" s="99">
        <v>5</v>
      </c>
      <c r="G407" s="99">
        <v>343</v>
      </c>
      <c r="H407" s="99">
        <v>4</v>
      </c>
      <c r="I407" s="99">
        <v>2</v>
      </c>
      <c r="J407" s="99" t="s">
        <v>301</v>
      </c>
      <c r="K407" s="99" t="s">
        <v>144</v>
      </c>
      <c r="L407" s="99" t="s">
        <v>144</v>
      </c>
    </row>
    <row r="408" ht="14.25" spans="1:12">
      <c r="A408" s="99" t="s">
        <v>553</v>
      </c>
      <c r="B408" s="99" t="s">
        <v>143</v>
      </c>
      <c r="C408" s="99">
        <v>6</v>
      </c>
      <c r="D408" s="99" t="s">
        <v>40</v>
      </c>
      <c r="E408" s="99" t="s">
        <v>57</v>
      </c>
      <c r="F408" s="99">
        <v>6</v>
      </c>
      <c r="G408" s="99">
        <v>414</v>
      </c>
      <c r="H408" s="99">
        <v>4</v>
      </c>
      <c r="I408" s="99">
        <v>2</v>
      </c>
      <c r="J408" s="99" t="s">
        <v>301</v>
      </c>
      <c r="K408" s="99" t="s">
        <v>144</v>
      </c>
      <c r="L408" s="99" t="s">
        <v>144</v>
      </c>
    </row>
    <row r="409" ht="14.25" spans="1:12">
      <c r="A409" s="99" t="s">
        <v>554</v>
      </c>
      <c r="B409" s="99" t="s">
        <v>143</v>
      </c>
      <c r="C409" s="99">
        <v>6</v>
      </c>
      <c r="D409" s="99" t="s">
        <v>40</v>
      </c>
      <c r="E409" s="99" t="s">
        <v>57</v>
      </c>
      <c r="F409" s="99">
        <v>3</v>
      </c>
      <c r="G409" s="99">
        <v>192</v>
      </c>
      <c r="H409" s="99">
        <v>3</v>
      </c>
      <c r="I409" s="99">
        <v>2</v>
      </c>
      <c r="J409" s="99" t="s">
        <v>144</v>
      </c>
      <c r="K409" s="99" t="s">
        <v>144</v>
      </c>
      <c r="L409" s="99" t="s">
        <v>144</v>
      </c>
    </row>
    <row r="410" ht="14.25" spans="1:12">
      <c r="A410" s="99" t="s">
        <v>555</v>
      </c>
      <c r="B410" s="99" t="s">
        <v>143</v>
      </c>
      <c r="C410" s="99">
        <v>6</v>
      </c>
      <c r="D410" s="99" t="s">
        <v>40</v>
      </c>
      <c r="E410" s="99" t="s">
        <v>57</v>
      </c>
      <c r="F410" s="99">
        <v>6</v>
      </c>
      <c r="G410" s="99">
        <v>401</v>
      </c>
      <c r="H410" s="99">
        <v>3</v>
      </c>
      <c r="I410" s="99">
        <v>2</v>
      </c>
      <c r="J410" s="99" t="s">
        <v>144</v>
      </c>
      <c r="K410" s="99" t="s">
        <v>144</v>
      </c>
      <c r="L410" s="99" t="s">
        <v>144</v>
      </c>
    </row>
    <row r="411" ht="14.25" spans="1:12">
      <c r="A411" s="99" t="s">
        <v>556</v>
      </c>
      <c r="B411" s="99" t="s">
        <v>143</v>
      </c>
      <c r="C411" s="99">
        <v>6</v>
      </c>
      <c r="D411" s="99" t="s">
        <v>40</v>
      </c>
      <c r="E411" s="99" t="s">
        <v>57</v>
      </c>
      <c r="F411" s="99">
        <v>8</v>
      </c>
      <c r="G411" s="99">
        <v>534</v>
      </c>
      <c r="H411" s="99">
        <v>4</v>
      </c>
      <c r="I411" s="99">
        <v>2</v>
      </c>
      <c r="J411" s="99" t="s">
        <v>301</v>
      </c>
      <c r="K411" s="99" t="s">
        <v>144</v>
      </c>
      <c r="L411" s="99" t="s">
        <v>144</v>
      </c>
    </row>
    <row r="412" ht="14.25" spans="1:12">
      <c r="A412" s="99" t="s">
        <v>557</v>
      </c>
      <c r="B412" s="99" t="s">
        <v>143</v>
      </c>
      <c r="C412" s="99">
        <v>6</v>
      </c>
      <c r="D412" s="99" t="s">
        <v>40</v>
      </c>
      <c r="E412" s="99" t="s">
        <v>60</v>
      </c>
      <c r="F412" s="99">
        <v>4</v>
      </c>
      <c r="G412" s="99">
        <v>322</v>
      </c>
      <c r="H412" s="99">
        <v>3</v>
      </c>
      <c r="I412" s="99">
        <v>2</v>
      </c>
      <c r="J412" s="99" t="s">
        <v>301</v>
      </c>
      <c r="K412" s="99" t="s">
        <v>144</v>
      </c>
      <c r="L412" s="99" t="s">
        <v>144</v>
      </c>
    </row>
    <row r="413" ht="14.25" spans="1:12">
      <c r="A413" s="99" t="s">
        <v>558</v>
      </c>
      <c r="B413" s="99" t="s">
        <v>143</v>
      </c>
      <c r="C413" s="99">
        <v>6</v>
      </c>
      <c r="D413" s="99" t="s">
        <v>40</v>
      </c>
      <c r="E413" s="99" t="s">
        <v>60</v>
      </c>
      <c r="F413" s="99">
        <v>5</v>
      </c>
      <c r="G413" s="99">
        <v>403</v>
      </c>
      <c r="H413" s="99">
        <v>4</v>
      </c>
      <c r="I413" s="99">
        <v>1</v>
      </c>
      <c r="J413" s="99" t="s">
        <v>301</v>
      </c>
      <c r="K413" s="99" t="s">
        <v>144</v>
      </c>
      <c r="L413" s="99" t="s">
        <v>144</v>
      </c>
    </row>
    <row r="414" ht="14.25" spans="1:12">
      <c r="A414" s="99" t="s">
        <v>559</v>
      </c>
      <c r="B414" s="99" t="s">
        <v>143</v>
      </c>
      <c r="C414" s="99">
        <v>6</v>
      </c>
      <c r="D414" s="99" t="s">
        <v>40</v>
      </c>
      <c r="E414" s="99" t="s">
        <v>60</v>
      </c>
      <c r="F414" s="99">
        <v>6</v>
      </c>
      <c r="G414" s="99">
        <v>453</v>
      </c>
      <c r="H414" s="99">
        <v>4</v>
      </c>
      <c r="I414" s="99">
        <v>1</v>
      </c>
      <c r="J414" s="99" t="s">
        <v>144</v>
      </c>
      <c r="K414" s="99" t="s">
        <v>144</v>
      </c>
      <c r="L414" s="99" t="s">
        <v>144</v>
      </c>
    </row>
    <row r="415" ht="14.25" spans="1:12">
      <c r="A415" s="99" t="s">
        <v>560</v>
      </c>
      <c r="B415" s="99" t="s">
        <v>143</v>
      </c>
      <c r="C415" s="99">
        <v>6</v>
      </c>
      <c r="D415" s="99" t="s">
        <v>40</v>
      </c>
      <c r="E415" s="99" t="s">
        <v>60</v>
      </c>
      <c r="F415" s="99">
        <v>5</v>
      </c>
      <c r="G415" s="99">
        <v>411</v>
      </c>
      <c r="H415" s="99">
        <v>4</v>
      </c>
      <c r="I415" s="99">
        <v>1</v>
      </c>
      <c r="J415" s="99" t="s">
        <v>301</v>
      </c>
      <c r="K415" s="99" t="s">
        <v>144</v>
      </c>
      <c r="L415" s="99" t="s">
        <v>144</v>
      </c>
    </row>
    <row r="416" ht="14.25" spans="1:12">
      <c r="A416" s="99" t="s">
        <v>561</v>
      </c>
      <c r="B416" s="99" t="s">
        <v>143</v>
      </c>
      <c r="C416" s="99">
        <v>6</v>
      </c>
      <c r="D416" s="99" t="s">
        <v>40</v>
      </c>
      <c r="E416" s="99" t="s">
        <v>60</v>
      </c>
      <c r="F416" s="99">
        <v>3</v>
      </c>
      <c r="G416" s="99">
        <v>241</v>
      </c>
      <c r="H416" s="99">
        <v>4</v>
      </c>
      <c r="I416" s="99">
        <v>3</v>
      </c>
      <c r="J416" s="99" t="s">
        <v>320</v>
      </c>
      <c r="K416" s="99" t="s">
        <v>144</v>
      </c>
      <c r="L416" s="99" t="s">
        <v>144</v>
      </c>
    </row>
    <row r="417" ht="14.25" spans="1:12">
      <c r="A417" s="99" t="s">
        <v>562</v>
      </c>
      <c r="B417" s="99" t="s">
        <v>143</v>
      </c>
      <c r="C417" s="99">
        <v>6</v>
      </c>
      <c r="D417" s="99" t="s">
        <v>40</v>
      </c>
      <c r="E417" s="99" t="s">
        <v>60</v>
      </c>
      <c r="F417" s="99">
        <v>3</v>
      </c>
      <c r="G417" s="99">
        <v>240</v>
      </c>
      <c r="H417" s="99">
        <v>3</v>
      </c>
      <c r="I417" s="99">
        <v>3</v>
      </c>
      <c r="J417" s="99" t="s">
        <v>144</v>
      </c>
      <c r="K417" s="99" t="s">
        <v>144</v>
      </c>
      <c r="L417" s="99" t="s">
        <v>144</v>
      </c>
    </row>
    <row r="418" ht="14.25" spans="1:12">
      <c r="A418" s="99" t="s">
        <v>563</v>
      </c>
      <c r="B418" s="99" t="s">
        <v>143</v>
      </c>
      <c r="C418" s="99">
        <v>6</v>
      </c>
      <c r="D418" s="99" t="s">
        <v>40</v>
      </c>
      <c r="E418" s="99" t="s">
        <v>63</v>
      </c>
      <c r="F418" s="99">
        <v>5</v>
      </c>
      <c r="G418" s="99">
        <v>501</v>
      </c>
      <c r="H418" s="99">
        <v>4</v>
      </c>
      <c r="I418" s="99">
        <v>2</v>
      </c>
      <c r="J418" s="99" t="s">
        <v>320</v>
      </c>
      <c r="K418" s="99" t="s">
        <v>144</v>
      </c>
      <c r="L418" s="99" t="s">
        <v>144</v>
      </c>
    </row>
    <row r="419" ht="14.25" spans="1:12">
      <c r="A419" s="99" t="s">
        <v>564</v>
      </c>
      <c r="B419" s="99" t="s">
        <v>143</v>
      </c>
      <c r="C419" s="99">
        <v>6</v>
      </c>
      <c r="D419" s="99" t="s">
        <v>40</v>
      </c>
      <c r="E419" s="99" t="s">
        <v>63</v>
      </c>
      <c r="F419" s="99">
        <v>4</v>
      </c>
      <c r="G419" s="99">
        <v>361</v>
      </c>
      <c r="H419" s="99">
        <v>3</v>
      </c>
      <c r="I419" s="99">
        <v>3</v>
      </c>
      <c r="J419" s="99" t="s">
        <v>301</v>
      </c>
      <c r="K419" s="99" t="s">
        <v>144</v>
      </c>
      <c r="L419" s="99" t="s">
        <v>144</v>
      </c>
    </row>
    <row r="420" ht="14.25" spans="1:12">
      <c r="A420" s="99" t="s">
        <v>565</v>
      </c>
      <c r="B420" s="99" t="s">
        <v>143</v>
      </c>
      <c r="C420" s="99">
        <v>6</v>
      </c>
      <c r="D420" s="99" t="s">
        <v>40</v>
      </c>
      <c r="E420" s="99" t="s">
        <v>63</v>
      </c>
      <c r="F420" s="99">
        <v>3</v>
      </c>
      <c r="G420" s="99">
        <v>332</v>
      </c>
      <c r="H420" s="99">
        <v>3</v>
      </c>
      <c r="I420" s="99">
        <v>2</v>
      </c>
      <c r="J420" s="99" t="s">
        <v>320</v>
      </c>
      <c r="K420" s="99" t="s">
        <v>144</v>
      </c>
      <c r="L420" s="99" t="s">
        <v>144</v>
      </c>
    </row>
    <row r="421" ht="14.25" spans="1:12">
      <c r="A421" s="99" t="s">
        <v>566</v>
      </c>
      <c r="B421" s="99" t="s">
        <v>143</v>
      </c>
      <c r="C421" s="99">
        <v>6</v>
      </c>
      <c r="D421" s="99" t="s">
        <v>40</v>
      </c>
      <c r="E421" s="99" t="s">
        <v>63</v>
      </c>
      <c r="F421" s="99">
        <v>2</v>
      </c>
      <c r="G421" s="99">
        <v>191</v>
      </c>
      <c r="H421" s="99">
        <v>3</v>
      </c>
      <c r="I421" s="99">
        <v>3</v>
      </c>
      <c r="J421" s="99" t="s">
        <v>144</v>
      </c>
      <c r="K421" s="99" t="s">
        <v>144</v>
      </c>
      <c r="L421" s="99" t="s">
        <v>144</v>
      </c>
    </row>
    <row r="422" ht="14.25" spans="1:12">
      <c r="A422" s="99" t="s">
        <v>567</v>
      </c>
      <c r="B422" s="99" t="s">
        <v>143</v>
      </c>
      <c r="C422" s="99">
        <v>6</v>
      </c>
      <c r="D422" s="99" t="s">
        <v>42</v>
      </c>
      <c r="E422" s="99" t="s">
        <v>55</v>
      </c>
      <c r="F422" s="99">
        <v>6</v>
      </c>
      <c r="G422" s="99">
        <v>372</v>
      </c>
      <c r="H422" s="99">
        <v>2</v>
      </c>
      <c r="I422" s="99">
        <v>2</v>
      </c>
      <c r="J422" s="99" t="s">
        <v>144</v>
      </c>
      <c r="K422" s="99" t="s">
        <v>144</v>
      </c>
      <c r="L422" s="99" t="s">
        <v>144</v>
      </c>
    </row>
    <row r="423" ht="14.25" spans="1:12">
      <c r="A423" s="99" t="s">
        <v>568</v>
      </c>
      <c r="B423" s="99" t="s">
        <v>143</v>
      </c>
      <c r="C423" s="99">
        <v>6</v>
      </c>
      <c r="D423" s="99" t="s">
        <v>42</v>
      </c>
      <c r="E423" s="99" t="s">
        <v>55</v>
      </c>
      <c r="F423" s="99">
        <v>6</v>
      </c>
      <c r="G423" s="99">
        <v>320</v>
      </c>
      <c r="H423" s="99">
        <v>4</v>
      </c>
      <c r="I423" s="99">
        <v>2</v>
      </c>
      <c r="J423" s="99" t="s">
        <v>144</v>
      </c>
      <c r="K423" s="99" t="s">
        <v>144</v>
      </c>
      <c r="L423" s="99" t="s">
        <v>144</v>
      </c>
    </row>
    <row r="424" ht="14.25" spans="1:12">
      <c r="A424" s="99" t="s">
        <v>569</v>
      </c>
      <c r="B424" s="99" t="s">
        <v>143</v>
      </c>
      <c r="C424" s="99">
        <v>6</v>
      </c>
      <c r="D424" s="99" t="s">
        <v>42</v>
      </c>
      <c r="E424" s="99" t="s">
        <v>55</v>
      </c>
      <c r="F424" s="99">
        <v>8</v>
      </c>
      <c r="G424" s="99">
        <v>436</v>
      </c>
      <c r="H424" s="99">
        <v>4</v>
      </c>
      <c r="I424" s="99">
        <v>2</v>
      </c>
      <c r="J424" s="99" t="s">
        <v>144</v>
      </c>
      <c r="K424" s="99" t="s">
        <v>144</v>
      </c>
      <c r="L424" s="99" t="s">
        <v>144</v>
      </c>
    </row>
    <row r="425" ht="14.25" spans="1:12">
      <c r="A425" s="99" t="s">
        <v>570</v>
      </c>
      <c r="B425" s="99" t="s">
        <v>143</v>
      </c>
      <c r="C425" s="99">
        <v>6</v>
      </c>
      <c r="D425" s="99" t="s">
        <v>42</v>
      </c>
      <c r="E425" s="99" t="s">
        <v>55</v>
      </c>
      <c r="F425" s="99">
        <v>5</v>
      </c>
      <c r="G425" s="99">
        <v>265</v>
      </c>
      <c r="H425" s="99">
        <v>3</v>
      </c>
      <c r="I425" s="99">
        <v>3</v>
      </c>
      <c r="J425" s="99" t="s">
        <v>144</v>
      </c>
      <c r="K425" s="99" t="s">
        <v>144</v>
      </c>
      <c r="L425" s="99" t="s">
        <v>144</v>
      </c>
    </row>
    <row r="426" ht="14.25" spans="1:12">
      <c r="A426" s="99" t="s">
        <v>571</v>
      </c>
      <c r="B426" s="99" t="s">
        <v>143</v>
      </c>
      <c r="C426" s="99">
        <v>6</v>
      </c>
      <c r="D426" s="99" t="s">
        <v>42</v>
      </c>
      <c r="E426" s="99" t="s">
        <v>55</v>
      </c>
      <c r="F426" s="99">
        <v>6</v>
      </c>
      <c r="G426" s="99">
        <v>374</v>
      </c>
      <c r="H426" s="99">
        <v>3</v>
      </c>
      <c r="I426" s="99">
        <v>2</v>
      </c>
      <c r="J426" s="99" t="s">
        <v>301</v>
      </c>
      <c r="K426" s="99" t="s">
        <v>144</v>
      </c>
      <c r="L426" s="99" t="s">
        <v>144</v>
      </c>
    </row>
    <row r="427" ht="14.25" spans="1:12">
      <c r="A427" s="99" t="s">
        <v>572</v>
      </c>
      <c r="B427" s="99" t="s">
        <v>143</v>
      </c>
      <c r="C427" s="99">
        <v>6</v>
      </c>
      <c r="D427" s="99" t="s">
        <v>42</v>
      </c>
      <c r="E427" s="99" t="s">
        <v>55</v>
      </c>
      <c r="F427" s="99">
        <v>5</v>
      </c>
      <c r="G427" s="99">
        <v>293</v>
      </c>
      <c r="H427" s="99">
        <v>3</v>
      </c>
      <c r="I427" s="99">
        <v>3</v>
      </c>
      <c r="J427" s="99" t="s">
        <v>341</v>
      </c>
      <c r="K427" s="99" t="s">
        <v>144</v>
      </c>
      <c r="L427" s="99" t="s">
        <v>144</v>
      </c>
    </row>
    <row r="428" ht="14.25" spans="1:12">
      <c r="A428" s="99" t="s">
        <v>573</v>
      </c>
      <c r="B428" s="99" t="s">
        <v>143</v>
      </c>
      <c r="C428" s="99">
        <v>6</v>
      </c>
      <c r="D428" s="99" t="s">
        <v>42</v>
      </c>
      <c r="E428" s="99" t="s">
        <v>55</v>
      </c>
      <c r="F428" s="99">
        <v>3</v>
      </c>
      <c r="G428" s="99">
        <v>152</v>
      </c>
      <c r="H428" s="99">
        <v>2</v>
      </c>
      <c r="I428" s="99">
        <v>2</v>
      </c>
      <c r="J428" s="99" t="s">
        <v>144</v>
      </c>
      <c r="K428" s="99" t="s">
        <v>144</v>
      </c>
      <c r="L428" s="99" t="s">
        <v>144</v>
      </c>
    </row>
    <row r="429" ht="14.25" spans="1:12">
      <c r="A429" s="99" t="s">
        <v>574</v>
      </c>
      <c r="B429" s="99" t="s">
        <v>143</v>
      </c>
      <c r="C429" s="99">
        <v>6</v>
      </c>
      <c r="D429" s="99" t="s">
        <v>42</v>
      </c>
      <c r="E429" s="99" t="s">
        <v>57</v>
      </c>
      <c r="F429" s="99">
        <v>7</v>
      </c>
      <c r="G429" s="99">
        <v>421</v>
      </c>
      <c r="H429" s="99">
        <v>4</v>
      </c>
      <c r="I429" s="99">
        <v>2</v>
      </c>
      <c r="J429" s="99" t="s">
        <v>144</v>
      </c>
      <c r="K429" s="99" t="s">
        <v>144</v>
      </c>
      <c r="L429" s="99" t="s">
        <v>144</v>
      </c>
    </row>
    <row r="430" ht="14.25" spans="1:12">
      <c r="A430" s="99" t="s">
        <v>575</v>
      </c>
      <c r="B430" s="99" t="s">
        <v>143</v>
      </c>
      <c r="C430" s="99">
        <v>6</v>
      </c>
      <c r="D430" s="99" t="s">
        <v>42</v>
      </c>
      <c r="E430" s="99" t="s">
        <v>57</v>
      </c>
      <c r="F430" s="99">
        <v>2</v>
      </c>
      <c r="G430" s="99">
        <v>141</v>
      </c>
      <c r="H430" s="99">
        <v>1</v>
      </c>
      <c r="I430" s="99">
        <v>1</v>
      </c>
      <c r="J430" s="99" t="s">
        <v>301</v>
      </c>
      <c r="K430" s="99" t="s">
        <v>144</v>
      </c>
      <c r="L430" s="99" t="s">
        <v>144</v>
      </c>
    </row>
    <row r="431" ht="14.25" spans="1:12">
      <c r="A431" s="99" t="s">
        <v>576</v>
      </c>
      <c r="B431" s="99" t="s">
        <v>143</v>
      </c>
      <c r="C431" s="99">
        <v>6</v>
      </c>
      <c r="D431" s="99" t="s">
        <v>42</v>
      </c>
      <c r="E431" s="99" t="s">
        <v>57</v>
      </c>
      <c r="F431" s="99">
        <v>5</v>
      </c>
      <c r="G431" s="99">
        <v>321</v>
      </c>
      <c r="H431" s="99">
        <v>3</v>
      </c>
      <c r="I431" s="99">
        <v>1</v>
      </c>
      <c r="J431" s="99" t="s">
        <v>144</v>
      </c>
      <c r="K431" s="99" t="s">
        <v>144</v>
      </c>
      <c r="L431" s="99" t="s">
        <v>144</v>
      </c>
    </row>
    <row r="432" ht="14.25" spans="1:12">
      <c r="A432" s="99" t="s">
        <v>577</v>
      </c>
      <c r="B432" s="99" t="s">
        <v>143</v>
      </c>
      <c r="C432" s="99">
        <v>6</v>
      </c>
      <c r="D432" s="99" t="s">
        <v>42</v>
      </c>
      <c r="E432" s="99" t="s">
        <v>57</v>
      </c>
      <c r="F432" s="99">
        <v>5</v>
      </c>
      <c r="G432" s="99">
        <v>334</v>
      </c>
      <c r="H432" s="99">
        <v>4</v>
      </c>
      <c r="I432" s="99">
        <v>1</v>
      </c>
      <c r="J432" s="99" t="s">
        <v>144</v>
      </c>
      <c r="K432" s="99" t="s">
        <v>144</v>
      </c>
      <c r="L432" s="99" t="s">
        <v>144</v>
      </c>
    </row>
    <row r="433" ht="14.25" spans="1:12">
      <c r="A433" s="99" t="s">
        <v>578</v>
      </c>
      <c r="B433" s="99" t="s">
        <v>143</v>
      </c>
      <c r="C433" s="99">
        <v>6</v>
      </c>
      <c r="D433" s="99" t="s">
        <v>42</v>
      </c>
      <c r="E433" s="99" t="s">
        <v>57</v>
      </c>
      <c r="F433" s="99">
        <v>3</v>
      </c>
      <c r="G433" s="99">
        <v>200</v>
      </c>
      <c r="H433" s="99">
        <v>4</v>
      </c>
      <c r="I433" s="99">
        <v>1</v>
      </c>
      <c r="J433" s="99" t="s">
        <v>144</v>
      </c>
      <c r="K433" s="99" t="s">
        <v>144</v>
      </c>
      <c r="L433" s="99" t="s">
        <v>144</v>
      </c>
    </row>
    <row r="434" ht="14.25" spans="1:12">
      <c r="A434" s="99" t="s">
        <v>579</v>
      </c>
      <c r="B434" s="99" t="s">
        <v>143</v>
      </c>
      <c r="C434" s="99">
        <v>6</v>
      </c>
      <c r="D434" s="99" t="s">
        <v>42</v>
      </c>
      <c r="E434" s="99" t="s">
        <v>57</v>
      </c>
      <c r="F434" s="99">
        <v>2</v>
      </c>
      <c r="G434" s="99">
        <v>131</v>
      </c>
      <c r="H434" s="99">
        <v>4</v>
      </c>
      <c r="I434" s="99">
        <v>2</v>
      </c>
      <c r="J434" s="99" t="s">
        <v>144</v>
      </c>
      <c r="K434" s="99" t="s">
        <v>144</v>
      </c>
      <c r="L434" s="99" t="s">
        <v>144</v>
      </c>
    </row>
    <row r="435" ht="14.25" spans="1:12">
      <c r="A435" s="99" t="s">
        <v>580</v>
      </c>
      <c r="B435" s="99" t="s">
        <v>143</v>
      </c>
      <c r="C435" s="99">
        <v>6</v>
      </c>
      <c r="D435" s="99" t="s">
        <v>42</v>
      </c>
      <c r="E435" s="99" t="s">
        <v>57</v>
      </c>
      <c r="F435" s="99">
        <v>3</v>
      </c>
      <c r="G435" s="99">
        <v>192</v>
      </c>
      <c r="H435" s="99">
        <v>4</v>
      </c>
      <c r="I435" s="99">
        <v>1</v>
      </c>
      <c r="J435" s="99" t="s">
        <v>144</v>
      </c>
      <c r="K435" s="99" t="s">
        <v>144</v>
      </c>
      <c r="L435" s="99" t="s">
        <v>144</v>
      </c>
    </row>
    <row r="436" ht="14.25" spans="1:12">
      <c r="A436" s="99" t="s">
        <v>581</v>
      </c>
      <c r="B436" s="99" t="s">
        <v>143</v>
      </c>
      <c r="C436" s="99">
        <v>6</v>
      </c>
      <c r="D436" s="99" t="s">
        <v>42</v>
      </c>
      <c r="E436" s="99" t="s">
        <v>57</v>
      </c>
      <c r="F436" s="99">
        <v>3</v>
      </c>
      <c r="G436" s="99">
        <v>210</v>
      </c>
      <c r="H436" s="99">
        <v>2</v>
      </c>
      <c r="I436" s="99">
        <v>2</v>
      </c>
      <c r="J436" s="99" t="s">
        <v>301</v>
      </c>
      <c r="K436" s="99" t="s">
        <v>144</v>
      </c>
      <c r="L436" s="99" t="s">
        <v>144</v>
      </c>
    </row>
    <row r="437" ht="14.25" spans="1:12">
      <c r="A437" s="99" t="s">
        <v>582</v>
      </c>
      <c r="B437" s="99" t="s">
        <v>143</v>
      </c>
      <c r="C437" s="99">
        <v>6</v>
      </c>
      <c r="D437" s="99" t="s">
        <v>42</v>
      </c>
      <c r="E437" s="99" t="s">
        <v>60</v>
      </c>
      <c r="F437" s="99">
        <v>2</v>
      </c>
      <c r="G437" s="99">
        <v>152</v>
      </c>
      <c r="H437" s="99">
        <v>4</v>
      </c>
      <c r="I437" s="99">
        <v>1</v>
      </c>
      <c r="J437" s="99" t="s">
        <v>144</v>
      </c>
      <c r="K437" s="99" t="s">
        <v>144</v>
      </c>
      <c r="L437" s="99" t="s">
        <v>144</v>
      </c>
    </row>
    <row r="438" ht="14.25" spans="1:12">
      <c r="A438" s="99" t="s">
        <v>583</v>
      </c>
      <c r="B438" s="99" t="s">
        <v>143</v>
      </c>
      <c r="C438" s="99">
        <v>6</v>
      </c>
      <c r="D438" s="99" t="s">
        <v>42</v>
      </c>
      <c r="E438" s="99" t="s">
        <v>60</v>
      </c>
      <c r="F438" s="99">
        <v>5</v>
      </c>
      <c r="G438" s="99">
        <v>393</v>
      </c>
      <c r="H438" s="99">
        <v>4</v>
      </c>
      <c r="I438" s="99">
        <v>1</v>
      </c>
      <c r="J438" s="99" t="s">
        <v>301</v>
      </c>
      <c r="K438" s="99" t="s">
        <v>144</v>
      </c>
      <c r="L438" s="99" t="s">
        <v>144</v>
      </c>
    </row>
    <row r="439" ht="14.25" spans="1:12">
      <c r="A439" s="99" t="s">
        <v>584</v>
      </c>
      <c r="B439" s="99" t="s">
        <v>143</v>
      </c>
      <c r="C439" s="99">
        <v>6</v>
      </c>
      <c r="D439" s="99" t="s">
        <v>42</v>
      </c>
      <c r="E439" s="99" t="s">
        <v>60</v>
      </c>
      <c r="F439" s="99">
        <v>5</v>
      </c>
      <c r="G439" s="99">
        <v>414</v>
      </c>
      <c r="H439" s="99">
        <v>4</v>
      </c>
      <c r="I439" s="99">
        <v>2</v>
      </c>
      <c r="J439" s="99" t="s">
        <v>301</v>
      </c>
      <c r="K439" s="99" t="s">
        <v>144</v>
      </c>
      <c r="L439" s="99" t="s">
        <v>144</v>
      </c>
    </row>
    <row r="440" ht="14.25" spans="1:12">
      <c r="A440" s="99" t="s">
        <v>585</v>
      </c>
      <c r="B440" s="99" t="s">
        <v>143</v>
      </c>
      <c r="C440" s="99">
        <v>6</v>
      </c>
      <c r="D440" s="99" t="s">
        <v>42</v>
      </c>
      <c r="E440" s="99" t="s">
        <v>60</v>
      </c>
      <c r="F440" s="99">
        <v>4</v>
      </c>
      <c r="G440" s="99">
        <v>311</v>
      </c>
      <c r="H440" s="99">
        <v>4</v>
      </c>
      <c r="I440" s="99">
        <v>2</v>
      </c>
      <c r="J440" s="99" t="s">
        <v>301</v>
      </c>
      <c r="K440" s="99" t="s">
        <v>144</v>
      </c>
      <c r="L440" s="99" t="s">
        <v>144</v>
      </c>
    </row>
    <row r="441" ht="14.25" spans="1:12">
      <c r="A441" s="99" t="s">
        <v>586</v>
      </c>
      <c r="B441" s="99" t="s">
        <v>143</v>
      </c>
      <c r="C441" s="99">
        <v>6</v>
      </c>
      <c r="D441" s="99" t="s">
        <v>42</v>
      </c>
      <c r="E441" s="99" t="s">
        <v>60</v>
      </c>
      <c r="F441" s="99">
        <v>3</v>
      </c>
      <c r="G441" s="99">
        <v>242</v>
      </c>
      <c r="H441" s="99">
        <v>1</v>
      </c>
      <c r="I441" s="99">
        <v>2</v>
      </c>
      <c r="J441" s="99" t="s">
        <v>320</v>
      </c>
      <c r="K441" s="99" t="s">
        <v>144</v>
      </c>
      <c r="L441" s="99" t="s">
        <v>144</v>
      </c>
    </row>
    <row r="442" ht="14.25" spans="1:12">
      <c r="A442" s="99" t="s">
        <v>587</v>
      </c>
      <c r="B442" s="99" t="s">
        <v>143</v>
      </c>
      <c r="C442" s="99">
        <v>6</v>
      </c>
      <c r="D442" s="99" t="s">
        <v>42</v>
      </c>
      <c r="E442" s="99" t="s">
        <v>60</v>
      </c>
      <c r="F442" s="99">
        <v>2</v>
      </c>
      <c r="G442" s="99">
        <v>152</v>
      </c>
      <c r="H442" s="99">
        <v>4</v>
      </c>
      <c r="I442" s="99">
        <v>1</v>
      </c>
      <c r="J442" s="99" t="s">
        <v>144</v>
      </c>
      <c r="K442" s="99" t="s">
        <v>144</v>
      </c>
      <c r="L442" s="99" t="s">
        <v>144</v>
      </c>
    </row>
    <row r="443" ht="14.25" spans="1:12">
      <c r="A443" s="99" t="s">
        <v>588</v>
      </c>
      <c r="B443" s="99" t="s">
        <v>143</v>
      </c>
      <c r="C443" s="99">
        <v>6</v>
      </c>
      <c r="D443" s="99" t="s">
        <v>42</v>
      </c>
      <c r="E443" s="99" t="s">
        <v>60</v>
      </c>
      <c r="F443" s="99">
        <v>3</v>
      </c>
      <c r="G443" s="99">
        <v>232</v>
      </c>
      <c r="H443" s="99">
        <v>4</v>
      </c>
      <c r="I443" s="99">
        <v>1</v>
      </c>
      <c r="J443" s="99" t="s">
        <v>301</v>
      </c>
      <c r="K443" s="99" t="s">
        <v>144</v>
      </c>
      <c r="L443" s="99" t="s">
        <v>144</v>
      </c>
    </row>
    <row r="444" ht="14.25" spans="1:12">
      <c r="A444" s="99" t="s">
        <v>589</v>
      </c>
      <c r="B444" s="99" t="s">
        <v>143</v>
      </c>
      <c r="C444" s="99">
        <v>6</v>
      </c>
      <c r="D444" s="99" t="s">
        <v>42</v>
      </c>
      <c r="E444" s="99" t="s">
        <v>63</v>
      </c>
      <c r="F444" s="99">
        <v>6</v>
      </c>
      <c r="G444" s="99">
        <v>541</v>
      </c>
      <c r="H444" s="99">
        <v>4</v>
      </c>
      <c r="I444" s="99">
        <v>3</v>
      </c>
      <c r="J444" s="99" t="s">
        <v>144</v>
      </c>
      <c r="K444" s="99" t="s">
        <v>144</v>
      </c>
      <c r="L444" s="99" t="s">
        <v>144</v>
      </c>
    </row>
    <row r="445" ht="14.25" spans="1:12">
      <c r="A445" s="99" t="s">
        <v>590</v>
      </c>
      <c r="B445" s="99" t="s">
        <v>143</v>
      </c>
      <c r="C445" s="99">
        <v>6</v>
      </c>
      <c r="D445" s="99" t="s">
        <v>42</v>
      </c>
      <c r="E445" s="99" t="s">
        <v>63</v>
      </c>
      <c r="F445" s="99">
        <v>6</v>
      </c>
      <c r="G445" s="99">
        <v>560</v>
      </c>
      <c r="H445" s="99">
        <v>4</v>
      </c>
      <c r="I445" s="99">
        <v>2</v>
      </c>
      <c r="J445" s="99" t="s">
        <v>320</v>
      </c>
      <c r="K445" s="99" t="s">
        <v>144</v>
      </c>
      <c r="L445" s="99" t="s">
        <v>144</v>
      </c>
    </row>
    <row r="446" ht="14.25" spans="1:12">
      <c r="A446" s="99" t="s">
        <v>591</v>
      </c>
      <c r="B446" s="99" t="s">
        <v>143</v>
      </c>
      <c r="C446" s="99">
        <v>6</v>
      </c>
      <c r="D446" s="99" t="s">
        <v>42</v>
      </c>
      <c r="E446" s="99" t="s">
        <v>63</v>
      </c>
      <c r="F446" s="99">
        <v>3</v>
      </c>
      <c r="G446" s="99">
        <v>282</v>
      </c>
      <c r="H446" s="99">
        <v>2</v>
      </c>
      <c r="I446" s="99">
        <v>2</v>
      </c>
      <c r="J446" s="99" t="s">
        <v>144</v>
      </c>
      <c r="K446" s="99" t="s">
        <v>144</v>
      </c>
      <c r="L446" s="99" t="s">
        <v>144</v>
      </c>
    </row>
    <row r="447" ht="14.25" spans="1:12">
      <c r="A447" s="99" t="s">
        <v>592</v>
      </c>
      <c r="B447" s="99" t="s">
        <v>143</v>
      </c>
      <c r="C447" s="99">
        <v>6</v>
      </c>
      <c r="D447" s="99" t="s">
        <v>42</v>
      </c>
      <c r="E447" s="99" t="s">
        <v>63</v>
      </c>
      <c r="F447" s="99">
        <v>3</v>
      </c>
      <c r="G447" s="99">
        <v>323</v>
      </c>
      <c r="H447" s="99">
        <v>2</v>
      </c>
      <c r="I447" s="99">
        <v>2</v>
      </c>
      <c r="J447" s="99" t="s">
        <v>320</v>
      </c>
      <c r="K447" s="99" t="s">
        <v>144</v>
      </c>
      <c r="L447" s="99" t="s">
        <v>144</v>
      </c>
    </row>
    <row r="448" ht="14.25" spans="1:12">
      <c r="A448" s="99" t="s">
        <v>593</v>
      </c>
      <c r="B448" s="99" t="s">
        <v>143</v>
      </c>
      <c r="C448" s="99">
        <v>6</v>
      </c>
      <c r="D448" s="99" t="s">
        <v>44</v>
      </c>
      <c r="E448" s="99" t="s">
        <v>55</v>
      </c>
      <c r="F448" s="99">
        <v>2</v>
      </c>
      <c r="G448" s="99">
        <v>122</v>
      </c>
      <c r="H448" s="99">
        <v>4</v>
      </c>
      <c r="I448" s="99">
        <v>2</v>
      </c>
      <c r="J448" s="99" t="s">
        <v>144</v>
      </c>
      <c r="K448" s="99" t="s">
        <v>144</v>
      </c>
      <c r="L448" s="99" t="s">
        <v>144</v>
      </c>
    </row>
    <row r="449" ht="14.25" spans="1:12">
      <c r="A449" s="99" t="s">
        <v>594</v>
      </c>
      <c r="B449" s="99" t="s">
        <v>143</v>
      </c>
      <c r="C449" s="99">
        <v>6</v>
      </c>
      <c r="D449" s="99" t="s">
        <v>44</v>
      </c>
      <c r="E449" s="99" t="s">
        <v>55</v>
      </c>
      <c r="F449" s="99">
        <v>7</v>
      </c>
      <c r="G449" s="99">
        <v>430</v>
      </c>
      <c r="H449" s="99">
        <v>3</v>
      </c>
      <c r="I449" s="99">
        <v>1</v>
      </c>
      <c r="J449" s="99" t="s">
        <v>144</v>
      </c>
      <c r="K449" s="99" t="s">
        <v>144</v>
      </c>
      <c r="L449" s="99" t="s">
        <v>144</v>
      </c>
    </row>
    <row r="450" ht="14.25" spans="1:12">
      <c r="A450" s="99" t="s">
        <v>595</v>
      </c>
      <c r="B450" s="99" t="s">
        <v>143</v>
      </c>
      <c r="C450" s="99">
        <v>6</v>
      </c>
      <c r="D450" s="99" t="s">
        <v>44</v>
      </c>
      <c r="E450" s="99" t="s">
        <v>55</v>
      </c>
      <c r="F450" s="99">
        <v>6</v>
      </c>
      <c r="G450" s="99">
        <v>363</v>
      </c>
      <c r="H450" s="99">
        <v>4</v>
      </c>
      <c r="I450" s="99">
        <v>2</v>
      </c>
      <c r="J450" s="99" t="s">
        <v>144</v>
      </c>
      <c r="K450" s="99" t="s">
        <v>144</v>
      </c>
      <c r="L450" s="99" t="s">
        <v>144</v>
      </c>
    </row>
    <row r="451" ht="14.25" spans="1:12">
      <c r="A451" s="99" t="s">
        <v>596</v>
      </c>
      <c r="B451" s="99" t="s">
        <v>143</v>
      </c>
      <c r="C451" s="99">
        <v>6</v>
      </c>
      <c r="D451" s="99" t="s">
        <v>44</v>
      </c>
      <c r="E451" s="99" t="s">
        <v>55</v>
      </c>
      <c r="F451" s="99">
        <v>8</v>
      </c>
      <c r="G451" s="99">
        <v>461</v>
      </c>
      <c r="H451" s="99">
        <v>4</v>
      </c>
      <c r="I451" s="99">
        <v>2</v>
      </c>
      <c r="J451" s="99" t="s">
        <v>144</v>
      </c>
      <c r="K451" s="99" t="s">
        <v>144</v>
      </c>
      <c r="L451" s="99" t="s">
        <v>144</v>
      </c>
    </row>
    <row r="452" ht="14.25" spans="1:12">
      <c r="A452" s="99" t="s">
        <v>597</v>
      </c>
      <c r="B452" s="99" t="s">
        <v>143</v>
      </c>
      <c r="C452" s="99">
        <v>6</v>
      </c>
      <c r="D452" s="99" t="s">
        <v>44</v>
      </c>
      <c r="E452" s="99" t="s">
        <v>55</v>
      </c>
      <c r="F452" s="99">
        <v>5</v>
      </c>
      <c r="G452" s="99">
        <v>314</v>
      </c>
      <c r="H452" s="99">
        <v>4</v>
      </c>
      <c r="I452" s="99">
        <v>2</v>
      </c>
      <c r="J452" s="99" t="s">
        <v>144</v>
      </c>
      <c r="K452" s="99" t="s">
        <v>144</v>
      </c>
      <c r="L452" s="99" t="s">
        <v>144</v>
      </c>
    </row>
    <row r="453" ht="14.25" spans="1:12">
      <c r="A453" s="99" t="s">
        <v>598</v>
      </c>
      <c r="B453" s="99" t="s">
        <v>143</v>
      </c>
      <c r="C453" s="99">
        <v>6</v>
      </c>
      <c r="D453" s="99" t="s">
        <v>44</v>
      </c>
      <c r="E453" s="99" t="s">
        <v>55</v>
      </c>
      <c r="F453" s="99">
        <v>2</v>
      </c>
      <c r="G453" s="99">
        <v>122</v>
      </c>
      <c r="H453" s="99">
        <v>4</v>
      </c>
      <c r="I453" s="99">
        <v>2</v>
      </c>
      <c r="J453" s="99" t="s">
        <v>144</v>
      </c>
      <c r="K453" s="99" t="s">
        <v>144</v>
      </c>
      <c r="L453" s="99" t="s">
        <v>144</v>
      </c>
    </row>
    <row r="454" ht="14.25" spans="1:12">
      <c r="A454" s="99" t="s">
        <v>599</v>
      </c>
      <c r="B454" s="99" t="s">
        <v>143</v>
      </c>
      <c r="C454" s="99">
        <v>6</v>
      </c>
      <c r="D454" s="99" t="s">
        <v>44</v>
      </c>
      <c r="E454" s="99" t="s">
        <v>55</v>
      </c>
      <c r="F454" s="99">
        <v>4</v>
      </c>
      <c r="G454" s="99">
        <v>252</v>
      </c>
      <c r="H454" s="99">
        <v>1</v>
      </c>
      <c r="I454" s="99">
        <v>2</v>
      </c>
      <c r="J454" s="99" t="s">
        <v>320</v>
      </c>
      <c r="K454" s="99" t="s">
        <v>144</v>
      </c>
      <c r="L454" s="99" t="s">
        <v>144</v>
      </c>
    </row>
    <row r="455" ht="14.25" spans="1:12">
      <c r="A455" s="99" t="s">
        <v>600</v>
      </c>
      <c r="B455" s="99" t="s">
        <v>143</v>
      </c>
      <c r="C455" s="99">
        <v>6</v>
      </c>
      <c r="D455" s="99" t="s">
        <v>44</v>
      </c>
      <c r="E455" s="99" t="s">
        <v>57</v>
      </c>
      <c r="F455" s="99">
        <v>2</v>
      </c>
      <c r="G455" s="99">
        <v>122</v>
      </c>
      <c r="H455" s="99">
        <v>2</v>
      </c>
      <c r="I455" s="99">
        <v>1</v>
      </c>
      <c r="J455" s="99" t="s">
        <v>144</v>
      </c>
      <c r="K455" s="99" t="s">
        <v>144</v>
      </c>
      <c r="L455" s="99" t="s">
        <v>144</v>
      </c>
    </row>
    <row r="456" ht="14.25" spans="1:12">
      <c r="A456" s="99" t="s">
        <v>601</v>
      </c>
      <c r="B456" s="99" t="s">
        <v>143</v>
      </c>
      <c r="C456" s="99">
        <v>6</v>
      </c>
      <c r="D456" s="99" t="s">
        <v>44</v>
      </c>
      <c r="E456" s="99" t="s">
        <v>57</v>
      </c>
      <c r="F456" s="99">
        <v>3</v>
      </c>
      <c r="G456" s="99">
        <v>202</v>
      </c>
      <c r="H456" s="99">
        <v>2</v>
      </c>
      <c r="I456" s="99">
        <v>2</v>
      </c>
      <c r="J456" s="99" t="s">
        <v>144</v>
      </c>
      <c r="K456" s="99" t="s">
        <v>144</v>
      </c>
      <c r="L456" s="99" t="s">
        <v>144</v>
      </c>
    </row>
    <row r="457" ht="14.25" spans="1:12">
      <c r="A457" s="99" t="s">
        <v>602</v>
      </c>
      <c r="B457" s="99" t="s">
        <v>143</v>
      </c>
      <c r="C457" s="99">
        <v>6</v>
      </c>
      <c r="D457" s="99" t="s">
        <v>44</v>
      </c>
      <c r="E457" s="99" t="s">
        <v>57</v>
      </c>
      <c r="F457" s="99">
        <v>5</v>
      </c>
      <c r="G457" s="99">
        <v>341</v>
      </c>
      <c r="H457" s="99">
        <v>4</v>
      </c>
      <c r="I457" s="99">
        <v>2</v>
      </c>
      <c r="J457" s="99" t="s">
        <v>301</v>
      </c>
      <c r="K457" s="99" t="s">
        <v>144</v>
      </c>
      <c r="L457" s="99" t="s">
        <v>144</v>
      </c>
    </row>
    <row r="458" ht="14.25" spans="1:12">
      <c r="A458" s="99" t="s">
        <v>603</v>
      </c>
      <c r="B458" s="99" t="s">
        <v>143</v>
      </c>
      <c r="C458" s="99">
        <v>6</v>
      </c>
      <c r="D458" s="99" t="s">
        <v>44</v>
      </c>
      <c r="E458" s="99" t="s">
        <v>57</v>
      </c>
      <c r="F458" s="99">
        <v>6</v>
      </c>
      <c r="G458" s="99">
        <v>394</v>
      </c>
      <c r="H458" s="99">
        <v>4</v>
      </c>
      <c r="I458" s="99">
        <v>2</v>
      </c>
      <c r="J458" s="99" t="s">
        <v>144</v>
      </c>
      <c r="K458" s="99" t="s">
        <v>144</v>
      </c>
      <c r="L458" s="99" t="s">
        <v>144</v>
      </c>
    </row>
    <row r="459" ht="14.25" spans="1:12">
      <c r="A459" s="99" t="s">
        <v>604</v>
      </c>
      <c r="B459" s="99" t="s">
        <v>143</v>
      </c>
      <c r="C459" s="99">
        <v>6</v>
      </c>
      <c r="D459" s="99" t="s">
        <v>44</v>
      </c>
      <c r="E459" s="99" t="s">
        <v>57</v>
      </c>
      <c r="F459" s="99">
        <v>4</v>
      </c>
      <c r="G459" s="99">
        <v>273</v>
      </c>
      <c r="H459" s="99">
        <v>4</v>
      </c>
      <c r="I459" s="99">
        <v>2</v>
      </c>
      <c r="J459" s="99" t="s">
        <v>144</v>
      </c>
      <c r="K459" s="99" t="s">
        <v>144</v>
      </c>
      <c r="L459" s="99" t="s">
        <v>144</v>
      </c>
    </row>
    <row r="460" ht="14.25" spans="1:12">
      <c r="A460" s="99" t="s">
        <v>605</v>
      </c>
      <c r="B460" s="99" t="s">
        <v>143</v>
      </c>
      <c r="C460" s="99">
        <v>6</v>
      </c>
      <c r="D460" s="99" t="s">
        <v>44</v>
      </c>
      <c r="E460" s="99" t="s">
        <v>57</v>
      </c>
      <c r="F460" s="99">
        <v>5</v>
      </c>
      <c r="G460" s="99">
        <v>334</v>
      </c>
      <c r="H460" s="99">
        <v>4</v>
      </c>
      <c r="I460" s="99">
        <v>3</v>
      </c>
      <c r="J460" s="99" t="s">
        <v>144</v>
      </c>
      <c r="K460" s="99" t="s">
        <v>144</v>
      </c>
      <c r="L460" s="99" t="s">
        <v>144</v>
      </c>
    </row>
    <row r="461" ht="14.25" spans="1:12">
      <c r="A461" s="99" t="s">
        <v>606</v>
      </c>
      <c r="B461" s="99" t="s">
        <v>143</v>
      </c>
      <c r="C461" s="99">
        <v>6</v>
      </c>
      <c r="D461" s="99" t="s">
        <v>44</v>
      </c>
      <c r="E461" s="99" t="s">
        <v>57</v>
      </c>
      <c r="F461" s="99">
        <v>3</v>
      </c>
      <c r="G461" s="99">
        <v>213</v>
      </c>
      <c r="H461" s="99">
        <v>3</v>
      </c>
      <c r="I461" s="99">
        <v>2</v>
      </c>
      <c r="J461" s="99" t="s">
        <v>301</v>
      </c>
      <c r="K461" s="99" t="s">
        <v>144</v>
      </c>
      <c r="L461" s="99" t="s">
        <v>144</v>
      </c>
    </row>
    <row r="462" ht="14.25" spans="1:12">
      <c r="A462" s="99" t="s">
        <v>607</v>
      </c>
      <c r="B462" s="99" t="s">
        <v>143</v>
      </c>
      <c r="C462" s="99">
        <v>6</v>
      </c>
      <c r="D462" s="99" t="s">
        <v>44</v>
      </c>
      <c r="E462" s="99" t="s">
        <v>60</v>
      </c>
      <c r="F462" s="99">
        <v>2</v>
      </c>
      <c r="G462" s="99">
        <v>161</v>
      </c>
      <c r="H462" s="99">
        <v>2</v>
      </c>
      <c r="I462" s="99">
        <v>1</v>
      </c>
      <c r="J462" s="99" t="s">
        <v>320</v>
      </c>
      <c r="K462" s="99" t="s">
        <v>144</v>
      </c>
      <c r="L462" s="99" t="s">
        <v>144</v>
      </c>
    </row>
    <row r="463" ht="14.25" spans="1:12">
      <c r="A463" s="99" t="s">
        <v>608</v>
      </c>
      <c r="B463" s="99" t="s">
        <v>143</v>
      </c>
      <c r="C463" s="99">
        <v>6</v>
      </c>
      <c r="D463" s="99" t="s">
        <v>44</v>
      </c>
      <c r="E463" s="99" t="s">
        <v>60</v>
      </c>
      <c r="F463" s="99">
        <v>4</v>
      </c>
      <c r="G463" s="99">
        <v>332</v>
      </c>
      <c r="H463" s="99">
        <v>3</v>
      </c>
      <c r="I463" s="99">
        <v>4</v>
      </c>
      <c r="J463" s="99" t="s">
        <v>144</v>
      </c>
      <c r="K463" s="99" t="s">
        <v>144</v>
      </c>
      <c r="L463" s="99" t="s">
        <v>144</v>
      </c>
    </row>
    <row r="464" ht="14.25" spans="1:12">
      <c r="A464" s="99" t="s">
        <v>609</v>
      </c>
      <c r="B464" s="99" t="s">
        <v>143</v>
      </c>
      <c r="C464" s="99">
        <v>6</v>
      </c>
      <c r="D464" s="99" t="s">
        <v>44</v>
      </c>
      <c r="E464" s="99" t="s">
        <v>60</v>
      </c>
      <c r="F464" s="99">
        <v>4</v>
      </c>
      <c r="G464" s="99">
        <v>323</v>
      </c>
      <c r="H464" s="99">
        <v>4</v>
      </c>
      <c r="I464" s="99">
        <v>2</v>
      </c>
      <c r="J464" s="99" t="s">
        <v>144</v>
      </c>
      <c r="K464" s="99" t="s">
        <v>144</v>
      </c>
      <c r="L464" s="99" t="s">
        <v>144</v>
      </c>
    </row>
    <row r="465" ht="14.25" spans="1:12">
      <c r="A465" s="99" t="s">
        <v>610</v>
      </c>
      <c r="B465" s="99" t="s">
        <v>143</v>
      </c>
      <c r="C465" s="99">
        <v>6</v>
      </c>
      <c r="D465" s="99" t="s">
        <v>44</v>
      </c>
      <c r="E465" s="99" t="s">
        <v>60</v>
      </c>
      <c r="F465" s="99">
        <v>5</v>
      </c>
      <c r="G465" s="99">
        <v>382</v>
      </c>
      <c r="H465" s="99">
        <v>4</v>
      </c>
      <c r="I465" s="99">
        <v>2</v>
      </c>
      <c r="J465" s="99" t="s">
        <v>144</v>
      </c>
      <c r="K465" s="99" t="s">
        <v>144</v>
      </c>
      <c r="L465" s="99" t="s">
        <v>144</v>
      </c>
    </row>
    <row r="466" ht="14.25" spans="1:12">
      <c r="A466" s="99" t="s">
        <v>611</v>
      </c>
      <c r="B466" s="99" t="s">
        <v>143</v>
      </c>
      <c r="C466" s="99">
        <v>6</v>
      </c>
      <c r="D466" s="99" t="s">
        <v>44</v>
      </c>
      <c r="E466" s="99" t="s">
        <v>60</v>
      </c>
      <c r="F466" s="99">
        <v>3</v>
      </c>
      <c r="G466" s="99">
        <v>230</v>
      </c>
      <c r="H466" s="99">
        <v>3</v>
      </c>
      <c r="I466" s="99">
        <v>2</v>
      </c>
      <c r="J466" s="99" t="s">
        <v>144</v>
      </c>
      <c r="K466" s="99" t="s">
        <v>144</v>
      </c>
      <c r="L466" s="99" t="s">
        <v>144</v>
      </c>
    </row>
    <row r="467" ht="14.25" spans="1:12">
      <c r="A467" s="99" t="s">
        <v>612</v>
      </c>
      <c r="B467" s="99" t="s">
        <v>143</v>
      </c>
      <c r="C467" s="99">
        <v>6</v>
      </c>
      <c r="D467" s="99" t="s">
        <v>44</v>
      </c>
      <c r="E467" s="99" t="s">
        <v>60</v>
      </c>
      <c r="F467" s="99">
        <v>3</v>
      </c>
      <c r="G467" s="99">
        <v>231</v>
      </c>
      <c r="H467" s="99">
        <v>2</v>
      </c>
      <c r="I467" s="99">
        <v>3</v>
      </c>
      <c r="J467" s="99" t="s">
        <v>144</v>
      </c>
      <c r="K467" s="99" t="s">
        <v>144</v>
      </c>
      <c r="L467" s="99" t="s">
        <v>144</v>
      </c>
    </row>
    <row r="468" ht="14.25" spans="1:12">
      <c r="A468" s="99" t="s">
        <v>613</v>
      </c>
      <c r="B468" s="99" t="s">
        <v>143</v>
      </c>
      <c r="C468" s="99">
        <v>6</v>
      </c>
      <c r="D468" s="99" t="s">
        <v>44</v>
      </c>
      <c r="E468" s="99" t="s">
        <v>60</v>
      </c>
      <c r="F468" s="99">
        <v>6</v>
      </c>
      <c r="G468" s="99">
        <v>465</v>
      </c>
      <c r="H468" s="99">
        <v>4</v>
      </c>
      <c r="I468" s="99">
        <v>2</v>
      </c>
      <c r="J468" s="99" t="s">
        <v>144</v>
      </c>
      <c r="K468" s="99" t="s">
        <v>144</v>
      </c>
      <c r="L468" s="99" t="s">
        <v>144</v>
      </c>
    </row>
    <row r="469" ht="14.25" spans="1:12">
      <c r="A469" s="99" t="s">
        <v>614</v>
      </c>
      <c r="B469" s="99" t="s">
        <v>143</v>
      </c>
      <c r="C469" s="99">
        <v>6</v>
      </c>
      <c r="D469" s="99" t="s">
        <v>44</v>
      </c>
      <c r="E469" s="99" t="s">
        <v>60</v>
      </c>
      <c r="F469" s="99">
        <v>6</v>
      </c>
      <c r="G469" s="99">
        <v>465</v>
      </c>
      <c r="H469" s="99">
        <v>4</v>
      </c>
      <c r="I469" s="99">
        <v>2</v>
      </c>
      <c r="J469" s="99" t="s">
        <v>144</v>
      </c>
      <c r="K469" s="99" t="s">
        <v>144</v>
      </c>
      <c r="L469" s="99" t="s">
        <v>144</v>
      </c>
    </row>
    <row r="470" ht="14.25" spans="1:12">
      <c r="A470" s="99" t="s">
        <v>615</v>
      </c>
      <c r="B470" s="99" t="s">
        <v>143</v>
      </c>
      <c r="C470" s="99">
        <v>6</v>
      </c>
      <c r="D470" s="99" t="s">
        <v>44</v>
      </c>
      <c r="E470" s="99" t="s">
        <v>63</v>
      </c>
      <c r="F470" s="99">
        <v>6</v>
      </c>
      <c r="G470" s="99">
        <v>592</v>
      </c>
      <c r="H470" s="99">
        <v>4</v>
      </c>
      <c r="I470" s="99">
        <v>3</v>
      </c>
      <c r="J470" s="99" t="s">
        <v>301</v>
      </c>
      <c r="K470" s="99" t="s">
        <v>144</v>
      </c>
      <c r="L470" s="99" t="s">
        <v>144</v>
      </c>
    </row>
    <row r="471" ht="14.25" spans="1:12">
      <c r="A471" s="99" t="s">
        <v>616</v>
      </c>
      <c r="B471" s="99" t="s">
        <v>143</v>
      </c>
      <c r="C471" s="99">
        <v>6</v>
      </c>
      <c r="D471" s="99" t="s">
        <v>44</v>
      </c>
      <c r="E471" s="99" t="s">
        <v>63</v>
      </c>
      <c r="F471" s="99">
        <v>4</v>
      </c>
      <c r="G471" s="99">
        <v>383</v>
      </c>
      <c r="H471" s="99">
        <v>4</v>
      </c>
      <c r="I471" s="99">
        <v>2</v>
      </c>
      <c r="J471" s="99" t="s">
        <v>144</v>
      </c>
      <c r="K471" s="99" t="s">
        <v>144</v>
      </c>
      <c r="L471" s="99" t="s">
        <v>144</v>
      </c>
    </row>
    <row r="472" ht="14.25" spans="1:12">
      <c r="A472" s="99" t="s">
        <v>617</v>
      </c>
      <c r="B472" s="99" t="s">
        <v>143</v>
      </c>
      <c r="C472" s="99">
        <v>6</v>
      </c>
      <c r="D472" s="99" t="s">
        <v>44</v>
      </c>
      <c r="E472" s="99" t="s">
        <v>63</v>
      </c>
      <c r="F472" s="99">
        <v>7</v>
      </c>
      <c r="G472" s="99">
        <v>674</v>
      </c>
      <c r="H472" s="99">
        <v>4</v>
      </c>
      <c r="I472" s="99">
        <v>1</v>
      </c>
      <c r="J472" s="99" t="s">
        <v>144</v>
      </c>
      <c r="K472" s="99" t="s">
        <v>144</v>
      </c>
      <c r="L472" s="99" t="s">
        <v>144</v>
      </c>
    </row>
    <row r="473" ht="14.25" spans="1:12">
      <c r="A473" s="99" t="s">
        <v>618</v>
      </c>
      <c r="B473" s="99" t="s">
        <v>143</v>
      </c>
      <c r="C473" s="99">
        <v>6</v>
      </c>
      <c r="D473" s="99" t="s">
        <v>44</v>
      </c>
      <c r="E473" s="99" t="s">
        <v>63</v>
      </c>
      <c r="F473" s="99">
        <v>2</v>
      </c>
      <c r="G473" s="99">
        <v>182</v>
      </c>
      <c r="H473" s="99">
        <v>1</v>
      </c>
      <c r="I473" s="99">
        <v>3</v>
      </c>
      <c r="J473" s="99" t="s">
        <v>144</v>
      </c>
      <c r="K473" s="99" t="s">
        <v>144</v>
      </c>
      <c r="L473" s="99" t="s">
        <v>144</v>
      </c>
    </row>
    <row r="474" ht="14.25" spans="1:12">
      <c r="A474" s="99" t="s">
        <v>619</v>
      </c>
      <c r="B474" s="99" t="s">
        <v>143</v>
      </c>
      <c r="C474" s="99">
        <v>6</v>
      </c>
      <c r="D474" s="99" t="s">
        <v>44</v>
      </c>
      <c r="E474" s="99" t="s">
        <v>63</v>
      </c>
      <c r="F474" s="99">
        <v>5</v>
      </c>
      <c r="G474" s="99">
        <v>504</v>
      </c>
      <c r="H474" s="99">
        <v>3</v>
      </c>
      <c r="I474" s="99">
        <v>2</v>
      </c>
      <c r="J474" s="99" t="s">
        <v>301</v>
      </c>
      <c r="K474" s="99" t="s">
        <v>144</v>
      </c>
      <c r="L474" s="99" t="s">
        <v>144</v>
      </c>
    </row>
    <row r="475" ht="14.25" spans="1:12">
      <c r="A475" s="99" t="s">
        <v>620</v>
      </c>
      <c r="B475" s="99" t="s">
        <v>143</v>
      </c>
      <c r="C475" s="99">
        <v>6</v>
      </c>
      <c r="D475" s="99" t="s">
        <v>45</v>
      </c>
      <c r="E475" s="99" t="s">
        <v>55</v>
      </c>
      <c r="F475" s="99">
        <v>6</v>
      </c>
      <c r="G475" s="99">
        <v>365</v>
      </c>
      <c r="H475" s="99">
        <v>4</v>
      </c>
      <c r="I475" s="99">
        <v>1</v>
      </c>
      <c r="J475" s="99" t="s">
        <v>301</v>
      </c>
      <c r="K475" s="99" t="s">
        <v>144</v>
      </c>
      <c r="L475" s="99" t="s">
        <v>144</v>
      </c>
    </row>
    <row r="476" ht="14.25" spans="1:12">
      <c r="A476" s="99" t="s">
        <v>621</v>
      </c>
      <c r="B476" s="99" t="s">
        <v>143</v>
      </c>
      <c r="C476" s="99">
        <v>6</v>
      </c>
      <c r="D476" s="99" t="s">
        <v>45</v>
      </c>
      <c r="E476" s="99" t="s">
        <v>55</v>
      </c>
      <c r="F476" s="99">
        <v>7</v>
      </c>
      <c r="G476" s="99">
        <v>404</v>
      </c>
      <c r="H476" s="99">
        <v>4</v>
      </c>
      <c r="I476" s="99">
        <v>2</v>
      </c>
      <c r="J476" s="99" t="s">
        <v>144</v>
      </c>
      <c r="K476" s="99" t="s">
        <v>144</v>
      </c>
      <c r="L476" s="99" t="s">
        <v>144</v>
      </c>
    </row>
    <row r="477" ht="14.25" spans="1:12">
      <c r="A477" s="99" t="s">
        <v>622</v>
      </c>
      <c r="B477" s="99" t="s">
        <v>143</v>
      </c>
      <c r="C477" s="99">
        <v>6</v>
      </c>
      <c r="D477" s="99" t="s">
        <v>45</v>
      </c>
      <c r="E477" s="99" t="s">
        <v>55</v>
      </c>
      <c r="F477" s="99">
        <v>8</v>
      </c>
      <c r="G477" s="99">
        <v>498</v>
      </c>
      <c r="H477" s="99">
        <v>4</v>
      </c>
      <c r="I477" s="99">
        <v>2</v>
      </c>
      <c r="J477" s="99" t="s">
        <v>144</v>
      </c>
      <c r="K477" s="99" t="s">
        <v>144</v>
      </c>
      <c r="L477" s="99" t="s">
        <v>144</v>
      </c>
    </row>
    <row r="478" ht="14.25" spans="1:12">
      <c r="A478" s="99" t="s">
        <v>623</v>
      </c>
      <c r="B478" s="99" t="s">
        <v>143</v>
      </c>
      <c r="C478" s="99">
        <v>6</v>
      </c>
      <c r="D478" s="99" t="s">
        <v>45</v>
      </c>
      <c r="E478" s="99" t="s">
        <v>55</v>
      </c>
      <c r="F478" s="99">
        <v>6</v>
      </c>
      <c r="G478" s="99">
        <v>350</v>
      </c>
      <c r="H478" s="99">
        <v>3</v>
      </c>
      <c r="I478" s="99">
        <v>1</v>
      </c>
      <c r="J478" s="99" t="s">
        <v>301</v>
      </c>
      <c r="K478" s="99" t="s">
        <v>144</v>
      </c>
      <c r="L478" s="99" t="s">
        <v>144</v>
      </c>
    </row>
    <row r="479" ht="14.25" spans="1:12">
      <c r="A479" s="99" t="s">
        <v>624</v>
      </c>
      <c r="B479" s="99" t="s">
        <v>143</v>
      </c>
      <c r="C479" s="99">
        <v>6</v>
      </c>
      <c r="D479" s="99" t="s">
        <v>45</v>
      </c>
      <c r="E479" s="99" t="s">
        <v>55</v>
      </c>
      <c r="F479" s="99">
        <v>4</v>
      </c>
      <c r="G479" s="99">
        <v>244</v>
      </c>
      <c r="H479" s="99">
        <v>4</v>
      </c>
      <c r="I479" s="99">
        <v>2</v>
      </c>
      <c r="J479" s="99" t="s">
        <v>320</v>
      </c>
      <c r="K479" s="99" t="s">
        <v>144</v>
      </c>
      <c r="L479" s="99" t="s">
        <v>144</v>
      </c>
    </row>
    <row r="480" ht="14.25" spans="1:12">
      <c r="A480" s="99" t="s">
        <v>625</v>
      </c>
      <c r="B480" s="99" t="s">
        <v>143</v>
      </c>
      <c r="C480" s="99">
        <v>6</v>
      </c>
      <c r="D480" s="99" t="s">
        <v>45</v>
      </c>
      <c r="E480" s="99" t="s">
        <v>55</v>
      </c>
      <c r="F480" s="99">
        <v>7</v>
      </c>
      <c r="G480" s="99">
        <v>392</v>
      </c>
      <c r="H480" s="99">
        <v>4</v>
      </c>
      <c r="I480" s="99">
        <v>2</v>
      </c>
      <c r="J480" s="99" t="s">
        <v>144</v>
      </c>
      <c r="K480" s="99" t="s">
        <v>144</v>
      </c>
      <c r="L480" s="99" t="s">
        <v>144</v>
      </c>
    </row>
    <row r="481" ht="14.25" spans="1:12">
      <c r="A481" s="99" t="s">
        <v>626</v>
      </c>
      <c r="B481" s="99" t="s">
        <v>143</v>
      </c>
      <c r="C481" s="99">
        <v>6</v>
      </c>
      <c r="D481" s="99" t="s">
        <v>45</v>
      </c>
      <c r="E481" s="99" t="s">
        <v>55</v>
      </c>
      <c r="F481" s="99">
        <v>3</v>
      </c>
      <c r="G481" s="99">
        <v>171</v>
      </c>
      <c r="H481" s="99">
        <v>3</v>
      </c>
      <c r="I481" s="99">
        <v>2</v>
      </c>
      <c r="J481" s="99" t="s">
        <v>144</v>
      </c>
      <c r="K481" s="99" t="s">
        <v>144</v>
      </c>
      <c r="L481" s="99" t="s">
        <v>144</v>
      </c>
    </row>
    <row r="482" ht="14.25" spans="1:12">
      <c r="A482" s="99" t="s">
        <v>627</v>
      </c>
      <c r="B482" s="99" t="s">
        <v>143</v>
      </c>
      <c r="C482" s="99">
        <v>6</v>
      </c>
      <c r="D482" s="99" t="s">
        <v>45</v>
      </c>
      <c r="E482" s="99" t="s">
        <v>55</v>
      </c>
      <c r="F482" s="99">
        <v>2</v>
      </c>
      <c r="G482" s="99">
        <v>122</v>
      </c>
      <c r="H482" s="99">
        <v>1</v>
      </c>
      <c r="I482" s="99">
        <v>3</v>
      </c>
      <c r="J482" s="99" t="s">
        <v>144</v>
      </c>
      <c r="K482" s="99" t="s">
        <v>144</v>
      </c>
      <c r="L482" s="99" t="s">
        <v>144</v>
      </c>
    </row>
    <row r="483" ht="14.25" spans="1:12">
      <c r="A483" s="99" t="s">
        <v>628</v>
      </c>
      <c r="B483" s="99" t="s">
        <v>143</v>
      </c>
      <c r="C483" s="99">
        <v>6</v>
      </c>
      <c r="D483" s="99" t="s">
        <v>45</v>
      </c>
      <c r="E483" s="99" t="s">
        <v>55</v>
      </c>
      <c r="F483" s="99">
        <v>5</v>
      </c>
      <c r="G483" s="99">
        <v>261</v>
      </c>
      <c r="H483" s="99">
        <v>4</v>
      </c>
      <c r="I483" s="99">
        <v>1</v>
      </c>
      <c r="J483" s="99" t="s">
        <v>144</v>
      </c>
      <c r="K483" s="99" t="s">
        <v>144</v>
      </c>
      <c r="L483" s="99" t="s">
        <v>144</v>
      </c>
    </row>
    <row r="484" ht="14.25" spans="1:12">
      <c r="A484" s="99" t="s">
        <v>629</v>
      </c>
      <c r="B484" s="99" t="s">
        <v>143</v>
      </c>
      <c r="C484" s="99">
        <v>6</v>
      </c>
      <c r="D484" s="99" t="s">
        <v>45</v>
      </c>
      <c r="E484" s="99" t="s">
        <v>57</v>
      </c>
      <c r="F484" s="99">
        <v>3</v>
      </c>
      <c r="G484" s="99">
        <v>243</v>
      </c>
      <c r="H484" s="99">
        <v>1</v>
      </c>
      <c r="I484" s="99">
        <v>2</v>
      </c>
      <c r="J484" s="99" t="s">
        <v>301</v>
      </c>
      <c r="K484" s="99" t="s">
        <v>144</v>
      </c>
      <c r="L484" s="99" t="s">
        <v>144</v>
      </c>
    </row>
    <row r="485" ht="14.25" spans="1:12">
      <c r="A485" s="99" t="s">
        <v>630</v>
      </c>
      <c r="B485" s="99" t="s">
        <v>143</v>
      </c>
      <c r="C485" s="99">
        <v>6</v>
      </c>
      <c r="D485" s="99" t="s">
        <v>45</v>
      </c>
      <c r="E485" s="99" t="s">
        <v>57</v>
      </c>
      <c r="F485" s="99">
        <v>6</v>
      </c>
      <c r="G485" s="99">
        <v>400</v>
      </c>
      <c r="H485" s="99">
        <v>4</v>
      </c>
      <c r="I485" s="99">
        <v>2</v>
      </c>
      <c r="J485" s="99" t="s">
        <v>144</v>
      </c>
      <c r="K485" s="99" t="s">
        <v>144</v>
      </c>
      <c r="L485" s="99" t="s">
        <v>144</v>
      </c>
    </row>
    <row r="486" ht="14.25" spans="1:12">
      <c r="A486" s="99" t="s">
        <v>631</v>
      </c>
      <c r="B486" s="99" t="s">
        <v>143</v>
      </c>
      <c r="C486" s="99">
        <v>6</v>
      </c>
      <c r="D486" s="99" t="s">
        <v>45</v>
      </c>
      <c r="E486" s="99" t="s">
        <v>57</v>
      </c>
      <c r="F486" s="99">
        <v>3</v>
      </c>
      <c r="G486" s="99">
        <v>233</v>
      </c>
      <c r="H486" s="99">
        <v>2</v>
      </c>
      <c r="I486" s="99">
        <v>1</v>
      </c>
      <c r="J486" s="99" t="s">
        <v>320</v>
      </c>
      <c r="K486" s="99" t="s">
        <v>144</v>
      </c>
      <c r="L486" s="99" t="s">
        <v>144</v>
      </c>
    </row>
    <row r="487" ht="14.25" spans="1:12">
      <c r="A487" s="99" t="s">
        <v>632</v>
      </c>
      <c r="B487" s="99" t="s">
        <v>143</v>
      </c>
      <c r="C487" s="99">
        <v>6</v>
      </c>
      <c r="D487" s="99" t="s">
        <v>45</v>
      </c>
      <c r="E487" s="99" t="s">
        <v>57</v>
      </c>
      <c r="F487" s="99">
        <v>5</v>
      </c>
      <c r="G487" s="99">
        <v>334</v>
      </c>
      <c r="H487" s="99">
        <v>4</v>
      </c>
      <c r="I487" s="99">
        <v>1</v>
      </c>
      <c r="J487" s="99" t="s">
        <v>144</v>
      </c>
      <c r="K487" s="99" t="s">
        <v>144</v>
      </c>
      <c r="L487" s="99" t="s">
        <v>144</v>
      </c>
    </row>
    <row r="488" ht="14.25" spans="1:12">
      <c r="A488" s="99" t="s">
        <v>633</v>
      </c>
      <c r="B488" s="99" t="s">
        <v>143</v>
      </c>
      <c r="C488" s="99">
        <v>6</v>
      </c>
      <c r="D488" s="99" t="s">
        <v>45</v>
      </c>
      <c r="E488" s="99" t="s">
        <v>57</v>
      </c>
      <c r="F488" s="99">
        <v>3</v>
      </c>
      <c r="G488" s="99">
        <v>232</v>
      </c>
      <c r="H488" s="99">
        <v>3</v>
      </c>
      <c r="I488" s="99">
        <v>1</v>
      </c>
      <c r="J488" s="99" t="s">
        <v>320</v>
      </c>
      <c r="K488" s="99" t="s">
        <v>144</v>
      </c>
      <c r="L488" s="99" t="s">
        <v>144</v>
      </c>
    </row>
    <row r="489" ht="14.25" spans="1:12">
      <c r="A489" s="99" t="s">
        <v>634</v>
      </c>
      <c r="B489" s="99" t="s">
        <v>143</v>
      </c>
      <c r="C489" s="99">
        <v>6</v>
      </c>
      <c r="D489" s="99" t="s">
        <v>45</v>
      </c>
      <c r="E489" s="99" t="s">
        <v>57</v>
      </c>
      <c r="F489" s="99">
        <v>4</v>
      </c>
      <c r="G489" s="99">
        <v>274</v>
      </c>
      <c r="H489" s="99">
        <v>4</v>
      </c>
      <c r="I489" s="99">
        <v>1</v>
      </c>
      <c r="J489" s="99" t="s">
        <v>144</v>
      </c>
      <c r="K489" s="99" t="s">
        <v>144</v>
      </c>
      <c r="L489" s="99" t="s">
        <v>144</v>
      </c>
    </row>
    <row r="490" ht="14.25" spans="1:12">
      <c r="A490" s="99" t="s">
        <v>635</v>
      </c>
      <c r="B490" s="99" t="s">
        <v>143</v>
      </c>
      <c r="C490" s="99">
        <v>6</v>
      </c>
      <c r="D490" s="99" t="s">
        <v>45</v>
      </c>
      <c r="E490" s="99" t="s">
        <v>57</v>
      </c>
      <c r="F490" s="99">
        <v>2</v>
      </c>
      <c r="G490" s="99">
        <v>142</v>
      </c>
      <c r="H490" s="99">
        <v>2</v>
      </c>
      <c r="I490" s="99">
        <v>3</v>
      </c>
      <c r="J490" s="99" t="s">
        <v>144</v>
      </c>
      <c r="K490" s="99" t="s">
        <v>144</v>
      </c>
      <c r="L490" s="99" t="s">
        <v>144</v>
      </c>
    </row>
    <row r="491" ht="14.25" spans="1:12">
      <c r="A491" s="99" t="s">
        <v>636</v>
      </c>
      <c r="B491" s="99" t="s">
        <v>143</v>
      </c>
      <c r="C491" s="99">
        <v>6</v>
      </c>
      <c r="D491" s="99" t="s">
        <v>45</v>
      </c>
      <c r="E491" s="99" t="s">
        <v>57</v>
      </c>
      <c r="F491" s="99">
        <v>7</v>
      </c>
      <c r="G491" s="99">
        <v>514</v>
      </c>
      <c r="H491" s="99">
        <v>4</v>
      </c>
      <c r="I491" s="99">
        <v>2</v>
      </c>
      <c r="J491" s="99" t="s">
        <v>144</v>
      </c>
      <c r="K491" s="99" t="s">
        <v>144</v>
      </c>
      <c r="L491" s="99" t="s">
        <v>144</v>
      </c>
    </row>
    <row r="492" ht="14.25" spans="1:12">
      <c r="A492" s="99" t="s">
        <v>637</v>
      </c>
      <c r="B492" s="99" t="s">
        <v>143</v>
      </c>
      <c r="C492" s="99">
        <v>6</v>
      </c>
      <c r="D492" s="99" t="s">
        <v>45</v>
      </c>
      <c r="E492" s="99" t="s">
        <v>60</v>
      </c>
      <c r="F492" s="99">
        <v>4</v>
      </c>
      <c r="G492" s="99">
        <v>321</v>
      </c>
      <c r="H492" s="99">
        <v>4</v>
      </c>
      <c r="I492" s="99">
        <v>1</v>
      </c>
      <c r="J492" s="99" t="s">
        <v>144</v>
      </c>
      <c r="K492" s="99" t="s">
        <v>144</v>
      </c>
      <c r="L492" s="99" t="s">
        <v>144</v>
      </c>
    </row>
    <row r="493" ht="14.25" spans="1:12">
      <c r="A493" s="99" t="s">
        <v>638</v>
      </c>
      <c r="B493" s="99" t="s">
        <v>143</v>
      </c>
      <c r="C493" s="99">
        <v>6</v>
      </c>
      <c r="D493" s="99" t="s">
        <v>45</v>
      </c>
      <c r="E493" s="99" t="s">
        <v>60</v>
      </c>
      <c r="F493" s="99">
        <v>3</v>
      </c>
      <c r="G493" s="99">
        <v>241</v>
      </c>
      <c r="H493" s="99">
        <v>3</v>
      </c>
      <c r="I493" s="99">
        <v>2</v>
      </c>
      <c r="J493" s="99" t="s">
        <v>144</v>
      </c>
      <c r="K493" s="99" t="s">
        <v>144</v>
      </c>
      <c r="L493" s="99" t="s">
        <v>144</v>
      </c>
    </row>
    <row r="494" ht="14.25" spans="1:12">
      <c r="A494" s="99" t="s">
        <v>639</v>
      </c>
      <c r="B494" s="99" t="s">
        <v>143</v>
      </c>
      <c r="C494" s="99">
        <v>6</v>
      </c>
      <c r="D494" s="99" t="s">
        <v>45</v>
      </c>
      <c r="E494" s="99" t="s">
        <v>60</v>
      </c>
      <c r="F494" s="99">
        <v>6</v>
      </c>
      <c r="G494" s="99">
        <v>501</v>
      </c>
      <c r="H494" s="99">
        <v>4</v>
      </c>
      <c r="I494" s="99">
        <v>2</v>
      </c>
      <c r="J494" s="99" t="s">
        <v>144</v>
      </c>
      <c r="K494" s="99" t="s">
        <v>144</v>
      </c>
      <c r="L494" s="99" t="s">
        <v>144</v>
      </c>
    </row>
    <row r="495" ht="14.25" spans="1:12">
      <c r="A495" s="99" t="s">
        <v>640</v>
      </c>
      <c r="B495" s="99" t="s">
        <v>143</v>
      </c>
      <c r="C495" s="99">
        <v>6</v>
      </c>
      <c r="D495" s="99" t="s">
        <v>45</v>
      </c>
      <c r="E495" s="99" t="s">
        <v>60</v>
      </c>
      <c r="F495" s="99">
        <v>2</v>
      </c>
      <c r="G495" s="99">
        <v>171</v>
      </c>
      <c r="H495" s="99">
        <v>2</v>
      </c>
      <c r="I495" s="99">
        <v>1</v>
      </c>
      <c r="J495" s="99" t="s">
        <v>144</v>
      </c>
      <c r="K495" s="99" t="s">
        <v>144</v>
      </c>
      <c r="L495" s="99" t="s">
        <v>144</v>
      </c>
    </row>
    <row r="496" ht="14.25" spans="1:12">
      <c r="A496" s="99" t="s">
        <v>641</v>
      </c>
      <c r="B496" s="99" t="s">
        <v>143</v>
      </c>
      <c r="C496" s="99">
        <v>6</v>
      </c>
      <c r="D496" s="99" t="s">
        <v>45</v>
      </c>
      <c r="E496" s="99" t="s">
        <v>60</v>
      </c>
      <c r="F496" s="99">
        <v>3</v>
      </c>
      <c r="G496" s="99">
        <v>253</v>
      </c>
      <c r="H496" s="99">
        <v>2</v>
      </c>
      <c r="I496" s="99">
        <v>1</v>
      </c>
      <c r="J496" s="99" t="s">
        <v>144</v>
      </c>
      <c r="K496" s="99" t="s">
        <v>144</v>
      </c>
      <c r="L496" s="99" t="s">
        <v>144</v>
      </c>
    </row>
    <row r="497" ht="14.25" spans="1:12">
      <c r="A497" s="99" t="s">
        <v>642</v>
      </c>
      <c r="B497" s="99" t="s">
        <v>143</v>
      </c>
      <c r="C497" s="99">
        <v>6</v>
      </c>
      <c r="D497" s="99" t="s">
        <v>45</v>
      </c>
      <c r="E497" s="99" t="s">
        <v>60</v>
      </c>
      <c r="F497" s="99">
        <v>2</v>
      </c>
      <c r="G497" s="99">
        <v>172</v>
      </c>
      <c r="H497" s="99">
        <v>2</v>
      </c>
      <c r="I497" s="99">
        <v>1</v>
      </c>
      <c r="J497" s="99" t="s">
        <v>301</v>
      </c>
      <c r="K497" s="99" t="s">
        <v>144</v>
      </c>
      <c r="L497" s="99" t="s">
        <v>144</v>
      </c>
    </row>
    <row r="498" ht="14.25" spans="1:12">
      <c r="A498" s="99" t="s">
        <v>643</v>
      </c>
      <c r="B498" s="99" t="s">
        <v>644</v>
      </c>
      <c r="C498" s="99">
        <v>3</v>
      </c>
      <c r="D498" s="99" t="s">
        <v>38</v>
      </c>
      <c r="E498" s="99" t="s">
        <v>55</v>
      </c>
      <c r="F498" s="99">
        <v>3</v>
      </c>
      <c r="G498" s="99">
        <v>0</v>
      </c>
      <c r="H498" s="99">
        <v>0</v>
      </c>
      <c r="I498" s="99">
        <v>0</v>
      </c>
      <c r="J498" s="99" t="s">
        <v>301</v>
      </c>
      <c r="K498" s="99" t="s">
        <v>144</v>
      </c>
      <c r="L498" s="99" t="s">
        <v>144</v>
      </c>
    </row>
    <row r="499" ht="14.25" spans="1:12">
      <c r="A499" s="99" t="s">
        <v>645</v>
      </c>
      <c r="B499" s="99" t="s">
        <v>644</v>
      </c>
      <c r="C499" s="99">
        <v>3</v>
      </c>
      <c r="D499" s="99" t="s">
        <v>38</v>
      </c>
      <c r="E499" s="99" t="s">
        <v>55</v>
      </c>
      <c r="F499" s="99">
        <v>3</v>
      </c>
      <c r="G499" s="99">
        <v>0</v>
      </c>
      <c r="H499" s="99">
        <v>0</v>
      </c>
      <c r="I499" s="99">
        <v>0</v>
      </c>
      <c r="J499" s="99" t="s">
        <v>301</v>
      </c>
      <c r="K499" s="99" t="s">
        <v>144</v>
      </c>
      <c r="L499" s="99" t="s">
        <v>144</v>
      </c>
    </row>
    <row r="500" ht="14.25" spans="1:12">
      <c r="A500" s="99" t="s">
        <v>646</v>
      </c>
      <c r="B500" s="99" t="s">
        <v>644</v>
      </c>
      <c r="C500" s="99">
        <v>3</v>
      </c>
      <c r="D500" s="99" t="s">
        <v>38</v>
      </c>
      <c r="E500" s="99" t="s">
        <v>57</v>
      </c>
      <c r="F500" s="99">
        <v>3</v>
      </c>
      <c r="G500" s="99">
        <v>0</v>
      </c>
      <c r="H500" s="99">
        <v>0</v>
      </c>
      <c r="I500" s="99">
        <v>0</v>
      </c>
      <c r="J500" s="99" t="s">
        <v>320</v>
      </c>
      <c r="K500" s="99" t="s">
        <v>144</v>
      </c>
      <c r="L500" s="99" t="s">
        <v>144</v>
      </c>
    </row>
    <row r="501" ht="14.25" spans="1:12">
      <c r="A501" s="99" t="s">
        <v>647</v>
      </c>
      <c r="B501" s="99" t="s">
        <v>644</v>
      </c>
      <c r="C501" s="99">
        <v>3</v>
      </c>
      <c r="D501" s="99" t="s">
        <v>40</v>
      </c>
      <c r="E501" s="99" t="s">
        <v>57</v>
      </c>
      <c r="F501" s="99">
        <v>4</v>
      </c>
      <c r="G501" s="99">
        <v>0</v>
      </c>
      <c r="H501" s="99">
        <v>0</v>
      </c>
      <c r="I501" s="99">
        <v>0</v>
      </c>
      <c r="J501" s="99" t="s">
        <v>144</v>
      </c>
      <c r="K501" s="99" t="s">
        <v>144</v>
      </c>
      <c r="L501" s="99" t="s">
        <v>144</v>
      </c>
    </row>
    <row r="502" ht="14.25" spans="1:12">
      <c r="A502" s="99" t="s">
        <v>648</v>
      </c>
      <c r="B502" s="99" t="s">
        <v>644</v>
      </c>
      <c r="C502" s="99">
        <v>3</v>
      </c>
      <c r="D502" s="99" t="s">
        <v>40</v>
      </c>
      <c r="E502" s="99" t="s">
        <v>57</v>
      </c>
      <c r="F502" s="99">
        <v>2</v>
      </c>
      <c r="G502" s="99">
        <v>0</v>
      </c>
      <c r="H502" s="99">
        <v>0</v>
      </c>
      <c r="I502" s="99">
        <v>0</v>
      </c>
      <c r="J502" s="99" t="s">
        <v>144</v>
      </c>
      <c r="K502" s="99" t="s">
        <v>144</v>
      </c>
      <c r="L502" s="99" t="s">
        <v>144</v>
      </c>
    </row>
    <row r="503" ht="14.25" spans="1:12">
      <c r="A503" s="99" t="s">
        <v>649</v>
      </c>
      <c r="B503" s="99" t="s">
        <v>644</v>
      </c>
      <c r="C503" s="99">
        <v>3</v>
      </c>
      <c r="D503" s="99" t="s">
        <v>40</v>
      </c>
      <c r="E503" s="99" t="s">
        <v>57</v>
      </c>
      <c r="F503" s="99">
        <v>4</v>
      </c>
      <c r="G503" s="99">
        <v>0</v>
      </c>
      <c r="H503" s="99">
        <v>0</v>
      </c>
      <c r="I503" s="99">
        <v>0</v>
      </c>
      <c r="J503" s="99" t="s">
        <v>144</v>
      </c>
      <c r="K503" s="99" t="s">
        <v>144</v>
      </c>
      <c r="L503" s="99" t="s">
        <v>144</v>
      </c>
    </row>
    <row r="504" ht="14.25" spans="1:12">
      <c r="A504" s="99" t="s">
        <v>650</v>
      </c>
      <c r="B504" s="99" t="s">
        <v>644</v>
      </c>
      <c r="C504" s="99">
        <v>3</v>
      </c>
      <c r="D504" s="99" t="s">
        <v>42</v>
      </c>
      <c r="E504" s="99" t="s">
        <v>57</v>
      </c>
      <c r="F504" s="99">
        <v>5</v>
      </c>
      <c r="G504" s="99">
        <v>0</v>
      </c>
      <c r="H504" s="99">
        <v>0</v>
      </c>
      <c r="I504" s="99">
        <v>0</v>
      </c>
      <c r="J504" s="99" t="s">
        <v>341</v>
      </c>
      <c r="K504" s="99" t="s">
        <v>144</v>
      </c>
      <c r="L504" s="99" t="s">
        <v>144</v>
      </c>
    </row>
    <row r="505" ht="14.25" spans="1:12">
      <c r="A505" s="99" t="s">
        <v>651</v>
      </c>
      <c r="B505" s="99" t="s">
        <v>644</v>
      </c>
      <c r="C505" s="99">
        <v>3</v>
      </c>
      <c r="D505" s="99" t="s">
        <v>42</v>
      </c>
      <c r="E505" s="99" t="s">
        <v>57</v>
      </c>
      <c r="F505" s="99">
        <v>5</v>
      </c>
      <c r="G505" s="99">
        <v>0</v>
      </c>
      <c r="H505" s="99">
        <v>0</v>
      </c>
      <c r="I505" s="99">
        <v>0</v>
      </c>
      <c r="J505" s="99" t="s">
        <v>144</v>
      </c>
      <c r="K505" s="99" t="s">
        <v>144</v>
      </c>
      <c r="L505" s="99" t="s">
        <v>144</v>
      </c>
    </row>
    <row r="506" ht="14.25" spans="1:12">
      <c r="A506" s="99" t="s">
        <v>652</v>
      </c>
      <c r="B506" s="99" t="s">
        <v>644</v>
      </c>
      <c r="C506" s="99">
        <v>3</v>
      </c>
      <c r="D506" s="99" t="s">
        <v>42</v>
      </c>
      <c r="E506" s="99" t="s">
        <v>57</v>
      </c>
      <c r="F506" s="99">
        <v>5</v>
      </c>
      <c r="G506" s="99">
        <v>0</v>
      </c>
      <c r="H506" s="99">
        <v>0</v>
      </c>
      <c r="I506" s="99">
        <v>0</v>
      </c>
      <c r="J506" s="99" t="s">
        <v>144</v>
      </c>
      <c r="K506" s="99" t="s">
        <v>144</v>
      </c>
      <c r="L506" s="99" t="s">
        <v>144</v>
      </c>
    </row>
    <row r="507" ht="14.25" spans="1:12">
      <c r="A507" s="99" t="s">
        <v>653</v>
      </c>
      <c r="B507" s="99" t="s">
        <v>644</v>
      </c>
      <c r="C507" s="99">
        <v>3</v>
      </c>
      <c r="D507" s="99" t="s">
        <v>38</v>
      </c>
      <c r="E507" s="99" t="s">
        <v>60</v>
      </c>
      <c r="F507" s="99">
        <v>6</v>
      </c>
      <c r="G507" s="99">
        <v>0</v>
      </c>
      <c r="H507" s="99">
        <v>0</v>
      </c>
      <c r="I507" s="99">
        <v>0</v>
      </c>
      <c r="J507" s="99" t="s">
        <v>341</v>
      </c>
      <c r="K507" s="99" t="s">
        <v>144</v>
      </c>
      <c r="L507" s="99" t="s">
        <v>144</v>
      </c>
    </row>
    <row r="508" ht="14.25" spans="1:12">
      <c r="A508" s="99" t="s">
        <v>654</v>
      </c>
      <c r="B508" s="99" t="s">
        <v>644</v>
      </c>
      <c r="C508" s="99">
        <v>3</v>
      </c>
      <c r="D508" s="99" t="s">
        <v>38</v>
      </c>
      <c r="E508" s="99" t="s">
        <v>60</v>
      </c>
      <c r="F508" s="99">
        <v>3</v>
      </c>
      <c r="G508" s="99">
        <v>0</v>
      </c>
      <c r="H508" s="99">
        <v>0</v>
      </c>
      <c r="I508" s="99">
        <v>0</v>
      </c>
      <c r="J508" s="99" t="s">
        <v>301</v>
      </c>
      <c r="K508" s="99" t="s">
        <v>144</v>
      </c>
      <c r="L508" s="99" t="s">
        <v>144</v>
      </c>
    </row>
    <row r="509" ht="14.25" spans="1:12">
      <c r="A509" s="99" t="s">
        <v>655</v>
      </c>
      <c r="B509" s="99" t="s">
        <v>644</v>
      </c>
      <c r="C509" s="99">
        <v>3</v>
      </c>
      <c r="D509" s="99" t="s">
        <v>38</v>
      </c>
      <c r="E509" s="99" t="s">
        <v>60</v>
      </c>
      <c r="F509" s="99">
        <v>6</v>
      </c>
      <c r="G509" s="99">
        <v>0</v>
      </c>
      <c r="H509" s="99">
        <v>0</v>
      </c>
      <c r="I509" s="99">
        <v>0</v>
      </c>
      <c r="J509" s="99" t="s">
        <v>341</v>
      </c>
      <c r="K509" s="99" t="s">
        <v>144</v>
      </c>
      <c r="L509" s="99" t="s">
        <v>144</v>
      </c>
    </row>
    <row r="510" ht="14.25" spans="1:12">
      <c r="A510" s="99" t="s">
        <v>656</v>
      </c>
      <c r="B510" s="99" t="s">
        <v>644</v>
      </c>
      <c r="C510" s="99">
        <v>3</v>
      </c>
      <c r="D510" s="99" t="s">
        <v>40</v>
      </c>
      <c r="E510" s="99" t="s">
        <v>60</v>
      </c>
      <c r="F510" s="99">
        <v>3</v>
      </c>
      <c r="G510" s="99">
        <v>0</v>
      </c>
      <c r="H510" s="99">
        <v>0</v>
      </c>
      <c r="I510" s="99">
        <v>0</v>
      </c>
      <c r="J510" s="99" t="s">
        <v>301</v>
      </c>
      <c r="K510" s="99" t="s">
        <v>144</v>
      </c>
      <c r="L510" s="99" t="s">
        <v>144</v>
      </c>
    </row>
    <row r="511" ht="14.25" spans="1:12">
      <c r="A511" s="99" t="s">
        <v>657</v>
      </c>
      <c r="B511" s="99" t="s">
        <v>644</v>
      </c>
      <c r="C511" s="99">
        <v>3</v>
      </c>
      <c r="D511" s="99" t="s">
        <v>40</v>
      </c>
      <c r="E511" s="99" t="s">
        <v>60</v>
      </c>
      <c r="F511" s="99">
        <v>2</v>
      </c>
      <c r="G511" s="99">
        <v>0</v>
      </c>
      <c r="H511" s="99">
        <v>0</v>
      </c>
      <c r="I511" s="99">
        <v>0</v>
      </c>
      <c r="J511" s="99" t="s">
        <v>144</v>
      </c>
      <c r="K511" s="99" t="s">
        <v>144</v>
      </c>
      <c r="L511" s="99" t="s">
        <v>144</v>
      </c>
    </row>
    <row r="512" ht="14.25" spans="1:12">
      <c r="A512" s="99" t="s">
        <v>658</v>
      </c>
      <c r="B512" s="99" t="s">
        <v>644</v>
      </c>
      <c r="C512" s="99">
        <v>3</v>
      </c>
      <c r="D512" s="99" t="s">
        <v>40</v>
      </c>
      <c r="E512" s="99" t="s">
        <v>60</v>
      </c>
      <c r="F512" s="99">
        <v>2</v>
      </c>
      <c r="G512" s="99">
        <v>0</v>
      </c>
      <c r="H512" s="99">
        <v>0</v>
      </c>
      <c r="I512" s="99">
        <v>0</v>
      </c>
      <c r="J512" s="99" t="s">
        <v>144</v>
      </c>
      <c r="K512" s="99" t="s">
        <v>144</v>
      </c>
      <c r="L512" s="99" t="s">
        <v>144</v>
      </c>
    </row>
    <row r="513" ht="14.25" spans="1:12">
      <c r="A513" s="99" t="s">
        <v>659</v>
      </c>
      <c r="B513" s="99" t="s">
        <v>644</v>
      </c>
      <c r="C513" s="99">
        <v>3</v>
      </c>
      <c r="D513" s="99" t="s">
        <v>42</v>
      </c>
      <c r="E513" s="99" t="s">
        <v>60</v>
      </c>
      <c r="F513" s="99">
        <v>4</v>
      </c>
      <c r="G513" s="99">
        <v>0</v>
      </c>
      <c r="H513" s="99">
        <v>0</v>
      </c>
      <c r="I513" s="99">
        <v>0</v>
      </c>
      <c r="J513" s="99" t="s">
        <v>144</v>
      </c>
      <c r="K513" s="99" t="s">
        <v>144</v>
      </c>
      <c r="L513" s="99" t="s">
        <v>144</v>
      </c>
    </row>
    <row r="514" ht="14.25" spans="1:12">
      <c r="A514" s="99" t="s">
        <v>660</v>
      </c>
      <c r="B514" s="99" t="s">
        <v>644</v>
      </c>
      <c r="C514" s="99">
        <v>3</v>
      </c>
      <c r="D514" s="99" t="s">
        <v>38</v>
      </c>
      <c r="E514" s="99" t="s">
        <v>63</v>
      </c>
      <c r="F514" s="99">
        <v>3</v>
      </c>
      <c r="G514" s="99">
        <v>0</v>
      </c>
      <c r="H514" s="99">
        <v>0</v>
      </c>
      <c r="I514" s="99">
        <v>0</v>
      </c>
      <c r="J514" s="99" t="s">
        <v>341</v>
      </c>
      <c r="K514" s="99" t="s">
        <v>144</v>
      </c>
      <c r="L514" s="99" t="s">
        <v>144</v>
      </c>
    </row>
    <row r="515" ht="14.25" spans="1:12">
      <c r="A515" s="99" t="s">
        <v>661</v>
      </c>
      <c r="B515" s="99" t="s">
        <v>644</v>
      </c>
      <c r="C515" s="99">
        <v>3</v>
      </c>
      <c r="D515" s="99" t="s">
        <v>38</v>
      </c>
      <c r="E515" s="99" t="s">
        <v>63</v>
      </c>
      <c r="F515" s="99">
        <v>3</v>
      </c>
      <c r="G515" s="99">
        <v>0</v>
      </c>
      <c r="H515" s="99">
        <v>0</v>
      </c>
      <c r="I515" s="99">
        <v>0</v>
      </c>
      <c r="J515" s="99" t="s">
        <v>341</v>
      </c>
      <c r="K515" s="99" t="s">
        <v>144</v>
      </c>
      <c r="L515" s="99" t="s">
        <v>144</v>
      </c>
    </row>
    <row r="516" ht="14.25" spans="1:12">
      <c r="A516" s="99" t="s">
        <v>662</v>
      </c>
      <c r="B516" s="99" t="s">
        <v>644</v>
      </c>
      <c r="C516" s="99">
        <v>3</v>
      </c>
      <c r="D516" s="99" t="s">
        <v>42</v>
      </c>
      <c r="E516" s="99" t="s">
        <v>63</v>
      </c>
      <c r="F516" s="99">
        <v>6</v>
      </c>
      <c r="G516" s="99">
        <v>0</v>
      </c>
      <c r="H516" s="99">
        <v>0</v>
      </c>
      <c r="I516" s="99">
        <v>0</v>
      </c>
      <c r="J516" s="99" t="s">
        <v>144</v>
      </c>
      <c r="K516" s="99" t="s">
        <v>144</v>
      </c>
      <c r="L516" s="99" t="s">
        <v>144</v>
      </c>
    </row>
    <row r="517" ht="14.25" spans="1:12">
      <c r="A517" s="99" t="s">
        <v>663</v>
      </c>
      <c r="B517" s="99" t="s">
        <v>644</v>
      </c>
      <c r="C517" s="99">
        <v>5</v>
      </c>
      <c r="D517" s="99" t="s">
        <v>38</v>
      </c>
      <c r="E517" s="99" t="s">
        <v>57</v>
      </c>
      <c r="F517" s="99">
        <v>3</v>
      </c>
      <c r="G517" s="99">
        <v>0</v>
      </c>
      <c r="H517" s="99">
        <v>0</v>
      </c>
      <c r="I517" s="99">
        <v>0</v>
      </c>
      <c r="J517" s="99" t="s">
        <v>320</v>
      </c>
      <c r="K517" s="99" t="s">
        <v>144</v>
      </c>
      <c r="L517" s="99" t="s">
        <v>144</v>
      </c>
    </row>
    <row r="518" ht="14.25" spans="1:12">
      <c r="A518" s="99" t="s">
        <v>664</v>
      </c>
      <c r="B518" s="99" t="s">
        <v>644</v>
      </c>
      <c r="C518" s="99">
        <v>5</v>
      </c>
      <c r="D518" s="99" t="s">
        <v>38</v>
      </c>
      <c r="E518" s="99" t="s">
        <v>57</v>
      </c>
      <c r="F518" s="99">
        <v>3</v>
      </c>
      <c r="G518" s="99">
        <v>0</v>
      </c>
      <c r="H518" s="99">
        <v>0</v>
      </c>
      <c r="I518" s="99">
        <v>0</v>
      </c>
      <c r="J518" s="99" t="s">
        <v>144</v>
      </c>
      <c r="K518" s="99" t="s">
        <v>144</v>
      </c>
      <c r="L518" s="99" t="s">
        <v>144</v>
      </c>
    </row>
    <row r="519" ht="14.25" spans="1:12">
      <c r="A519" s="99" t="s">
        <v>665</v>
      </c>
      <c r="B519" s="99" t="s">
        <v>644</v>
      </c>
      <c r="C519" s="99">
        <v>5</v>
      </c>
      <c r="D519" s="99" t="s">
        <v>40</v>
      </c>
      <c r="E519" s="99" t="s">
        <v>57</v>
      </c>
      <c r="F519" s="99">
        <v>5</v>
      </c>
      <c r="G519" s="99">
        <v>0</v>
      </c>
      <c r="H519" s="99">
        <v>0</v>
      </c>
      <c r="I519" s="99">
        <v>0</v>
      </c>
      <c r="J519" s="99" t="s">
        <v>301</v>
      </c>
      <c r="K519" s="99" t="s">
        <v>144</v>
      </c>
      <c r="L519" s="99" t="s">
        <v>144</v>
      </c>
    </row>
    <row r="520" ht="14.25" spans="1:12">
      <c r="A520" s="99" t="s">
        <v>666</v>
      </c>
      <c r="B520" s="99" t="s">
        <v>644</v>
      </c>
      <c r="C520" s="99">
        <v>5</v>
      </c>
      <c r="D520" s="99" t="s">
        <v>42</v>
      </c>
      <c r="E520" s="99" t="s">
        <v>57</v>
      </c>
      <c r="F520" s="99">
        <v>5</v>
      </c>
      <c r="G520" s="99">
        <v>0</v>
      </c>
      <c r="H520" s="99">
        <v>0</v>
      </c>
      <c r="I520" s="99">
        <v>0</v>
      </c>
      <c r="J520" s="99" t="s">
        <v>320</v>
      </c>
      <c r="K520" s="99" t="s">
        <v>144</v>
      </c>
      <c r="L520" s="99" t="s">
        <v>144</v>
      </c>
    </row>
    <row r="521" ht="14.25" spans="1:12">
      <c r="A521" s="99" t="s">
        <v>667</v>
      </c>
      <c r="B521" s="99" t="s">
        <v>644</v>
      </c>
      <c r="C521" s="99">
        <v>5</v>
      </c>
      <c r="D521" s="99" t="s">
        <v>44</v>
      </c>
      <c r="E521" s="99" t="s">
        <v>57</v>
      </c>
      <c r="F521" s="99">
        <v>6</v>
      </c>
      <c r="G521" s="99">
        <v>0</v>
      </c>
      <c r="H521" s="99">
        <v>0</v>
      </c>
      <c r="I521" s="99">
        <v>0</v>
      </c>
      <c r="J521" s="99" t="s">
        <v>144</v>
      </c>
      <c r="K521" s="99" t="s">
        <v>144</v>
      </c>
      <c r="L521" s="99" t="s">
        <v>144</v>
      </c>
    </row>
    <row r="522" ht="14.25" spans="1:12">
      <c r="A522" s="99" t="s">
        <v>668</v>
      </c>
      <c r="B522" s="99" t="s">
        <v>644</v>
      </c>
      <c r="C522" s="99">
        <v>5</v>
      </c>
      <c r="D522" s="99" t="s">
        <v>45</v>
      </c>
      <c r="E522" s="99" t="s">
        <v>57</v>
      </c>
      <c r="F522" s="99">
        <v>4</v>
      </c>
      <c r="G522" s="99">
        <v>0</v>
      </c>
      <c r="H522" s="99">
        <v>0</v>
      </c>
      <c r="I522" s="99">
        <v>0</v>
      </c>
      <c r="J522" s="99" t="s">
        <v>144</v>
      </c>
      <c r="K522" s="99" t="s">
        <v>144</v>
      </c>
      <c r="L522" s="99" t="s">
        <v>144</v>
      </c>
    </row>
    <row r="523" ht="14.25" spans="1:12">
      <c r="A523" s="99" t="s">
        <v>669</v>
      </c>
      <c r="B523" s="99" t="s">
        <v>644</v>
      </c>
      <c r="C523" s="99">
        <v>5</v>
      </c>
      <c r="D523" s="99" t="s">
        <v>38</v>
      </c>
      <c r="E523" s="99" t="s">
        <v>60</v>
      </c>
      <c r="F523" s="99">
        <v>6</v>
      </c>
      <c r="G523" s="99">
        <v>0</v>
      </c>
      <c r="H523" s="99">
        <v>0</v>
      </c>
      <c r="I523" s="99">
        <v>0</v>
      </c>
      <c r="J523" s="99" t="s">
        <v>301</v>
      </c>
      <c r="K523" s="99" t="s">
        <v>144</v>
      </c>
      <c r="L523" s="99" t="s">
        <v>144</v>
      </c>
    </row>
    <row r="524" ht="14.25" spans="1:12">
      <c r="A524" s="99" t="s">
        <v>670</v>
      </c>
      <c r="B524" s="99" t="s">
        <v>644</v>
      </c>
      <c r="C524" s="99">
        <v>5</v>
      </c>
      <c r="D524" s="99" t="s">
        <v>40</v>
      </c>
      <c r="E524" s="99" t="s">
        <v>60</v>
      </c>
      <c r="F524" s="99">
        <v>5</v>
      </c>
      <c r="G524" s="99">
        <v>0</v>
      </c>
      <c r="H524" s="99">
        <v>0</v>
      </c>
      <c r="I524" s="99">
        <v>0</v>
      </c>
      <c r="J524" s="99" t="s">
        <v>144</v>
      </c>
      <c r="K524" s="99" t="s">
        <v>144</v>
      </c>
      <c r="L524" s="99" t="s">
        <v>144</v>
      </c>
    </row>
    <row r="525" ht="14.25" spans="1:12">
      <c r="A525" s="99" t="s">
        <v>671</v>
      </c>
      <c r="B525" s="99" t="s">
        <v>644</v>
      </c>
      <c r="C525" s="99">
        <v>5</v>
      </c>
      <c r="D525" s="99" t="s">
        <v>42</v>
      </c>
      <c r="E525" s="99" t="s">
        <v>60</v>
      </c>
      <c r="F525" s="99">
        <v>3</v>
      </c>
      <c r="G525" s="99">
        <v>0</v>
      </c>
      <c r="H525" s="99">
        <v>0</v>
      </c>
      <c r="I525" s="99">
        <v>0</v>
      </c>
      <c r="J525" s="99" t="s">
        <v>320</v>
      </c>
      <c r="K525" s="99" t="s">
        <v>144</v>
      </c>
      <c r="L525" s="99" t="s">
        <v>144</v>
      </c>
    </row>
    <row r="526" ht="14.25" spans="1:12">
      <c r="A526" s="99" t="s">
        <v>672</v>
      </c>
      <c r="B526" s="99" t="s">
        <v>644</v>
      </c>
      <c r="C526" s="99">
        <v>5</v>
      </c>
      <c r="D526" s="99" t="s">
        <v>42</v>
      </c>
      <c r="E526" s="99" t="s">
        <v>60</v>
      </c>
      <c r="F526" s="99">
        <v>2</v>
      </c>
      <c r="G526" s="99">
        <v>0</v>
      </c>
      <c r="H526" s="99">
        <v>0</v>
      </c>
      <c r="I526" s="99">
        <v>0</v>
      </c>
      <c r="J526" s="99" t="s">
        <v>144</v>
      </c>
      <c r="K526" s="99" t="s">
        <v>144</v>
      </c>
      <c r="L526" s="99" t="s">
        <v>144</v>
      </c>
    </row>
    <row r="527" ht="14.25" spans="1:12">
      <c r="A527" s="99" t="s">
        <v>673</v>
      </c>
      <c r="B527" s="99" t="s">
        <v>644</v>
      </c>
      <c r="C527" s="99">
        <v>5</v>
      </c>
      <c r="D527" s="99" t="s">
        <v>42</v>
      </c>
      <c r="E527" s="99" t="s">
        <v>60</v>
      </c>
      <c r="F527" s="99">
        <v>5</v>
      </c>
      <c r="G527" s="99">
        <v>0</v>
      </c>
      <c r="H527" s="99">
        <v>0</v>
      </c>
      <c r="I527" s="99">
        <v>0</v>
      </c>
      <c r="J527" s="99" t="s">
        <v>144</v>
      </c>
      <c r="K527" s="99" t="s">
        <v>144</v>
      </c>
      <c r="L527" s="99" t="s">
        <v>144</v>
      </c>
    </row>
    <row r="528" ht="14.25" spans="1:12">
      <c r="A528" s="99" t="s">
        <v>674</v>
      </c>
      <c r="B528" s="99" t="s">
        <v>644</v>
      </c>
      <c r="C528" s="99">
        <v>5</v>
      </c>
      <c r="D528" s="99" t="s">
        <v>44</v>
      </c>
      <c r="E528" s="99" t="s">
        <v>60</v>
      </c>
      <c r="F528" s="99">
        <v>3</v>
      </c>
      <c r="G528" s="99">
        <v>0</v>
      </c>
      <c r="H528" s="99">
        <v>0</v>
      </c>
      <c r="I528" s="99">
        <v>0</v>
      </c>
      <c r="J528" s="99" t="s">
        <v>144</v>
      </c>
      <c r="K528" s="99" t="s">
        <v>144</v>
      </c>
      <c r="L528" s="99" t="s">
        <v>144</v>
      </c>
    </row>
    <row r="529" ht="14.25" spans="1:12">
      <c r="A529" s="99" t="s">
        <v>675</v>
      </c>
      <c r="B529" s="99" t="s">
        <v>644</v>
      </c>
      <c r="C529" s="99">
        <v>5</v>
      </c>
      <c r="D529" s="99" t="s">
        <v>45</v>
      </c>
      <c r="E529" s="99" t="s">
        <v>60</v>
      </c>
      <c r="F529" s="99">
        <v>3</v>
      </c>
      <c r="G529" s="99">
        <v>0</v>
      </c>
      <c r="H529" s="99">
        <v>0</v>
      </c>
      <c r="I529" s="99">
        <v>0</v>
      </c>
      <c r="J529" s="99" t="s">
        <v>341</v>
      </c>
      <c r="K529" s="99" t="s">
        <v>144</v>
      </c>
      <c r="L529" s="99" t="s">
        <v>144</v>
      </c>
    </row>
    <row r="530" ht="14.25" spans="1:12">
      <c r="A530" s="99" t="s">
        <v>676</v>
      </c>
      <c r="B530" s="99" t="s">
        <v>644</v>
      </c>
      <c r="C530" s="99">
        <v>5</v>
      </c>
      <c r="D530" s="99" t="s">
        <v>45</v>
      </c>
      <c r="E530" s="99" t="s">
        <v>60</v>
      </c>
      <c r="F530" s="99">
        <v>6</v>
      </c>
      <c r="G530" s="99">
        <v>0</v>
      </c>
      <c r="H530" s="99">
        <v>0</v>
      </c>
      <c r="I530" s="99">
        <v>0</v>
      </c>
      <c r="J530" s="99" t="s">
        <v>144</v>
      </c>
      <c r="K530" s="99" t="s">
        <v>144</v>
      </c>
      <c r="L530" s="99" t="s">
        <v>144</v>
      </c>
    </row>
    <row r="531" ht="14.25" spans="1:12">
      <c r="A531" s="99" t="s">
        <v>677</v>
      </c>
      <c r="B531" s="99" t="s">
        <v>644</v>
      </c>
      <c r="C531" s="99">
        <v>5</v>
      </c>
      <c r="D531" s="99" t="s">
        <v>45</v>
      </c>
      <c r="E531" s="99" t="s">
        <v>60</v>
      </c>
      <c r="F531" s="99">
        <v>3</v>
      </c>
      <c r="G531" s="99">
        <v>0</v>
      </c>
      <c r="H531" s="99">
        <v>0</v>
      </c>
      <c r="I531" s="99">
        <v>0</v>
      </c>
      <c r="J531" s="99" t="s">
        <v>341</v>
      </c>
      <c r="K531" s="99" t="s">
        <v>144</v>
      </c>
      <c r="L531" s="99" t="s">
        <v>144</v>
      </c>
    </row>
    <row r="532" ht="14.25" spans="1:12">
      <c r="A532" s="99" t="s">
        <v>678</v>
      </c>
      <c r="B532" s="99" t="s">
        <v>644</v>
      </c>
      <c r="C532" s="99">
        <v>5</v>
      </c>
      <c r="D532" s="99" t="s">
        <v>38</v>
      </c>
      <c r="E532" s="99" t="s">
        <v>63</v>
      </c>
      <c r="F532" s="99">
        <v>2</v>
      </c>
      <c r="G532" s="99">
        <v>0</v>
      </c>
      <c r="H532" s="99">
        <v>0</v>
      </c>
      <c r="I532" s="99">
        <v>0</v>
      </c>
      <c r="J532" s="99" t="s">
        <v>144</v>
      </c>
      <c r="K532" s="99" t="s">
        <v>144</v>
      </c>
      <c r="L532" s="99" t="s">
        <v>144</v>
      </c>
    </row>
    <row r="533" ht="14.25" spans="1:12">
      <c r="A533" s="99" t="s">
        <v>679</v>
      </c>
      <c r="B533" s="99" t="s">
        <v>644</v>
      </c>
      <c r="C533" s="99">
        <v>5</v>
      </c>
      <c r="D533" s="99" t="s">
        <v>40</v>
      </c>
      <c r="E533" s="99" t="s">
        <v>63</v>
      </c>
      <c r="F533" s="99">
        <v>4</v>
      </c>
      <c r="G533" s="99">
        <v>0</v>
      </c>
      <c r="H533" s="99">
        <v>0</v>
      </c>
      <c r="I533" s="99">
        <v>0</v>
      </c>
      <c r="J533" s="99" t="s">
        <v>144</v>
      </c>
      <c r="K533" s="99" t="s">
        <v>144</v>
      </c>
      <c r="L533" s="99" t="s">
        <v>144</v>
      </c>
    </row>
    <row r="534" ht="14.25" spans="1:12">
      <c r="A534" s="99" t="s">
        <v>680</v>
      </c>
      <c r="B534" s="99" t="s">
        <v>644</v>
      </c>
      <c r="C534" s="99">
        <v>5</v>
      </c>
      <c r="D534" s="99" t="s">
        <v>42</v>
      </c>
      <c r="E534" s="99" t="s">
        <v>63</v>
      </c>
      <c r="F534" s="99">
        <v>2</v>
      </c>
      <c r="G534" s="99">
        <v>0</v>
      </c>
      <c r="H534" s="99">
        <v>0</v>
      </c>
      <c r="I534" s="99">
        <v>0</v>
      </c>
      <c r="J534" s="99" t="s">
        <v>301</v>
      </c>
      <c r="K534" s="99" t="s">
        <v>144</v>
      </c>
      <c r="L534" s="99" t="s">
        <v>144</v>
      </c>
    </row>
    <row r="535" ht="14.25" spans="1:12">
      <c r="A535" s="99" t="s">
        <v>681</v>
      </c>
      <c r="B535" s="99" t="s">
        <v>644</v>
      </c>
      <c r="C535" s="99">
        <v>5</v>
      </c>
      <c r="D535" s="99" t="s">
        <v>42</v>
      </c>
      <c r="E535" s="99" t="s">
        <v>63</v>
      </c>
      <c r="F535" s="99">
        <v>4</v>
      </c>
      <c r="G535" s="99">
        <v>0</v>
      </c>
      <c r="H535" s="99">
        <v>0</v>
      </c>
      <c r="I535" s="99">
        <v>0</v>
      </c>
      <c r="J535" s="99" t="s">
        <v>144</v>
      </c>
      <c r="K535" s="99" t="s">
        <v>144</v>
      </c>
      <c r="L535" s="99" t="s">
        <v>144</v>
      </c>
    </row>
    <row r="536" ht="14.25" spans="1:12">
      <c r="A536" s="99" t="s">
        <v>682</v>
      </c>
      <c r="B536" s="99" t="s">
        <v>644</v>
      </c>
      <c r="C536" s="99">
        <v>5</v>
      </c>
      <c r="D536" s="99" t="s">
        <v>44</v>
      </c>
      <c r="E536" s="99" t="s">
        <v>63</v>
      </c>
      <c r="F536" s="99">
        <v>3</v>
      </c>
      <c r="G536" s="99">
        <v>0</v>
      </c>
      <c r="H536" s="99">
        <v>0</v>
      </c>
      <c r="I536" s="99">
        <v>0</v>
      </c>
      <c r="J536" s="99" t="s">
        <v>301</v>
      </c>
      <c r="K536" s="99" t="s">
        <v>144</v>
      </c>
      <c r="L536" s="99" t="s">
        <v>144</v>
      </c>
    </row>
    <row r="537" ht="14.25" spans="1:12">
      <c r="A537" s="99" t="s">
        <v>683</v>
      </c>
      <c r="B537" s="99" t="s">
        <v>644</v>
      </c>
      <c r="C537" s="99">
        <v>5</v>
      </c>
      <c r="D537" s="99" t="s">
        <v>44</v>
      </c>
      <c r="E537" s="99" t="s">
        <v>63</v>
      </c>
      <c r="F537" s="99">
        <v>5</v>
      </c>
      <c r="G537" s="99">
        <v>0</v>
      </c>
      <c r="H537" s="99">
        <v>0</v>
      </c>
      <c r="I537" s="99">
        <v>0</v>
      </c>
      <c r="J537" s="99" t="s">
        <v>144</v>
      </c>
      <c r="K537" s="99" t="s">
        <v>144</v>
      </c>
      <c r="L537" s="99" t="s">
        <v>144</v>
      </c>
    </row>
    <row r="538" ht="14.25" spans="1:12">
      <c r="A538" s="99" t="s">
        <v>684</v>
      </c>
      <c r="B538" s="99" t="s">
        <v>644</v>
      </c>
      <c r="C538" s="99">
        <v>5</v>
      </c>
      <c r="D538" s="99" t="s">
        <v>44</v>
      </c>
      <c r="E538" s="99" t="s">
        <v>63</v>
      </c>
      <c r="F538" s="99">
        <v>3</v>
      </c>
      <c r="G538" s="99">
        <v>0</v>
      </c>
      <c r="H538" s="99">
        <v>0</v>
      </c>
      <c r="I538" s="99">
        <v>0</v>
      </c>
      <c r="J538" s="99" t="s">
        <v>301</v>
      </c>
      <c r="K538" s="99" t="s">
        <v>144</v>
      </c>
      <c r="L538" s="99" t="s">
        <v>144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L14" sqref="L14"/>
    </sheetView>
  </sheetViews>
  <sheetFormatPr defaultColWidth="9" defaultRowHeight="14.25"/>
  <cols>
    <col min="1" max="1" width="15.5" style="1" customWidth="1"/>
    <col min="2" max="5" width="6" style="2" customWidth="1"/>
    <col min="6" max="6" width="2.625" style="3" customWidth="1"/>
    <col min="7" max="7" width="12.25" style="2" customWidth="1"/>
    <col min="8" max="8" width="8.25" style="2" customWidth="1"/>
    <col min="9" max="9" width="8.25" style="3" customWidth="1"/>
    <col min="10" max="10" width="18.75" style="3" customWidth="1"/>
    <col min="11" max="12" width="7.75" style="3" customWidth="1"/>
    <col min="13" max="13" width="13.5" style="2" customWidth="1"/>
    <col min="14" max="14" width="6.25" style="2" customWidth="1"/>
    <col min="15" max="15" width="8.25" style="4" customWidth="1"/>
    <col min="16" max="16" width="19.5" style="4" customWidth="1"/>
    <col min="17" max="18" width="8.25" style="4" customWidth="1"/>
    <col min="19" max="241" width="9" style="5"/>
    <col min="242" max="242" width="16.75" style="5" customWidth="1"/>
    <col min="243" max="243" width="5" style="5" customWidth="1"/>
    <col min="244" max="244" width="5.125" style="5" customWidth="1"/>
    <col min="245" max="245" width="4.5" style="5" customWidth="1"/>
    <col min="246" max="247" width="6.375" style="5" customWidth="1"/>
    <col min="248" max="248" width="4.75" style="5" customWidth="1"/>
    <col min="249" max="249" width="4.5" style="5" customWidth="1"/>
    <col min="250" max="250" width="5.625" style="5" customWidth="1"/>
    <col min="251" max="251" width="5" style="5" customWidth="1"/>
    <col min="252" max="253" width="4.5" style="5" customWidth="1"/>
    <col min="254" max="497" width="9" style="5"/>
    <col min="498" max="498" width="16.75" style="5" customWidth="1"/>
    <col min="499" max="499" width="5" style="5" customWidth="1"/>
    <col min="500" max="500" width="5.125" style="5" customWidth="1"/>
    <col min="501" max="501" width="4.5" style="5" customWidth="1"/>
    <col min="502" max="503" width="6.375" style="5" customWidth="1"/>
    <col min="504" max="504" width="4.75" style="5" customWidth="1"/>
    <col min="505" max="505" width="4.5" style="5" customWidth="1"/>
    <col min="506" max="506" width="5.625" style="5" customWidth="1"/>
    <col min="507" max="507" width="5" style="5" customWidth="1"/>
    <col min="508" max="509" width="4.5" style="5" customWidth="1"/>
    <col min="510" max="753" width="9" style="5"/>
    <col min="754" max="754" width="16.75" style="5" customWidth="1"/>
    <col min="755" max="755" width="5" style="5" customWidth="1"/>
    <col min="756" max="756" width="5.125" style="5" customWidth="1"/>
    <col min="757" max="757" width="4.5" style="5" customWidth="1"/>
    <col min="758" max="759" width="6.375" style="5" customWidth="1"/>
    <col min="760" max="760" width="4.75" style="5" customWidth="1"/>
    <col min="761" max="761" width="4.5" style="5" customWidth="1"/>
    <col min="762" max="762" width="5.625" style="5" customWidth="1"/>
    <col min="763" max="763" width="5" style="5" customWidth="1"/>
    <col min="764" max="765" width="4.5" style="5" customWidth="1"/>
    <col min="766" max="1009" width="9" style="5"/>
    <col min="1010" max="1010" width="16.75" style="5" customWidth="1"/>
    <col min="1011" max="1011" width="5" style="5" customWidth="1"/>
    <col min="1012" max="1012" width="5.125" style="5" customWidth="1"/>
    <col min="1013" max="1013" width="4.5" style="5" customWidth="1"/>
    <col min="1014" max="1015" width="6.375" style="5" customWidth="1"/>
    <col min="1016" max="1016" width="4.75" style="5" customWidth="1"/>
    <col min="1017" max="1017" width="4.5" style="5" customWidth="1"/>
    <col min="1018" max="1018" width="5.625" style="5" customWidth="1"/>
    <col min="1019" max="1019" width="5" style="5" customWidth="1"/>
    <col min="1020" max="1021" width="4.5" style="5" customWidth="1"/>
    <col min="1022" max="1265" width="9" style="5"/>
    <col min="1266" max="1266" width="16.75" style="5" customWidth="1"/>
    <col min="1267" max="1267" width="5" style="5" customWidth="1"/>
    <col min="1268" max="1268" width="5.125" style="5" customWidth="1"/>
    <col min="1269" max="1269" width="4.5" style="5" customWidth="1"/>
    <col min="1270" max="1271" width="6.375" style="5" customWidth="1"/>
    <col min="1272" max="1272" width="4.75" style="5" customWidth="1"/>
    <col min="1273" max="1273" width="4.5" style="5" customWidth="1"/>
    <col min="1274" max="1274" width="5.625" style="5" customWidth="1"/>
    <col min="1275" max="1275" width="5" style="5" customWidth="1"/>
    <col min="1276" max="1277" width="4.5" style="5" customWidth="1"/>
    <col min="1278" max="1521" width="9" style="5"/>
    <col min="1522" max="1522" width="16.75" style="5" customWidth="1"/>
    <col min="1523" max="1523" width="5" style="5" customWidth="1"/>
    <col min="1524" max="1524" width="5.125" style="5" customWidth="1"/>
    <col min="1525" max="1525" width="4.5" style="5" customWidth="1"/>
    <col min="1526" max="1527" width="6.375" style="5" customWidth="1"/>
    <col min="1528" max="1528" width="4.75" style="5" customWidth="1"/>
    <col min="1529" max="1529" width="4.5" style="5" customWidth="1"/>
    <col min="1530" max="1530" width="5.625" style="5" customWidth="1"/>
    <col min="1531" max="1531" width="5" style="5" customWidth="1"/>
    <col min="1532" max="1533" width="4.5" style="5" customWidth="1"/>
    <col min="1534" max="1777" width="9" style="5"/>
    <col min="1778" max="1778" width="16.75" style="5" customWidth="1"/>
    <col min="1779" max="1779" width="5" style="5" customWidth="1"/>
    <col min="1780" max="1780" width="5.125" style="5" customWidth="1"/>
    <col min="1781" max="1781" width="4.5" style="5" customWidth="1"/>
    <col min="1782" max="1783" width="6.375" style="5" customWidth="1"/>
    <col min="1784" max="1784" width="4.75" style="5" customWidth="1"/>
    <col min="1785" max="1785" width="4.5" style="5" customWidth="1"/>
    <col min="1786" max="1786" width="5.625" style="5" customWidth="1"/>
    <col min="1787" max="1787" width="5" style="5" customWidth="1"/>
    <col min="1788" max="1789" width="4.5" style="5" customWidth="1"/>
    <col min="1790" max="2033" width="9" style="5"/>
    <col min="2034" max="2034" width="16.75" style="5" customWidth="1"/>
    <col min="2035" max="2035" width="5" style="5" customWidth="1"/>
    <col min="2036" max="2036" width="5.125" style="5" customWidth="1"/>
    <col min="2037" max="2037" width="4.5" style="5" customWidth="1"/>
    <col min="2038" max="2039" width="6.375" style="5" customWidth="1"/>
    <col min="2040" max="2040" width="4.75" style="5" customWidth="1"/>
    <col min="2041" max="2041" width="4.5" style="5" customWidth="1"/>
    <col min="2042" max="2042" width="5.625" style="5" customWidth="1"/>
    <col min="2043" max="2043" width="5" style="5" customWidth="1"/>
    <col min="2044" max="2045" width="4.5" style="5" customWidth="1"/>
    <col min="2046" max="2289" width="9" style="5"/>
    <col min="2290" max="2290" width="16.75" style="5" customWidth="1"/>
    <col min="2291" max="2291" width="5" style="5" customWidth="1"/>
    <col min="2292" max="2292" width="5.125" style="5" customWidth="1"/>
    <col min="2293" max="2293" width="4.5" style="5" customWidth="1"/>
    <col min="2294" max="2295" width="6.375" style="5" customWidth="1"/>
    <col min="2296" max="2296" width="4.75" style="5" customWidth="1"/>
    <col min="2297" max="2297" width="4.5" style="5" customWidth="1"/>
    <col min="2298" max="2298" width="5.625" style="5" customWidth="1"/>
    <col min="2299" max="2299" width="5" style="5" customWidth="1"/>
    <col min="2300" max="2301" width="4.5" style="5" customWidth="1"/>
    <col min="2302" max="2545" width="9" style="5"/>
    <col min="2546" max="2546" width="16.75" style="5" customWidth="1"/>
    <col min="2547" max="2547" width="5" style="5" customWidth="1"/>
    <col min="2548" max="2548" width="5.125" style="5" customWidth="1"/>
    <col min="2549" max="2549" width="4.5" style="5" customWidth="1"/>
    <col min="2550" max="2551" width="6.375" style="5" customWidth="1"/>
    <col min="2552" max="2552" width="4.75" style="5" customWidth="1"/>
    <col min="2553" max="2553" width="4.5" style="5" customWidth="1"/>
    <col min="2554" max="2554" width="5.625" style="5" customWidth="1"/>
    <col min="2555" max="2555" width="5" style="5" customWidth="1"/>
    <col min="2556" max="2557" width="4.5" style="5" customWidth="1"/>
    <col min="2558" max="2801" width="9" style="5"/>
    <col min="2802" max="2802" width="16.75" style="5" customWidth="1"/>
    <col min="2803" max="2803" width="5" style="5" customWidth="1"/>
    <col min="2804" max="2804" width="5.125" style="5" customWidth="1"/>
    <col min="2805" max="2805" width="4.5" style="5" customWidth="1"/>
    <col min="2806" max="2807" width="6.375" style="5" customWidth="1"/>
    <col min="2808" max="2808" width="4.75" style="5" customWidth="1"/>
    <col min="2809" max="2809" width="4.5" style="5" customWidth="1"/>
    <col min="2810" max="2810" width="5.625" style="5" customWidth="1"/>
    <col min="2811" max="2811" width="5" style="5" customWidth="1"/>
    <col min="2812" max="2813" width="4.5" style="5" customWidth="1"/>
    <col min="2814" max="3057" width="9" style="5"/>
    <col min="3058" max="3058" width="16.75" style="5" customWidth="1"/>
    <col min="3059" max="3059" width="5" style="5" customWidth="1"/>
    <col min="3060" max="3060" width="5.125" style="5" customWidth="1"/>
    <col min="3061" max="3061" width="4.5" style="5" customWidth="1"/>
    <col min="3062" max="3063" width="6.375" style="5" customWidth="1"/>
    <col min="3064" max="3064" width="4.75" style="5" customWidth="1"/>
    <col min="3065" max="3065" width="4.5" style="5" customWidth="1"/>
    <col min="3066" max="3066" width="5.625" style="5" customWidth="1"/>
    <col min="3067" max="3067" width="5" style="5" customWidth="1"/>
    <col min="3068" max="3069" width="4.5" style="5" customWidth="1"/>
    <col min="3070" max="3313" width="9" style="5"/>
    <col min="3314" max="3314" width="16.75" style="5" customWidth="1"/>
    <col min="3315" max="3315" width="5" style="5" customWidth="1"/>
    <col min="3316" max="3316" width="5.125" style="5" customWidth="1"/>
    <col min="3317" max="3317" width="4.5" style="5" customWidth="1"/>
    <col min="3318" max="3319" width="6.375" style="5" customWidth="1"/>
    <col min="3320" max="3320" width="4.75" style="5" customWidth="1"/>
    <col min="3321" max="3321" width="4.5" style="5" customWidth="1"/>
    <col min="3322" max="3322" width="5.625" style="5" customWidth="1"/>
    <col min="3323" max="3323" width="5" style="5" customWidth="1"/>
    <col min="3324" max="3325" width="4.5" style="5" customWidth="1"/>
    <col min="3326" max="3569" width="9" style="5"/>
    <col min="3570" max="3570" width="16.75" style="5" customWidth="1"/>
    <col min="3571" max="3571" width="5" style="5" customWidth="1"/>
    <col min="3572" max="3572" width="5.125" style="5" customWidth="1"/>
    <col min="3573" max="3573" width="4.5" style="5" customWidth="1"/>
    <col min="3574" max="3575" width="6.375" style="5" customWidth="1"/>
    <col min="3576" max="3576" width="4.75" style="5" customWidth="1"/>
    <col min="3577" max="3577" width="4.5" style="5" customWidth="1"/>
    <col min="3578" max="3578" width="5.625" style="5" customWidth="1"/>
    <col min="3579" max="3579" width="5" style="5" customWidth="1"/>
    <col min="3580" max="3581" width="4.5" style="5" customWidth="1"/>
    <col min="3582" max="3825" width="9" style="5"/>
    <col min="3826" max="3826" width="16.75" style="5" customWidth="1"/>
    <col min="3827" max="3827" width="5" style="5" customWidth="1"/>
    <col min="3828" max="3828" width="5.125" style="5" customWidth="1"/>
    <col min="3829" max="3829" width="4.5" style="5" customWidth="1"/>
    <col min="3830" max="3831" width="6.375" style="5" customWidth="1"/>
    <col min="3832" max="3832" width="4.75" style="5" customWidth="1"/>
    <col min="3833" max="3833" width="4.5" style="5" customWidth="1"/>
    <col min="3834" max="3834" width="5.625" style="5" customWidth="1"/>
    <col min="3835" max="3835" width="5" style="5" customWidth="1"/>
    <col min="3836" max="3837" width="4.5" style="5" customWidth="1"/>
    <col min="3838" max="4081" width="9" style="5"/>
    <col min="4082" max="4082" width="16.75" style="5" customWidth="1"/>
    <col min="4083" max="4083" width="5" style="5" customWidth="1"/>
    <col min="4084" max="4084" width="5.125" style="5" customWidth="1"/>
    <col min="4085" max="4085" width="4.5" style="5" customWidth="1"/>
    <col min="4086" max="4087" width="6.375" style="5" customWidth="1"/>
    <col min="4088" max="4088" width="4.75" style="5" customWidth="1"/>
    <col min="4089" max="4089" width="4.5" style="5" customWidth="1"/>
    <col min="4090" max="4090" width="5.625" style="5" customWidth="1"/>
    <col min="4091" max="4091" width="5" style="5" customWidth="1"/>
    <col min="4092" max="4093" width="4.5" style="5" customWidth="1"/>
    <col min="4094" max="4337" width="9" style="5"/>
    <col min="4338" max="4338" width="16.75" style="5" customWidth="1"/>
    <col min="4339" max="4339" width="5" style="5" customWidth="1"/>
    <col min="4340" max="4340" width="5.125" style="5" customWidth="1"/>
    <col min="4341" max="4341" width="4.5" style="5" customWidth="1"/>
    <col min="4342" max="4343" width="6.375" style="5" customWidth="1"/>
    <col min="4344" max="4344" width="4.75" style="5" customWidth="1"/>
    <col min="4345" max="4345" width="4.5" style="5" customWidth="1"/>
    <col min="4346" max="4346" width="5.625" style="5" customWidth="1"/>
    <col min="4347" max="4347" width="5" style="5" customWidth="1"/>
    <col min="4348" max="4349" width="4.5" style="5" customWidth="1"/>
    <col min="4350" max="4593" width="9" style="5"/>
    <col min="4594" max="4594" width="16.75" style="5" customWidth="1"/>
    <col min="4595" max="4595" width="5" style="5" customWidth="1"/>
    <col min="4596" max="4596" width="5.125" style="5" customWidth="1"/>
    <col min="4597" max="4597" width="4.5" style="5" customWidth="1"/>
    <col min="4598" max="4599" width="6.375" style="5" customWidth="1"/>
    <col min="4600" max="4600" width="4.75" style="5" customWidth="1"/>
    <col min="4601" max="4601" width="4.5" style="5" customWidth="1"/>
    <col min="4602" max="4602" width="5.625" style="5" customWidth="1"/>
    <col min="4603" max="4603" width="5" style="5" customWidth="1"/>
    <col min="4604" max="4605" width="4.5" style="5" customWidth="1"/>
    <col min="4606" max="4849" width="9" style="5"/>
    <col min="4850" max="4850" width="16.75" style="5" customWidth="1"/>
    <col min="4851" max="4851" width="5" style="5" customWidth="1"/>
    <col min="4852" max="4852" width="5.125" style="5" customWidth="1"/>
    <col min="4853" max="4853" width="4.5" style="5" customWidth="1"/>
    <col min="4854" max="4855" width="6.375" style="5" customWidth="1"/>
    <col min="4856" max="4856" width="4.75" style="5" customWidth="1"/>
    <col min="4857" max="4857" width="4.5" style="5" customWidth="1"/>
    <col min="4858" max="4858" width="5.625" style="5" customWidth="1"/>
    <col min="4859" max="4859" width="5" style="5" customWidth="1"/>
    <col min="4860" max="4861" width="4.5" style="5" customWidth="1"/>
    <col min="4862" max="5105" width="9" style="5"/>
    <col min="5106" max="5106" width="16.75" style="5" customWidth="1"/>
    <col min="5107" max="5107" width="5" style="5" customWidth="1"/>
    <col min="5108" max="5108" width="5.125" style="5" customWidth="1"/>
    <col min="5109" max="5109" width="4.5" style="5" customWidth="1"/>
    <col min="5110" max="5111" width="6.375" style="5" customWidth="1"/>
    <col min="5112" max="5112" width="4.75" style="5" customWidth="1"/>
    <col min="5113" max="5113" width="4.5" style="5" customWidth="1"/>
    <col min="5114" max="5114" width="5.625" style="5" customWidth="1"/>
    <col min="5115" max="5115" width="5" style="5" customWidth="1"/>
    <col min="5116" max="5117" width="4.5" style="5" customWidth="1"/>
    <col min="5118" max="5361" width="9" style="5"/>
    <col min="5362" max="5362" width="16.75" style="5" customWidth="1"/>
    <col min="5363" max="5363" width="5" style="5" customWidth="1"/>
    <col min="5364" max="5364" width="5.125" style="5" customWidth="1"/>
    <col min="5365" max="5365" width="4.5" style="5" customWidth="1"/>
    <col min="5366" max="5367" width="6.375" style="5" customWidth="1"/>
    <col min="5368" max="5368" width="4.75" style="5" customWidth="1"/>
    <col min="5369" max="5369" width="4.5" style="5" customWidth="1"/>
    <col min="5370" max="5370" width="5.625" style="5" customWidth="1"/>
    <col min="5371" max="5371" width="5" style="5" customWidth="1"/>
    <col min="5372" max="5373" width="4.5" style="5" customWidth="1"/>
    <col min="5374" max="5617" width="9" style="5"/>
    <col min="5618" max="5618" width="16.75" style="5" customWidth="1"/>
    <col min="5619" max="5619" width="5" style="5" customWidth="1"/>
    <col min="5620" max="5620" width="5.125" style="5" customWidth="1"/>
    <col min="5621" max="5621" width="4.5" style="5" customWidth="1"/>
    <col min="5622" max="5623" width="6.375" style="5" customWidth="1"/>
    <col min="5624" max="5624" width="4.75" style="5" customWidth="1"/>
    <col min="5625" max="5625" width="4.5" style="5" customWidth="1"/>
    <col min="5626" max="5626" width="5.625" style="5" customWidth="1"/>
    <col min="5627" max="5627" width="5" style="5" customWidth="1"/>
    <col min="5628" max="5629" width="4.5" style="5" customWidth="1"/>
    <col min="5630" max="5873" width="9" style="5"/>
    <col min="5874" max="5874" width="16.75" style="5" customWidth="1"/>
    <col min="5875" max="5875" width="5" style="5" customWidth="1"/>
    <col min="5876" max="5876" width="5.125" style="5" customWidth="1"/>
    <col min="5877" max="5877" width="4.5" style="5" customWidth="1"/>
    <col min="5878" max="5879" width="6.375" style="5" customWidth="1"/>
    <col min="5880" max="5880" width="4.75" style="5" customWidth="1"/>
    <col min="5881" max="5881" width="4.5" style="5" customWidth="1"/>
    <col min="5882" max="5882" width="5.625" style="5" customWidth="1"/>
    <col min="5883" max="5883" width="5" style="5" customWidth="1"/>
    <col min="5884" max="5885" width="4.5" style="5" customWidth="1"/>
    <col min="5886" max="6129" width="9" style="5"/>
    <col min="6130" max="6130" width="16.75" style="5" customWidth="1"/>
    <col min="6131" max="6131" width="5" style="5" customWidth="1"/>
    <col min="6132" max="6132" width="5.125" style="5" customWidth="1"/>
    <col min="6133" max="6133" width="4.5" style="5" customWidth="1"/>
    <col min="6134" max="6135" width="6.375" style="5" customWidth="1"/>
    <col min="6136" max="6136" width="4.75" style="5" customWidth="1"/>
    <col min="6137" max="6137" width="4.5" style="5" customWidth="1"/>
    <col min="6138" max="6138" width="5.625" style="5" customWidth="1"/>
    <col min="6139" max="6139" width="5" style="5" customWidth="1"/>
    <col min="6140" max="6141" width="4.5" style="5" customWidth="1"/>
    <col min="6142" max="6385" width="9" style="5"/>
    <col min="6386" max="6386" width="16.75" style="5" customWidth="1"/>
    <col min="6387" max="6387" width="5" style="5" customWidth="1"/>
    <col min="6388" max="6388" width="5.125" style="5" customWidth="1"/>
    <col min="6389" max="6389" width="4.5" style="5" customWidth="1"/>
    <col min="6390" max="6391" width="6.375" style="5" customWidth="1"/>
    <col min="6392" max="6392" width="4.75" style="5" customWidth="1"/>
    <col min="6393" max="6393" width="4.5" style="5" customWidth="1"/>
    <col min="6394" max="6394" width="5.625" style="5" customWidth="1"/>
    <col min="6395" max="6395" width="5" style="5" customWidth="1"/>
    <col min="6396" max="6397" width="4.5" style="5" customWidth="1"/>
    <col min="6398" max="6641" width="9" style="5"/>
    <col min="6642" max="6642" width="16.75" style="5" customWidth="1"/>
    <col min="6643" max="6643" width="5" style="5" customWidth="1"/>
    <col min="6644" max="6644" width="5.125" style="5" customWidth="1"/>
    <col min="6645" max="6645" width="4.5" style="5" customWidth="1"/>
    <col min="6646" max="6647" width="6.375" style="5" customWidth="1"/>
    <col min="6648" max="6648" width="4.75" style="5" customWidth="1"/>
    <col min="6649" max="6649" width="4.5" style="5" customWidth="1"/>
    <col min="6650" max="6650" width="5.625" style="5" customWidth="1"/>
    <col min="6651" max="6651" width="5" style="5" customWidth="1"/>
    <col min="6652" max="6653" width="4.5" style="5" customWidth="1"/>
    <col min="6654" max="6897" width="9" style="5"/>
    <col min="6898" max="6898" width="16.75" style="5" customWidth="1"/>
    <col min="6899" max="6899" width="5" style="5" customWidth="1"/>
    <col min="6900" max="6900" width="5.125" style="5" customWidth="1"/>
    <col min="6901" max="6901" width="4.5" style="5" customWidth="1"/>
    <col min="6902" max="6903" width="6.375" style="5" customWidth="1"/>
    <col min="6904" max="6904" width="4.75" style="5" customWidth="1"/>
    <col min="6905" max="6905" width="4.5" style="5" customWidth="1"/>
    <col min="6906" max="6906" width="5.625" style="5" customWidth="1"/>
    <col min="6907" max="6907" width="5" style="5" customWidth="1"/>
    <col min="6908" max="6909" width="4.5" style="5" customWidth="1"/>
    <col min="6910" max="7153" width="9" style="5"/>
    <col min="7154" max="7154" width="16.75" style="5" customWidth="1"/>
    <col min="7155" max="7155" width="5" style="5" customWidth="1"/>
    <col min="7156" max="7156" width="5.125" style="5" customWidth="1"/>
    <col min="7157" max="7157" width="4.5" style="5" customWidth="1"/>
    <col min="7158" max="7159" width="6.375" style="5" customWidth="1"/>
    <col min="7160" max="7160" width="4.75" style="5" customWidth="1"/>
    <col min="7161" max="7161" width="4.5" style="5" customWidth="1"/>
    <col min="7162" max="7162" width="5.625" style="5" customWidth="1"/>
    <col min="7163" max="7163" width="5" style="5" customWidth="1"/>
    <col min="7164" max="7165" width="4.5" style="5" customWidth="1"/>
    <col min="7166" max="7409" width="9" style="5"/>
    <col min="7410" max="7410" width="16.75" style="5" customWidth="1"/>
    <col min="7411" max="7411" width="5" style="5" customWidth="1"/>
    <col min="7412" max="7412" width="5.125" style="5" customWidth="1"/>
    <col min="7413" max="7413" width="4.5" style="5" customWidth="1"/>
    <col min="7414" max="7415" width="6.375" style="5" customWidth="1"/>
    <col min="7416" max="7416" width="4.75" style="5" customWidth="1"/>
    <col min="7417" max="7417" width="4.5" style="5" customWidth="1"/>
    <col min="7418" max="7418" width="5.625" style="5" customWidth="1"/>
    <col min="7419" max="7419" width="5" style="5" customWidth="1"/>
    <col min="7420" max="7421" width="4.5" style="5" customWidth="1"/>
    <col min="7422" max="7665" width="9" style="5"/>
    <col min="7666" max="7666" width="16.75" style="5" customWidth="1"/>
    <col min="7667" max="7667" width="5" style="5" customWidth="1"/>
    <col min="7668" max="7668" width="5.125" style="5" customWidth="1"/>
    <col min="7669" max="7669" width="4.5" style="5" customWidth="1"/>
    <col min="7670" max="7671" width="6.375" style="5" customWidth="1"/>
    <col min="7672" max="7672" width="4.75" style="5" customWidth="1"/>
    <col min="7673" max="7673" width="4.5" style="5" customWidth="1"/>
    <col min="7674" max="7674" width="5.625" style="5" customWidth="1"/>
    <col min="7675" max="7675" width="5" style="5" customWidth="1"/>
    <col min="7676" max="7677" width="4.5" style="5" customWidth="1"/>
    <col min="7678" max="7921" width="9" style="5"/>
    <col min="7922" max="7922" width="16.75" style="5" customWidth="1"/>
    <col min="7923" max="7923" width="5" style="5" customWidth="1"/>
    <col min="7924" max="7924" width="5.125" style="5" customWidth="1"/>
    <col min="7925" max="7925" width="4.5" style="5" customWidth="1"/>
    <col min="7926" max="7927" width="6.375" style="5" customWidth="1"/>
    <col min="7928" max="7928" width="4.75" style="5" customWidth="1"/>
    <col min="7929" max="7929" width="4.5" style="5" customWidth="1"/>
    <col min="7930" max="7930" width="5.625" style="5" customWidth="1"/>
    <col min="7931" max="7931" width="5" style="5" customWidth="1"/>
    <col min="7932" max="7933" width="4.5" style="5" customWidth="1"/>
    <col min="7934" max="8177" width="9" style="5"/>
    <col min="8178" max="8178" width="16.75" style="5" customWidth="1"/>
    <col min="8179" max="8179" width="5" style="5" customWidth="1"/>
    <col min="8180" max="8180" width="5.125" style="5" customWidth="1"/>
    <col min="8181" max="8181" width="4.5" style="5" customWidth="1"/>
    <col min="8182" max="8183" width="6.375" style="5" customWidth="1"/>
    <col min="8184" max="8184" width="4.75" style="5" customWidth="1"/>
    <col min="8185" max="8185" width="4.5" style="5" customWidth="1"/>
    <col min="8186" max="8186" width="5.625" style="5" customWidth="1"/>
    <col min="8187" max="8187" width="5" style="5" customWidth="1"/>
    <col min="8188" max="8189" width="4.5" style="5" customWidth="1"/>
    <col min="8190" max="8433" width="9" style="5"/>
    <col min="8434" max="8434" width="16.75" style="5" customWidth="1"/>
    <col min="8435" max="8435" width="5" style="5" customWidth="1"/>
    <col min="8436" max="8436" width="5.125" style="5" customWidth="1"/>
    <col min="8437" max="8437" width="4.5" style="5" customWidth="1"/>
    <col min="8438" max="8439" width="6.375" style="5" customWidth="1"/>
    <col min="8440" max="8440" width="4.75" style="5" customWidth="1"/>
    <col min="8441" max="8441" width="4.5" style="5" customWidth="1"/>
    <col min="8442" max="8442" width="5.625" style="5" customWidth="1"/>
    <col min="8443" max="8443" width="5" style="5" customWidth="1"/>
    <col min="8444" max="8445" width="4.5" style="5" customWidth="1"/>
    <col min="8446" max="8689" width="9" style="5"/>
    <col min="8690" max="8690" width="16.75" style="5" customWidth="1"/>
    <col min="8691" max="8691" width="5" style="5" customWidth="1"/>
    <col min="8692" max="8692" width="5.125" style="5" customWidth="1"/>
    <col min="8693" max="8693" width="4.5" style="5" customWidth="1"/>
    <col min="8694" max="8695" width="6.375" style="5" customWidth="1"/>
    <col min="8696" max="8696" width="4.75" style="5" customWidth="1"/>
    <col min="8697" max="8697" width="4.5" style="5" customWidth="1"/>
    <col min="8698" max="8698" width="5.625" style="5" customWidth="1"/>
    <col min="8699" max="8699" width="5" style="5" customWidth="1"/>
    <col min="8700" max="8701" width="4.5" style="5" customWidth="1"/>
    <col min="8702" max="8945" width="9" style="5"/>
    <col min="8946" max="8946" width="16.75" style="5" customWidth="1"/>
    <col min="8947" max="8947" width="5" style="5" customWidth="1"/>
    <col min="8948" max="8948" width="5.125" style="5" customWidth="1"/>
    <col min="8949" max="8949" width="4.5" style="5" customWidth="1"/>
    <col min="8950" max="8951" width="6.375" style="5" customWidth="1"/>
    <col min="8952" max="8952" width="4.75" style="5" customWidth="1"/>
    <col min="8953" max="8953" width="4.5" style="5" customWidth="1"/>
    <col min="8954" max="8954" width="5.625" style="5" customWidth="1"/>
    <col min="8955" max="8955" width="5" style="5" customWidth="1"/>
    <col min="8956" max="8957" width="4.5" style="5" customWidth="1"/>
    <col min="8958" max="9201" width="9" style="5"/>
    <col min="9202" max="9202" width="16.75" style="5" customWidth="1"/>
    <col min="9203" max="9203" width="5" style="5" customWidth="1"/>
    <col min="9204" max="9204" width="5.125" style="5" customWidth="1"/>
    <col min="9205" max="9205" width="4.5" style="5" customWidth="1"/>
    <col min="9206" max="9207" width="6.375" style="5" customWidth="1"/>
    <col min="9208" max="9208" width="4.75" style="5" customWidth="1"/>
    <col min="9209" max="9209" width="4.5" style="5" customWidth="1"/>
    <col min="9210" max="9210" width="5.625" style="5" customWidth="1"/>
    <col min="9211" max="9211" width="5" style="5" customWidth="1"/>
    <col min="9212" max="9213" width="4.5" style="5" customWidth="1"/>
    <col min="9214" max="9457" width="9" style="5"/>
    <col min="9458" max="9458" width="16.75" style="5" customWidth="1"/>
    <col min="9459" max="9459" width="5" style="5" customWidth="1"/>
    <col min="9460" max="9460" width="5.125" style="5" customWidth="1"/>
    <col min="9461" max="9461" width="4.5" style="5" customWidth="1"/>
    <col min="9462" max="9463" width="6.375" style="5" customWidth="1"/>
    <col min="9464" max="9464" width="4.75" style="5" customWidth="1"/>
    <col min="9465" max="9465" width="4.5" style="5" customWidth="1"/>
    <col min="9466" max="9466" width="5.625" style="5" customWidth="1"/>
    <col min="9467" max="9467" width="5" style="5" customWidth="1"/>
    <col min="9468" max="9469" width="4.5" style="5" customWidth="1"/>
    <col min="9470" max="9713" width="9" style="5"/>
    <col min="9714" max="9714" width="16.75" style="5" customWidth="1"/>
    <col min="9715" max="9715" width="5" style="5" customWidth="1"/>
    <col min="9716" max="9716" width="5.125" style="5" customWidth="1"/>
    <col min="9717" max="9717" width="4.5" style="5" customWidth="1"/>
    <col min="9718" max="9719" width="6.375" style="5" customWidth="1"/>
    <col min="9720" max="9720" width="4.75" style="5" customWidth="1"/>
    <col min="9721" max="9721" width="4.5" style="5" customWidth="1"/>
    <col min="9722" max="9722" width="5.625" style="5" customWidth="1"/>
    <col min="9723" max="9723" width="5" style="5" customWidth="1"/>
    <col min="9724" max="9725" width="4.5" style="5" customWidth="1"/>
    <col min="9726" max="9969" width="9" style="5"/>
    <col min="9970" max="9970" width="16.75" style="5" customWidth="1"/>
    <col min="9971" max="9971" width="5" style="5" customWidth="1"/>
    <col min="9972" max="9972" width="5.125" style="5" customWidth="1"/>
    <col min="9973" max="9973" width="4.5" style="5" customWidth="1"/>
    <col min="9974" max="9975" width="6.375" style="5" customWidth="1"/>
    <col min="9976" max="9976" width="4.75" style="5" customWidth="1"/>
    <col min="9977" max="9977" width="4.5" style="5" customWidth="1"/>
    <col min="9978" max="9978" width="5.625" style="5" customWidth="1"/>
    <col min="9979" max="9979" width="5" style="5" customWidth="1"/>
    <col min="9980" max="9981" width="4.5" style="5" customWidth="1"/>
    <col min="9982" max="10225" width="9" style="5"/>
    <col min="10226" max="10226" width="16.75" style="5" customWidth="1"/>
    <col min="10227" max="10227" width="5" style="5" customWidth="1"/>
    <col min="10228" max="10228" width="5.125" style="5" customWidth="1"/>
    <col min="10229" max="10229" width="4.5" style="5" customWidth="1"/>
    <col min="10230" max="10231" width="6.375" style="5" customWidth="1"/>
    <col min="10232" max="10232" width="4.75" style="5" customWidth="1"/>
    <col min="10233" max="10233" width="4.5" style="5" customWidth="1"/>
    <col min="10234" max="10234" width="5.625" style="5" customWidth="1"/>
    <col min="10235" max="10235" width="5" style="5" customWidth="1"/>
    <col min="10236" max="10237" width="4.5" style="5" customWidth="1"/>
    <col min="10238" max="10481" width="9" style="5"/>
    <col min="10482" max="10482" width="16.75" style="5" customWidth="1"/>
    <col min="10483" max="10483" width="5" style="5" customWidth="1"/>
    <col min="10484" max="10484" width="5.125" style="5" customWidth="1"/>
    <col min="10485" max="10485" width="4.5" style="5" customWidth="1"/>
    <col min="10486" max="10487" width="6.375" style="5" customWidth="1"/>
    <col min="10488" max="10488" width="4.75" style="5" customWidth="1"/>
    <col min="10489" max="10489" width="4.5" style="5" customWidth="1"/>
    <col min="10490" max="10490" width="5.625" style="5" customWidth="1"/>
    <col min="10491" max="10491" width="5" style="5" customWidth="1"/>
    <col min="10492" max="10493" width="4.5" style="5" customWidth="1"/>
    <col min="10494" max="10737" width="9" style="5"/>
    <col min="10738" max="10738" width="16.75" style="5" customWidth="1"/>
    <col min="10739" max="10739" width="5" style="5" customWidth="1"/>
    <col min="10740" max="10740" width="5.125" style="5" customWidth="1"/>
    <col min="10741" max="10741" width="4.5" style="5" customWidth="1"/>
    <col min="10742" max="10743" width="6.375" style="5" customWidth="1"/>
    <col min="10744" max="10744" width="4.75" style="5" customWidth="1"/>
    <col min="10745" max="10745" width="4.5" style="5" customWidth="1"/>
    <col min="10746" max="10746" width="5.625" style="5" customWidth="1"/>
    <col min="10747" max="10747" width="5" style="5" customWidth="1"/>
    <col min="10748" max="10749" width="4.5" style="5" customWidth="1"/>
    <col min="10750" max="10993" width="9" style="5"/>
    <col min="10994" max="10994" width="16.75" style="5" customWidth="1"/>
    <col min="10995" max="10995" width="5" style="5" customWidth="1"/>
    <col min="10996" max="10996" width="5.125" style="5" customWidth="1"/>
    <col min="10997" max="10997" width="4.5" style="5" customWidth="1"/>
    <col min="10998" max="10999" width="6.375" style="5" customWidth="1"/>
    <col min="11000" max="11000" width="4.75" style="5" customWidth="1"/>
    <col min="11001" max="11001" width="4.5" style="5" customWidth="1"/>
    <col min="11002" max="11002" width="5.625" style="5" customWidth="1"/>
    <col min="11003" max="11003" width="5" style="5" customWidth="1"/>
    <col min="11004" max="11005" width="4.5" style="5" customWidth="1"/>
    <col min="11006" max="11249" width="9" style="5"/>
    <col min="11250" max="11250" width="16.75" style="5" customWidth="1"/>
    <col min="11251" max="11251" width="5" style="5" customWidth="1"/>
    <col min="11252" max="11252" width="5.125" style="5" customWidth="1"/>
    <col min="11253" max="11253" width="4.5" style="5" customWidth="1"/>
    <col min="11254" max="11255" width="6.375" style="5" customWidth="1"/>
    <col min="11256" max="11256" width="4.75" style="5" customWidth="1"/>
    <col min="11257" max="11257" width="4.5" style="5" customWidth="1"/>
    <col min="11258" max="11258" width="5.625" style="5" customWidth="1"/>
    <col min="11259" max="11259" width="5" style="5" customWidth="1"/>
    <col min="11260" max="11261" width="4.5" style="5" customWidth="1"/>
    <col min="11262" max="11505" width="9" style="5"/>
    <col min="11506" max="11506" width="16.75" style="5" customWidth="1"/>
    <col min="11507" max="11507" width="5" style="5" customWidth="1"/>
    <col min="11508" max="11508" width="5.125" style="5" customWidth="1"/>
    <col min="11509" max="11509" width="4.5" style="5" customWidth="1"/>
    <col min="11510" max="11511" width="6.375" style="5" customWidth="1"/>
    <col min="11512" max="11512" width="4.75" style="5" customWidth="1"/>
    <col min="11513" max="11513" width="4.5" style="5" customWidth="1"/>
    <col min="11514" max="11514" width="5.625" style="5" customWidth="1"/>
    <col min="11515" max="11515" width="5" style="5" customWidth="1"/>
    <col min="11516" max="11517" width="4.5" style="5" customWidth="1"/>
    <col min="11518" max="11761" width="9" style="5"/>
    <col min="11762" max="11762" width="16.75" style="5" customWidth="1"/>
    <col min="11763" max="11763" width="5" style="5" customWidth="1"/>
    <col min="11764" max="11764" width="5.125" style="5" customWidth="1"/>
    <col min="11765" max="11765" width="4.5" style="5" customWidth="1"/>
    <col min="11766" max="11767" width="6.375" style="5" customWidth="1"/>
    <col min="11768" max="11768" width="4.75" style="5" customWidth="1"/>
    <col min="11769" max="11769" width="4.5" style="5" customWidth="1"/>
    <col min="11770" max="11770" width="5.625" style="5" customWidth="1"/>
    <col min="11771" max="11771" width="5" style="5" customWidth="1"/>
    <col min="11772" max="11773" width="4.5" style="5" customWidth="1"/>
    <col min="11774" max="12017" width="9" style="5"/>
    <col min="12018" max="12018" width="16.75" style="5" customWidth="1"/>
    <col min="12019" max="12019" width="5" style="5" customWidth="1"/>
    <col min="12020" max="12020" width="5.125" style="5" customWidth="1"/>
    <col min="12021" max="12021" width="4.5" style="5" customWidth="1"/>
    <col min="12022" max="12023" width="6.375" style="5" customWidth="1"/>
    <col min="12024" max="12024" width="4.75" style="5" customWidth="1"/>
    <col min="12025" max="12025" width="4.5" style="5" customWidth="1"/>
    <col min="12026" max="12026" width="5.625" style="5" customWidth="1"/>
    <col min="12027" max="12027" width="5" style="5" customWidth="1"/>
    <col min="12028" max="12029" width="4.5" style="5" customWidth="1"/>
    <col min="12030" max="12273" width="9" style="5"/>
    <col min="12274" max="12274" width="16.75" style="5" customWidth="1"/>
    <col min="12275" max="12275" width="5" style="5" customWidth="1"/>
    <col min="12276" max="12276" width="5.125" style="5" customWidth="1"/>
    <col min="12277" max="12277" width="4.5" style="5" customWidth="1"/>
    <col min="12278" max="12279" width="6.375" style="5" customWidth="1"/>
    <col min="12280" max="12280" width="4.75" style="5" customWidth="1"/>
    <col min="12281" max="12281" width="4.5" style="5" customWidth="1"/>
    <col min="12282" max="12282" width="5.625" style="5" customWidth="1"/>
    <col min="12283" max="12283" width="5" style="5" customWidth="1"/>
    <col min="12284" max="12285" width="4.5" style="5" customWidth="1"/>
    <col min="12286" max="12529" width="9" style="5"/>
    <col min="12530" max="12530" width="16.75" style="5" customWidth="1"/>
    <col min="12531" max="12531" width="5" style="5" customWidth="1"/>
    <col min="12532" max="12532" width="5.125" style="5" customWidth="1"/>
    <col min="12533" max="12533" width="4.5" style="5" customWidth="1"/>
    <col min="12534" max="12535" width="6.375" style="5" customWidth="1"/>
    <col min="12536" max="12536" width="4.75" style="5" customWidth="1"/>
    <col min="12537" max="12537" width="4.5" style="5" customWidth="1"/>
    <col min="12538" max="12538" width="5.625" style="5" customWidth="1"/>
    <col min="12539" max="12539" width="5" style="5" customWidth="1"/>
    <col min="12540" max="12541" width="4.5" style="5" customWidth="1"/>
    <col min="12542" max="12785" width="9" style="5"/>
    <col min="12786" max="12786" width="16.75" style="5" customWidth="1"/>
    <col min="12787" max="12787" width="5" style="5" customWidth="1"/>
    <col min="12788" max="12788" width="5.125" style="5" customWidth="1"/>
    <col min="12789" max="12789" width="4.5" style="5" customWidth="1"/>
    <col min="12790" max="12791" width="6.375" style="5" customWidth="1"/>
    <col min="12792" max="12792" width="4.75" style="5" customWidth="1"/>
    <col min="12793" max="12793" width="4.5" style="5" customWidth="1"/>
    <col min="12794" max="12794" width="5.625" style="5" customWidth="1"/>
    <col min="12795" max="12795" width="5" style="5" customWidth="1"/>
    <col min="12796" max="12797" width="4.5" style="5" customWidth="1"/>
    <col min="12798" max="13041" width="9" style="5"/>
    <col min="13042" max="13042" width="16.75" style="5" customWidth="1"/>
    <col min="13043" max="13043" width="5" style="5" customWidth="1"/>
    <col min="13044" max="13044" width="5.125" style="5" customWidth="1"/>
    <col min="13045" max="13045" width="4.5" style="5" customWidth="1"/>
    <col min="13046" max="13047" width="6.375" style="5" customWidth="1"/>
    <col min="13048" max="13048" width="4.75" style="5" customWidth="1"/>
    <col min="13049" max="13049" width="4.5" style="5" customWidth="1"/>
    <col min="13050" max="13050" width="5.625" style="5" customWidth="1"/>
    <col min="13051" max="13051" width="5" style="5" customWidth="1"/>
    <col min="13052" max="13053" width="4.5" style="5" customWidth="1"/>
    <col min="13054" max="13297" width="9" style="5"/>
    <col min="13298" max="13298" width="16.75" style="5" customWidth="1"/>
    <col min="13299" max="13299" width="5" style="5" customWidth="1"/>
    <col min="13300" max="13300" width="5.125" style="5" customWidth="1"/>
    <col min="13301" max="13301" width="4.5" style="5" customWidth="1"/>
    <col min="13302" max="13303" width="6.375" style="5" customWidth="1"/>
    <col min="13304" max="13304" width="4.75" style="5" customWidth="1"/>
    <col min="13305" max="13305" width="4.5" style="5" customWidth="1"/>
    <col min="13306" max="13306" width="5.625" style="5" customWidth="1"/>
    <col min="13307" max="13307" width="5" style="5" customWidth="1"/>
    <col min="13308" max="13309" width="4.5" style="5" customWidth="1"/>
    <col min="13310" max="13553" width="9" style="5"/>
    <col min="13554" max="13554" width="16.75" style="5" customWidth="1"/>
    <col min="13555" max="13555" width="5" style="5" customWidth="1"/>
    <col min="13556" max="13556" width="5.125" style="5" customWidth="1"/>
    <col min="13557" max="13557" width="4.5" style="5" customWidth="1"/>
    <col min="13558" max="13559" width="6.375" style="5" customWidth="1"/>
    <col min="13560" max="13560" width="4.75" style="5" customWidth="1"/>
    <col min="13561" max="13561" width="4.5" style="5" customWidth="1"/>
    <col min="13562" max="13562" width="5.625" style="5" customWidth="1"/>
    <col min="13563" max="13563" width="5" style="5" customWidth="1"/>
    <col min="13564" max="13565" width="4.5" style="5" customWidth="1"/>
    <col min="13566" max="13809" width="9" style="5"/>
    <col min="13810" max="13810" width="16.75" style="5" customWidth="1"/>
    <col min="13811" max="13811" width="5" style="5" customWidth="1"/>
    <col min="13812" max="13812" width="5.125" style="5" customWidth="1"/>
    <col min="13813" max="13813" width="4.5" style="5" customWidth="1"/>
    <col min="13814" max="13815" width="6.375" style="5" customWidth="1"/>
    <col min="13816" max="13816" width="4.75" style="5" customWidth="1"/>
    <col min="13817" max="13817" width="4.5" style="5" customWidth="1"/>
    <col min="13818" max="13818" width="5.625" style="5" customWidth="1"/>
    <col min="13819" max="13819" width="5" style="5" customWidth="1"/>
    <col min="13820" max="13821" width="4.5" style="5" customWidth="1"/>
    <col min="13822" max="14065" width="9" style="5"/>
    <col min="14066" max="14066" width="16.75" style="5" customWidth="1"/>
    <col min="14067" max="14067" width="5" style="5" customWidth="1"/>
    <col min="14068" max="14068" width="5.125" style="5" customWidth="1"/>
    <col min="14069" max="14069" width="4.5" style="5" customWidth="1"/>
    <col min="14070" max="14071" width="6.375" style="5" customWidth="1"/>
    <col min="14072" max="14072" width="4.75" style="5" customWidth="1"/>
    <col min="14073" max="14073" width="4.5" style="5" customWidth="1"/>
    <col min="14074" max="14074" width="5.625" style="5" customWidth="1"/>
    <col min="14075" max="14075" width="5" style="5" customWidth="1"/>
    <col min="14076" max="14077" width="4.5" style="5" customWidth="1"/>
    <col min="14078" max="14321" width="9" style="5"/>
    <col min="14322" max="14322" width="16.75" style="5" customWidth="1"/>
    <col min="14323" max="14323" width="5" style="5" customWidth="1"/>
    <col min="14324" max="14324" width="5.125" style="5" customWidth="1"/>
    <col min="14325" max="14325" width="4.5" style="5" customWidth="1"/>
    <col min="14326" max="14327" width="6.375" style="5" customWidth="1"/>
    <col min="14328" max="14328" width="4.75" style="5" customWidth="1"/>
    <col min="14329" max="14329" width="4.5" style="5" customWidth="1"/>
    <col min="14330" max="14330" width="5.625" style="5" customWidth="1"/>
    <col min="14331" max="14331" width="5" style="5" customWidth="1"/>
    <col min="14332" max="14333" width="4.5" style="5" customWidth="1"/>
    <col min="14334" max="14577" width="9" style="5"/>
    <col min="14578" max="14578" width="16.75" style="5" customWidth="1"/>
    <col min="14579" max="14579" width="5" style="5" customWidth="1"/>
    <col min="14580" max="14580" width="5.125" style="5" customWidth="1"/>
    <col min="14581" max="14581" width="4.5" style="5" customWidth="1"/>
    <col min="14582" max="14583" width="6.375" style="5" customWidth="1"/>
    <col min="14584" max="14584" width="4.75" style="5" customWidth="1"/>
    <col min="14585" max="14585" width="4.5" style="5" customWidth="1"/>
    <col min="14586" max="14586" width="5.625" style="5" customWidth="1"/>
    <col min="14587" max="14587" width="5" style="5" customWidth="1"/>
    <col min="14588" max="14589" width="4.5" style="5" customWidth="1"/>
    <col min="14590" max="14833" width="9" style="5"/>
    <col min="14834" max="14834" width="16.75" style="5" customWidth="1"/>
    <col min="14835" max="14835" width="5" style="5" customWidth="1"/>
    <col min="14836" max="14836" width="5.125" style="5" customWidth="1"/>
    <col min="14837" max="14837" width="4.5" style="5" customWidth="1"/>
    <col min="14838" max="14839" width="6.375" style="5" customWidth="1"/>
    <col min="14840" max="14840" width="4.75" style="5" customWidth="1"/>
    <col min="14841" max="14841" width="4.5" style="5" customWidth="1"/>
    <col min="14842" max="14842" width="5.625" style="5" customWidth="1"/>
    <col min="14843" max="14843" width="5" style="5" customWidth="1"/>
    <col min="14844" max="14845" width="4.5" style="5" customWidth="1"/>
    <col min="14846" max="15089" width="9" style="5"/>
    <col min="15090" max="15090" width="16.75" style="5" customWidth="1"/>
    <col min="15091" max="15091" width="5" style="5" customWidth="1"/>
    <col min="15092" max="15092" width="5.125" style="5" customWidth="1"/>
    <col min="15093" max="15093" width="4.5" style="5" customWidth="1"/>
    <col min="15094" max="15095" width="6.375" style="5" customWidth="1"/>
    <col min="15096" max="15096" width="4.75" style="5" customWidth="1"/>
    <col min="15097" max="15097" width="4.5" style="5" customWidth="1"/>
    <col min="15098" max="15098" width="5.625" style="5" customWidth="1"/>
    <col min="15099" max="15099" width="5" style="5" customWidth="1"/>
    <col min="15100" max="15101" width="4.5" style="5" customWidth="1"/>
    <col min="15102" max="15345" width="9" style="5"/>
    <col min="15346" max="15346" width="16.75" style="5" customWidth="1"/>
    <col min="15347" max="15347" width="5" style="5" customWidth="1"/>
    <col min="15348" max="15348" width="5.125" style="5" customWidth="1"/>
    <col min="15349" max="15349" width="4.5" style="5" customWidth="1"/>
    <col min="15350" max="15351" width="6.375" style="5" customWidth="1"/>
    <col min="15352" max="15352" width="4.75" style="5" customWidth="1"/>
    <col min="15353" max="15353" width="4.5" style="5" customWidth="1"/>
    <col min="15354" max="15354" width="5.625" style="5" customWidth="1"/>
    <col min="15355" max="15355" width="5" style="5" customWidth="1"/>
    <col min="15356" max="15357" width="4.5" style="5" customWidth="1"/>
    <col min="15358" max="15601" width="9" style="5"/>
    <col min="15602" max="15602" width="16.75" style="5" customWidth="1"/>
    <col min="15603" max="15603" width="5" style="5" customWidth="1"/>
    <col min="15604" max="15604" width="5.125" style="5" customWidth="1"/>
    <col min="15605" max="15605" width="4.5" style="5" customWidth="1"/>
    <col min="15606" max="15607" width="6.375" style="5" customWidth="1"/>
    <col min="15608" max="15608" width="4.75" style="5" customWidth="1"/>
    <col min="15609" max="15609" width="4.5" style="5" customWidth="1"/>
    <col min="15610" max="15610" width="5.625" style="5" customWidth="1"/>
    <col min="15611" max="15611" width="5" style="5" customWidth="1"/>
    <col min="15612" max="15613" width="4.5" style="5" customWidth="1"/>
    <col min="15614" max="15857" width="9" style="5"/>
    <col min="15858" max="15858" width="16.75" style="5" customWidth="1"/>
    <col min="15859" max="15859" width="5" style="5" customWidth="1"/>
    <col min="15860" max="15860" width="5.125" style="5" customWidth="1"/>
    <col min="15861" max="15861" width="4.5" style="5" customWidth="1"/>
    <col min="15862" max="15863" width="6.375" style="5" customWidth="1"/>
    <col min="15864" max="15864" width="4.75" style="5" customWidth="1"/>
    <col min="15865" max="15865" width="4.5" style="5" customWidth="1"/>
    <col min="15866" max="15866" width="5.625" style="5" customWidth="1"/>
    <col min="15867" max="15867" width="5" style="5" customWidth="1"/>
    <col min="15868" max="15869" width="4.5" style="5" customWidth="1"/>
    <col min="15870" max="16113" width="9" style="5"/>
    <col min="16114" max="16114" width="16.75" style="5" customWidth="1"/>
    <col min="16115" max="16115" width="5" style="5" customWidth="1"/>
    <col min="16116" max="16116" width="5.125" style="5" customWidth="1"/>
    <col min="16117" max="16117" width="4.5" style="5" customWidth="1"/>
    <col min="16118" max="16119" width="6.375" style="5" customWidth="1"/>
    <col min="16120" max="16120" width="4.75" style="5" customWidth="1"/>
    <col min="16121" max="16121" width="4.5" style="5" customWidth="1"/>
    <col min="16122" max="16122" width="5.625" style="5" customWidth="1"/>
    <col min="16123" max="16123" width="5" style="5" customWidth="1"/>
    <col min="16124" max="16125" width="4.5" style="5" customWidth="1"/>
    <col min="16126" max="16384" width="9" style="5"/>
  </cols>
  <sheetData>
    <row r="1" ht="13.5" customHeight="1" spans="1:14">
      <c r="A1" s="6" t="s">
        <v>685</v>
      </c>
      <c r="B1" s="7" t="s">
        <v>686</v>
      </c>
      <c r="C1" s="8">
        <v>50</v>
      </c>
      <c r="D1" s="7" t="s">
        <v>687</v>
      </c>
      <c r="E1" s="9">
        <v>100</v>
      </c>
      <c r="G1" s="10" t="s">
        <v>688</v>
      </c>
      <c r="H1" s="10"/>
      <c r="J1" s="10" t="s">
        <v>689</v>
      </c>
      <c r="K1" s="10"/>
      <c r="M1" s="10" t="s">
        <v>690</v>
      </c>
      <c r="N1" s="10"/>
    </row>
    <row r="2" ht="13.5" customHeight="1" spans="1:14">
      <c r="A2" s="11" t="s">
        <v>691</v>
      </c>
      <c r="B2" s="12">
        <v>800</v>
      </c>
      <c r="C2" s="13"/>
      <c r="D2" s="14"/>
      <c r="E2" s="15"/>
      <c r="G2" s="12"/>
      <c r="H2" s="12" t="s">
        <v>692</v>
      </c>
      <c r="J2" s="12" t="s">
        <v>693</v>
      </c>
      <c r="K2" s="12" t="s">
        <v>692</v>
      </c>
      <c r="M2" s="12" t="s">
        <v>693</v>
      </c>
      <c r="N2" s="12" t="s">
        <v>692</v>
      </c>
    </row>
    <row r="3" ht="13.5" customHeight="1" spans="1:14">
      <c r="A3" s="11" t="s">
        <v>694</v>
      </c>
      <c r="B3" s="96" t="s">
        <v>695</v>
      </c>
      <c r="C3" s="96" t="s">
        <v>696</v>
      </c>
      <c r="D3" s="96" t="s">
        <v>697</v>
      </c>
      <c r="E3" s="96" t="s">
        <v>698</v>
      </c>
      <c r="G3" s="12" t="s">
        <v>38</v>
      </c>
      <c r="H3" s="12"/>
      <c r="J3" s="12" t="s">
        <v>699</v>
      </c>
      <c r="K3" s="12">
        <f>SUM(B14:E14)</f>
        <v>40</v>
      </c>
      <c r="M3" s="12" t="s">
        <v>700</v>
      </c>
      <c r="N3" s="30"/>
    </row>
    <row r="4" ht="13.5" customHeight="1" spans="1:14">
      <c r="A4" s="11" t="s">
        <v>701</v>
      </c>
      <c r="B4" s="12">
        <f>B2</f>
        <v>800</v>
      </c>
      <c r="C4" s="17"/>
      <c r="D4" s="18"/>
      <c r="E4" s="19"/>
      <c r="G4" s="12" t="s">
        <v>40</v>
      </c>
      <c r="H4" s="12"/>
      <c r="J4" s="12" t="s">
        <v>702</v>
      </c>
      <c r="K4" s="30"/>
      <c r="M4" s="12" t="s">
        <v>703</v>
      </c>
      <c r="N4" s="30"/>
    </row>
    <row r="5" ht="13.5" customHeight="1" spans="1:14">
      <c r="A5" s="11" t="s">
        <v>704</v>
      </c>
      <c r="B5" s="12"/>
      <c r="C5" s="20"/>
      <c r="D5" s="21"/>
      <c r="E5" s="22"/>
      <c r="G5" s="12" t="s">
        <v>42</v>
      </c>
      <c r="H5" s="12"/>
      <c r="J5" s="12" t="s">
        <v>705</v>
      </c>
      <c r="K5" s="12">
        <f>E18</f>
        <v>0</v>
      </c>
      <c r="M5" s="12" t="s">
        <v>706</v>
      </c>
      <c r="N5" s="12">
        <f>N3-N4</f>
        <v>0</v>
      </c>
    </row>
    <row r="6" ht="13.5" customHeight="1" spans="1:14">
      <c r="A6" s="11" t="s">
        <v>707</v>
      </c>
      <c r="B6" s="12">
        <f>B4+B5</f>
        <v>800</v>
      </c>
      <c r="C6" s="12">
        <f>B15</f>
        <v>790</v>
      </c>
      <c r="D6" s="12">
        <f t="shared" ref="D6:E6" si="0">C15</f>
        <v>780</v>
      </c>
      <c r="E6" s="12">
        <f t="shared" si="0"/>
        <v>770</v>
      </c>
      <c r="G6" s="12" t="s">
        <v>44</v>
      </c>
      <c r="H6" s="12"/>
      <c r="J6" s="12" t="s">
        <v>708</v>
      </c>
      <c r="K6" s="12"/>
      <c r="M6" s="12" t="s">
        <v>709</v>
      </c>
      <c r="N6" s="12">
        <f>K13</f>
        <v>40</v>
      </c>
    </row>
    <row r="7" ht="13.5" customHeight="1" spans="1:14">
      <c r="A7" s="11" t="s">
        <v>710</v>
      </c>
      <c r="B7" s="12"/>
      <c r="C7" s="12"/>
      <c r="D7" s="12"/>
      <c r="E7" s="12"/>
      <c r="G7" s="12" t="s">
        <v>45</v>
      </c>
      <c r="H7" s="12"/>
      <c r="J7" s="12" t="s">
        <v>711</v>
      </c>
      <c r="K7" s="30"/>
      <c r="M7" s="12" t="s">
        <v>712</v>
      </c>
      <c r="N7" s="12">
        <f>N5-N6</f>
        <v>-40</v>
      </c>
    </row>
    <row r="8" ht="13.5" customHeight="1" spans="1:14">
      <c r="A8" s="11" t="s">
        <v>713</v>
      </c>
      <c r="B8" s="12">
        <f>R系列原料的MRP!C13*规则!$J26+R系列原料的MRP!C24*规则!$J27+R系列原料的MRP!C35*规则!$J28+R系列原料的MRP!C46*规则!$J29</f>
        <v>0</v>
      </c>
      <c r="C8" s="12">
        <f>R系列原料的MRP!D13*规则!$J26+R系列原料的MRP!D24*规则!$J27+R系列原料的MRP!D35*规则!$J28+R系列原料的MRP!D46*规则!$J29</f>
        <v>0</v>
      </c>
      <c r="D8" s="12">
        <f>R系列原料的MRP!E13*规则!$J26+R系列原料的MRP!E24*规则!$J27+R系列原料的MRP!E35*规则!$J28+R系列原料的MRP!E46*规则!$J29</f>
        <v>0</v>
      </c>
      <c r="E8" s="12">
        <f>R系列原料的MRP!F13*规则!$J26+R系列原料的MRP!F24*规则!$J27+R系列原料的MRP!F35*规则!$J28+R系列原料的MRP!F46*规则!$J29</f>
        <v>0</v>
      </c>
      <c r="G8" s="12" t="s">
        <v>714</v>
      </c>
      <c r="H8" s="12"/>
      <c r="J8" s="12" t="s">
        <v>715</v>
      </c>
      <c r="K8" s="12"/>
      <c r="M8" s="12" t="s">
        <v>716</v>
      </c>
      <c r="N8" s="30"/>
    </row>
    <row r="9" ht="13.5" customHeight="1" spans="1:14">
      <c r="A9" s="11" t="s">
        <v>717</v>
      </c>
      <c r="B9" s="12"/>
      <c r="C9" s="12"/>
      <c r="D9" s="12"/>
      <c r="E9" s="12"/>
      <c r="G9" s="12" t="s">
        <v>718</v>
      </c>
      <c r="H9" s="12"/>
      <c r="J9" s="12" t="s">
        <v>719</v>
      </c>
      <c r="K9" s="12">
        <f>SUM(H3:H7)</f>
        <v>0</v>
      </c>
      <c r="M9" s="12" t="s">
        <v>720</v>
      </c>
      <c r="N9" s="12">
        <f>N7-N8</f>
        <v>-40</v>
      </c>
    </row>
    <row r="10" ht="13.5" customHeight="1" spans="1:14">
      <c r="A10" s="11" t="s">
        <v>721</v>
      </c>
      <c r="B10" s="12"/>
      <c r="C10" s="12"/>
      <c r="D10" s="12"/>
      <c r="E10" s="12"/>
      <c r="J10" s="12" t="s">
        <v>722</v>
      </c>
      <c r="K10" s="12">
        <f>SUM(B13:E13)</f>
        <v>0</v>
      </c>
      <c r="M10" s="12" t="s">
        <v>723</v>
      </c>
      <c r="N10" s="30"/>
    </row>
    <row r="11" ht="13.5" customHeight="1" spans="1:14">
      <c r="A11" s="11" t="s">
        <v>724</v>
      </c>
      <c r="B11" s="12"/>
      <c r="C11" s="12"/>
      <c r="D11" s="12"/>
      <c r="E11" s="12"/>
      <c r="J11" s="12" t="s">
        <v>725</v>
      </c>
      <c r="K11" s="12">
        <f>H8+H9</f>
        <v>0</v>
      </c>
      <c r="M11" s="12" t="s">
        <v>726</v>
      </c>
      <c r="N11" s="12">
        <f>N9-N10</f>
        <v>-40</v>
      </c>
    </row>
    <row r="12" ht="13.5" customHeight="1" spans="1:14">
      <c r="A12" s="11" t="s">
        <v>727</v>
      </c>
      <c r="B12" s="12"/>
      <c r="C12" s="12"/>
      <c r="D12" s="12"/>
      <c r="E12" s="12"/>
      <c r="J12" s="12" t="s">
        <v>728</v>
      </c>
      <c r="K12" s="12"/>
      <c r="M12" s="12" t="s">
        <v>729</v>
      </c>
      <c r="N12" s="12">
        <f>ROUND(MAX(N11*规则!$H$43,0),0)</f>
        <v>0</v>
      </c>
    </row>
    <row r="13" ht="13.5" customHeight="1" spans="1:14">
      <c r="A13" s="11" t="s">
        <v>730</v>
      </c>
      <c r="B13" s="12"/>
      <c r="C13" s="12"/>
      <c r="D13" s="12"/>
      <c r="E13" s="12"/>
      <c r="J13" s="12" t="s">
        <v>731</v>
      </c>
      <c r="K13" s="12">
        <f>SUM(K3:K12)</f>
        <v>40</v>
      </c>
      <c r="M13" s="12" t="s">
        <v>732</v>
      </c>
      <c r="N13" s="12">
        <f>N11-N12</f>
        <v>-40</v>
      </c>
    </row>
    <row r="14" ht="13.5" customHeight="1" spans="1:18">
      <c r="A14" s="11" t="s">
        <v>733</v>
      </c>
      <c r="B14" s="12">
        <f>规则!$D43</f>
        <v>10</v>
      </c>
      <c r="C14" s="12">
        <f>规则!$D43</f>
        <v>10</v>
      </c>
      <c r="D14" s="12">
        <f>规则!$D43</f>
        <v>10</v>
      </c>
      <c r="E14" s="12">
        <f>规则!$D43</f>
        <v>10</v>
      </c>
      <c r="G14" s="23"/>
      <c r="H14" s="23"/>
      <c r="J14" s="23"/>
      <c r="K14" s="23"/>
      <c r="M14" s="23"/>
      <c r="N14" s="23"/>
      <c r="O14" s="23"/>
      <c r="P14" s="23"/>
      <c r="Q14" s="23"/>
      <c r="R14" s="23"/>
    </row>
    <row r="15" ht="13.5" customHeight="1" spans="1:12">
      <c r="A15" s="11" t="s">
        <v>734</v>
      </c>
      <c r="B15" s="12">
        <f>B6+B7-B8-B9-B10-B11-B12-B13-B14</f>
        <v>790</v>
      </c>
      <c r="C15" s="12">
        <f t="shared" ref="C15:E15" si="1">C6+C7-C8-C9-C10-C11-C12-C13-C14</f>
        <v>780</v>
      </c>
      <c r="D15" s="12">
        <f t="shared" si="1"/>
        <v>770</v>
      </c>
      <c r="E15" s="12">
        <f t="shared" si="1"/>
        <v>760</v>
      </c>
      <c r="G15" s="24" t="s">
        <v>735</v>
      </c>
      <c r="H15" s="25"/>
      <c r="I15" s="25"/>
      <c r="J15" s="25"/>
      <c r="K15" s="25"/>
      <c r="L15" s="31"/>
    </row>
    <row r="16" ht="13.5" customHeight="1" spans="1:12">
      <c r="A16" s="11" t="s">
        <v>736</v>
      </c>
      <c r="B16" s="17"/>
      <c r="C16" s="18"/>
      <c r="D16" s="19"/>
      <c r="E16" s="12">
        <f>SUM(H3:H7)</f>
        <v>0</v>
      </c>
      <c r="G16" s="12" t="s">
        <v>693</v>
      </c>
      <c r="H16" s="12" t="s">
        <v>737</v>
      </c>
      <c r="I16" s="12" t="s">
        <v>738</v>
      </c>
      <c r="J16" s="12" t="s">
        <v>693</v>
      </c>
      <c r="K16" s="12" t="s">
        <v>737</v>
      </c>
      <c r="L16" s="12" t="s">
        <v>738</v>
      </c>
    </row>
    <row r="17" ht="13.5" customHeight="1" spans="1:12">
      <c r="A17" s="26" t="s">
        <v>739</v>
      </c>
      <c r="B17" s="27"/>
      <c r="C17" s="28"/>
      <c r="D17" s="29"/>
      <c r="E17" s="12">
        <f>H8+H9</f>
        <v>0</v>
      </c>
      <c r="G17" s="12" t="s">
        <v>740</v>
      </c>
      <c r="H17" s="12">
        <f>B2</f>
        <v>800</v>
      </c>
      <c r="I17" s="12">
        <f>E19</f>
        <v>760</v>
      </c>
      <c r="J17" s="12" t="s">
        <v>741</v>
      </c>
      <c r="K17" s="30"/>
      <c r="L17" s="12">
        <f>B5</f>
        <v>0</v>
      </c>
    </row>
    <row r="18" ht="13.5" customHeight="1" spans="1:12">
      <c r="A18" s="11" t="s">
        <v>742</v>
      </c>
      <c r="B18" s="27"/>
      <c r="C18" s="28"/>
      <c r="D18" s="29"/>
      <c r="E18" s="12"/>
      <c r="G18" s="12" t="s">
        <v>743</v>
      </c>
      <c r="H18" s="30"/>
      <c r="I18" s="12"/>
      <c r="J18" s="12" t="s">
        <v>744</v>
      </c>
      <c r="K18" s="30"/>
      <c r="L18" s="12">
        <f>SUM(B7:E7)</f>
        <v>0</v>
      </c>
    </row>
    <row r="19" ht="13.5" customHeight="1" spans="1:12">
      <c r="A19" s="11" t="s">
        <v>745</v>
      </c>
      <c r="B19" s="20"/>
      <c r="C19" s="21"/>
      <c r="D19" s="22"/>
      <c r="E19" s="12">
        <f>E15-E16-E17-E18</f>
        <v>760</v>
      </c>
      <c r="G19" s="12" t="s">
        <v>746</v>
      </c>
      <c r="H19" s="30"/>
      <c r="I19" s="12"/>
      <c r="J19" s="12" t="s">
        <v>747</v>
      </c>
      <c r="K19" s="30"/>
      <c r="L19" s="12"/>
    </row>
    <row r="20" ht="13.5" customHeight="1" spans="1:12">
      <c r="A20" s="11" t="s">
        <v>748</v>
      </c>
      <c r="B20" s="12" t="str">
        <f>IF(B15&lt;=$C1,"警告","")</f>
        <v/>
      </c>
      <c r="C20" s="12" t="str">
        <f>IF(C15&lt;=$C1,"警告","")</f>
        <v/>
      </c>
      <c r="D20" s="12" t="str">
        <f t="shared" ref="D20" si="2">IF(D15&lt;=$C1,"警告","")</f>
        <v/>
      </c>
      <c r="E20" s="12" t="str">
        <f>IF(E19&lt;=$E1,"警告","")</f>
        <v/>
      </c>
      <c r="G20" s="12" t="s">
        <v>749</v>
      </c>
      <c r="H20" s="30"/>
      <c r="I20" s="12"/>
      <c r="J20" s="12" t="s">
        <v>729</v>
      </c>
      <c r="K20" s="30"/>
      <c r="L20" s="12">
        <f>N12</f>
        <v>0</v>
      </c>
    </row>
    <row r="21" ht="13.5" customHeight="1" spans="1:12">
      <c r="A21" s="11" t="s">
        <v>750</v>
      </c>
      <c r="B21" s="12">
        <f>MAX($B$2*规则!$D$41,10)</f>
        <v>2400</v>
      </c>
      <c r="C21" s="30"/>
      <c r="D21" s="30"/>
      <c r="E21" s="30"/>
      <c r="G21" s="12" t="s">
        <v>751</v>
      </c>
      <c r="H21" s="30"/>
      <c r="I21" s="12"/>
      <c r="J21" s="30"/>
      <c r="K21" s="30"/>
      <c r="L21" s="30"/>
    </row>
    <row r="22" ht="13.5" customHeight="1" spans="1:12">
      <c r="A22" s="11" t="s">
        <v>752</v>
      </c>
      <c r="B22" s="12">
        <f>MAX($B$2*规则!$D$41-$B$5,10)</f>
        <v>2400</v>
      </c>
      <c r="C22" s="12">
        <f>MAX($B$2*规则!$D$41-$B$5-SUM($B7:B7),10)</f>
        <v>2400</v>
      </c>
      <c r="D22" s="12">
        <f>MAX($B$2*规则!$D$41-$B$5-SUM($B7:C7),10)</f>
        <v>2400</v>
      </c>
      <c r="E22" s="12">
        <f>MAX($B$2*规则!$D$41-$B$5-SUM($B7:D7),10)</f>
        <v>2400</v>
      </c>
      <c r="G22" s="12" t="s">
        <v>753</v>
      </c>
      <c r="H22" s="12">
        <f>SUM(H17:H21)</f>
        <v>800</v>
      </c>
      <c r="I22" s="12">
        <f>SUM(I17:I21)</f>
        <v>760</v>
      </c>
      <c r="J22" s="12" t="s">
        <v>754</v>
      </c>
      <c r="K22" s="12">
        <f>SUM(K17:K20)</f>
        <v>0</v>
      </c>
      <c r="L22" s="12">
        <f>SUM(L17:L20)</f>
        <v>0</v>
      </c>
    </row>
    <row r="23" ht="13.5" customHeight="1" spans="7:12">
      <c r="G23" s="12" t="s">
        <v>755</v>
      </c>
      <c r="H23" s="30"/>
      <c r="I23" s="12"/>
      <c r="J23" s="12" t="s">
        <v>756</v>
      </c>
      <c r="K23" s="12">
        <f>$B$2</f>
        <v>800</v>
      </c>
      <c r="L23" s="12">
        <f>$B$2</f>
        <v>800</v>
      </c>
    </row>
    <row r="24" ht="13.5" customHeight="1" spans="7:12">
      <c r="G24" s="12" t="s">
        <v>757</v>
      </c>
      <c r="H24" s="30"/>
      <c r="I24" s="12"/>
      <c r="J24" s="12" t="s">
        <v>758</v>
      </c>
      <c r="K24" s="30"/>
      <c r="L24" s="12">
        <f>K24+K25</f>
        <v>0</v>
      </c>
    </row>
    <row r="25" ht="13.5" customHeight="1" spans="7:12">
      <c r="G25" s="12" t="s">
        <v>759</v>
      </c>
      <c r="H25" s="30"/>
      <c r="I25" s="12"/>
      <c r="J25" s="12" t="s">
        <v>760</v>
      </c>
      <c r="K25" s="30"/>
      <c r="L25" s="12">
        <f>N13</f>
        <v>-40</v>
      </c>
    </row>
    <row r="26" ht="13.5" customHeight="1" spans="7:12">
      <c r="G26" s="12" t="s">
        <v>761</v>
      </c>
      <c r="H26" s="12">
        <f>SUM(H23:H25)</f>
        <v>0</v>
      </c>
      <c r="I26" s="12">
        <f>SUM(I23:I25)</f>
        <v>0</v>
      </c>
      <c r="J26" s="12" t="s">
        <v>762</v>
      </c>
      <c r="K26" s="12">
        <f>SUM(K23:K25)</f>
        <v>800</v>
      </c>
      <c r="L26" s="16">
        <f>SUM(L23:L25)</f>
        <v>760</v>
      </c>
    </row>
    <row r="27" ht="13.5" customHeight="1" spans="7:12">
      <c r="G27" s="12" t="s">
        <v>763</v>
      </c>
      <c r="H27" s="12">
        <f>H22+H26</f>
        <v>800</v>
      </c>
      <c r="I27" s="12">
        <f>I22+I26</f>
        <v>760</v>
      </c>
      <c r="J27" s="12" t="s">
        <v>764</v>
      </c>
      <c r="K27" s="12">
        <f t="shared" ref="K27:L27" si="3">K22+K26</f>
        <v>800</v>
      </c>
      <c r="L27" s="12">
        <f t="shared" si="3"/>
        <v>760</v>
      </c>
    </row>
  </sheetData>
  <mergeCells count="8">
    <mergeCell ref="G1:H1"/>
    <mergeCell ref="J1:K1"/>
    <mergeCell ref="M1:N1"/>
    <mergeCell ref="C2:E2"/>
    <mergeCell ref="G15:L15"/>
    <mergeCell ref="C21:E21"/>
    <mergeCell ref="B16:D19"/>
    <mergeCell ref="C4:E5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2"/>
  <sheetViews>
    <sheetView topLeftCell="AT1" workbookViewId="0">
      <selection activeCell="AU13" sqref="AU13"/>
    </sheetView>
  </sheetViews>
  <sheetFormatPr defaultColWidth="9" defaultRowHeight="14.25"/>
  <cols>
    <col min="1" max="1" width="19.5" style="32" customWidth="1"/>
    <col min="2" max="5" width="6.25" style="2" customWidth="1"/>
    <col min="6" max="6" width="2.5" style="3" customWidth="1"/>
    <col min="7" max="7" width="11.5" style="2" customWidth="1"/>
    <col min="8" max="8" width="7.5" style="2" customWidth="1"/>
    <col min="9" max="9" width="7.5" style="3" customWidth="1"/>
    <col min="10" max="10" width="19.5" style="3" customWidth="1"/>
    <col min="11" max="12" width="7.5" style="3" customWidth="1"/>
    <col min="13" max="13" width="11.5" style="2" customWidth="1"/>
    <col min="14" max="14" width="5" style="2" customWidth="1"/>
    <col min="15" max="15" width="4.75" style="2" customWidth="1"/>
    <col min="16" max="16" width="19.5" style="2" customWidth="1"/>
    <col min="17" max="18" width="6.25" style="2" customWidth="1"/>
    <col min="19" max="20" width="6.25" style="5" customWidth="1"/>
    <col min="21" max="21" width="2.5" style="5" customWidth="1"/>
    <col min="22" max="22" width="11.5" style="5" customWidth="1"/>
    <col min="23" max="24" width="7.5" style="5" customWidth="1"/>
    <col min="25" max="25" width="19.5" style="5" customWidth="1"/>
    <col min="26" max="27" width="7.5" style="5" customWidth="1"/>
    <col min="28" max="28" width="11.5" style="5" customWidth="1"/>
    <col min="29" max="29" width="5" style="5" customWidth="1"/>
    <col min="30" max="30" width="4.75" style="5" customWidth="1"/>
    <col min="31" max="31" width="19.5" style="4" customWidth="1"/>
    <col min="32" max="35" width="6.25" style="5" customWidth="1"/>
    <col min="36" max="36" width="2.5" style="5" customWidth="1"/>
    <col min="37" max="37" width="11.5" style="5" customWidth="1"/>
    <col min="38" max="39" width="7.5" style="5" customWidth="1"/>
    <col min="40" max="40" width="19.5" style="5" customWidth="1"/>
    <col min="41" max="42" width="7.5" style="5" customWidth="1"/>
    <col min="43" max="43" width="11.5" style="5" customWidth="1"/>
    <col min="44" max="44" width="5" style="5" customWidth="1"/>
    <col min="45" max="45" width="2.5" style="5" customWidth="1"/>
    <col min="46" max="46" width="19.5" style="5" customWidth="1"/>
    <col min="47" max="50" width="6.25" style="5" customWidth="1"/>
    <col min="51" max="51" width="2.5" style="5" customWidth="1"/>
    <col min="52" max="52" width="11.5" style="5" customWidth="1"/>
    <col min="53" max="54" width="7.5" style="5" customWidth="1"/>
    <col min="55" max="55" width="19.5" style="5" customWidth="1"/>
    <col min="56" max="57" width="7.5" style="5" customWidth="1"/>
    <col min="58" max="58" width="11.5" style="5" customWidth="1"/>
    <col min="59" max="59" width="5" style="5" customWidth="1"/>
    <col min="60" max="60" width="4.75" style="5" customWidth="1"/>
    <col min="61" max="241" width="9" style="5"/>
    <col min="242" max="242" width="16.75" style="5" customWidth="1"/>
    <col min="243" max="243" width="5" style="5" customWidth="1"/>
    <col min="244" max="244" width="5.125" style="5" customWidth="1"/>
    <col min="245" max="245" width="4.5" style="5" customWidth="1"/>
    <col min="246" max="247" width="6.375" style="5" customWidth="1"/>
    <col min="248" max="248" width="4.75" style="5" customWidth="1"/>
    <col min="249" max="249" width="4.5" style="5" customWidth="1"/>
    <col min="250" max="250" width="5.625" style="5" customWidth="1"/>
    <col min="251" max="251" width="5" style="5" customWidth="1"/>
    <col min="252" max="253" width="4.5" style="5" customWidth="1"/>
    <col min="254" max="497" width="9" style="5"/>
    <col min="498" max="498" width="16.75" style="5" customWidth="1"/>
    <col min="499" max="499" width="5" style="5" customWidth="1"/>
    <col min="500" max="500" width="5.125" style="5" customWidth="1"/>
    <col min="501" max="501" width="4.5" style="5" customWidth="1"/>
    <col min="502" max="503" width="6.375" style="5" customWidth="1"/>
    <col min="504" max="504" width="4.75" style="5" customWidth="1"/>
    <col min="505" max="505" width="4.5" style="5" customWidth="1"/>
    <col min="506" max="506" width="5.625" style="5" customWidth="1"/>
    <col min="507" max="507" width="5" style="5" customWidth="1"/>
    <col min="508" max="509" width="4.5" style="5" customWidth="1"/>
    <col min="510" max="753" width="9" style="5"/>
    <col min="754" max="754" width="16.75" style="5" customWidth="1"/>
    <col min="755" max="755" width="5" style="5" customWidth="1"/>
    <col min="756" max="756" width="5.125" style="5" customWidth="1"/>
    <col min="757" max="757" width="4.5" style="5" customWidth="1"/>
    <col min="758" max="759" width="6.375" style="5" customWidth="1"/>
    <col min="760" max="760" width="4.75" style="5" customWidth="1"/>
    <col min="761" max="761" width="4.5" style="5" customWidth="1"/>
    <col min="762" max="762" width="5.625" style="5" customWidth="1"/>
    <col min="763" max="763" width="5" style="5" customWidth="1"/>
    <col min="764" max="765" width="4.5" style="5" customWidth="1"/>
    <col min="766" max="1009" width="9" style="5"/>
    <col min="1010" max="1010" width="16.75" style="5" customWidth="1"/>
    <col min="1011" max="1011" width="5" style="5" customWidth="1"/>
    <col min="1012" max="1012" width="5.125" style="5" customWidth="1"/>
    <col min="1013" max="1013" width="4.5" style="5" customWidth="1"/>
    <col min="1014" max="1015" width="6.375" style="5" customWidth="1"/>
    <col min="1016" max="1016" width="4.75" style="5" customWidth="1"/>
    <col min="1017" max="1017" width="4.5" style="5" customWidth="1"/>
    <col min="1018" max="1018" width="5.625" style="5" customWidth="1"/>
    <col min="1019" max="1019" width="5" style="5" customWidth="1"/>
    <col min="1020" max="1021" width="4.5" style="5" customWidth="1"/>
    <col min="1022" max="1265" width="9" style="5"/>
    <col min="1266" max="1266" width="16.75" style="5" customWidth="1"/>
    <col min="1267" max="1267" width="5" style="5" customWidth="1"/>
    <col min="1268" max="1268" width="5.125" style="5" customWidth="1"/>
    <col min="1269" max="1269" width="4.5" style="5" customWidth="1"/>
    <col min="1270" max="1271" width="6.375" style="5" customWidth="1"/>
    <col min="1272" max="1272" width="4.75" style="5" customWidth="1"/>
    <col min="1273" max="1273" width="4.5" style="5" customWidth="1"/>
    <col min="1274" max="1274" width="5.625" style="5" customWidth="1"/>
    <col min="1275" max="1275" width="5" style="5" customWidth="1"/>
    <col min="1276" max="1277" width="4.5" style="5" customWidth="1"/>
    <col min="1278" max="1521" width="9" style="5"/>
    <col min="1522" max="1522" width="16.75" style="5" customWidth="1"/>
    <col min="1523" max="1523" width="5" style="5" customWidth="1"/>
    <col min="1524" max="1524" width="5.125" style="5" customWidth="1"/>
    <col min="1525" max="1525" width="4.5" style="5" customWidth="1"/>
    <col min="1526" max="1527" width="6.375" style="5" customWidth="1"/>
    <col min="1528" max="1528" width="4.75" style="5" customWidth="1"/>
    <col min="1529" max="1529" width="4.5" style="5" customWidth="1"/>
    <col min="1530" max="1530" width="5.625" style="5" customWidth="1"/>
    <col min="1531" max="1531" width="5" style="5" customWidth="1"/>
    <col min="1532" max="1533" width="4.5" style="5" customWidth="1"/>
    <col min="1534" max="1777" width="9" style="5"/>
    <col min="1778" max="1778" width="16.75" style="5" customWidth="1"/>
    <col min="1779" max="1779" width="5" style="5" customWidth="1"/>
    <col min="1780" max="1780" width="5.125" style="5" customWidth="1"/>
    <col min="1781" max="1781" width="4.5" style="5" customWidth="1"/>
    <col min="1782" max="1783" width="6.375" style="5" customWidth="1"/>
    <col min="1784" max="1784" width="4.75" style="5" customWidth="1"/>
    <col min="1785" max="1785" width="4.5" style="5" customWidth="1"/>
    <col min="1786" max="1786" width="5.625" style="5" customWidth="1"/>
    <col min="1787" max="1787" width="5" style="5" customWidth="1"/>
    <col min="1788" max="1789" width="4.5" style="5" customWidth="1"/>
    <col min="1790" max="2033" width="9" style="5"/>
    <col min="2034" max="2034" width="16.75" style="5" customWidth="1"/>
    <col min="2035" max="2035" width="5" style="5" customWidth="1"/>
    <col min="2036" max="2036" width="5.125" style="5" customWidth="1"/>
    <col min="2037" max="2037" width="4.5" style="5" customWidth="1"/>
    <col min="2038" max="2039" width="6.375" style="5" customWidth="1"/>
    <col min="2040" max="2040" width="4.75" style="5" customWidth="1"/>
    <col min="2041" max="2041" width="4.5" style="5" customWidth="1"/>
    <col min="2042" max="2042" width="5.625" style="5" customWidth="1"/>
    <col min="2043" max="2043" width="5" style="5" customWidth="1"/>
    <col min="2044" max="2045" width="4.5" style="5" customWidth="1"/>
    <col min="2046" max="2289" width="9" style="5"/>
    <col min="2290" max="2290" width="16.75" style="5" customWidth="1"/>
    <col min="2291" max="2291" width="5" style="5" customWidth="1"/>
    <col min="2292" max="2292" width="5.125" style="5" customWidth="1"/>
    <col min="2293" max="2293" width="4.5" style="5" customWidth="1"/>
    <col min="2294" max="2295" width="6.375" style="5" customWidth="1"/>
    <col min="2296" max="2296" width="4.75" style="5" customWidth="1"/>
    <col min="2297" max="2297" width="4.5" style="5" customWidth="1"/>
    <col min="2298" max="2298" width="5.625" style="5" customWidth="1"/>
    <col min="2299" max="2299" width="5" style="5" customWidth="1"/>
    <col min="2300" max="2301" width="4.5" style="5" customWidth="1"/>
    <col min="2302" max="2545" width="9" style="5"/>
    <col min="2546" max="2546" width="16.75" style="5" customWidth="1"/>
    <col min="2547" max="2547" width="5" style="5" customWidth="1"/>
    <col min="2548" max="2548" width="5.125" style="5" customWidth="1"/>
    <col min="2549" max="2549" width="4.5" style="5" customWidth="1"/>
    <col min="2550" max="2551" width="6.375" style="5" customWidth="1"/>
    <col min="2552" max="2552" width="4.75" style="5" customWidth="1"/>
    <col min="2553" max="2553" width="4.5" style="5" customWidth="1"/>
    <col min="2554" max="2554" width="5.625" style="5" customWidth="1"/>
    <col min="2555" max="2555" width="5" style="5" customWidth="1"/>
    <col min="2556" max="2557" width="4.5" style="5" customWidth="1"/>
    <col min="2558" max="2801" width="9" style="5"/>
    <col min="2802" max="2802" width="16.75" style="5" customWidth="1"/>
    <col min="2803" max="2803" width="5" style="5" customWidth="1"/>
    <col min="2804" max="2804" width="5.125" style="5" customWidth="1"/>
    <col min="2805" max="2805" width="4.5" style="5" customWidth="1"/>
    <col min="2806" max="2807" width="6.375" style="5" customWidth="1"/>
    <col min="2808" max="2808" width="4.75" style="5" customWidth="1"/>
    <col min="2809" max="2809" width="4.5" style="5" customWidth="1"/>
    <col min="2810" max="2810" width="5.625" style="5" customWidth="1"/>
    <col min="2811" max="2811" width="5" style="5" customWidth="1"/>
    <col min="2812" max="2813" width="4.5" style="5" customWidth="1"/>
    <col min="2814" max="3057" width="9" style="5"/>
    <col min="3058" max="3058" width="16.75" style="5" customWidth="1"/>
    <col min="3059" max="3059" width="5" style="5" customWidth="1"/>
    <col min="3060" max="3060" width="5.125" style="5" customWidth="1"/>
    <col min="3061" max="3061" width="4.5" style="5" customWidth="1"/>
    <col min="3062" max="3063" width="6.375" style="5" customWidth="1"/>
    <col min="3064" max="3064" width="4.75" style="5" customWidth="1"/>
    <col min="3065" max="3065" width="4.5" style="5" customWidth="1"/>
    <col min="3066" max="3066" width="5.625" style="5" customWidth="1"/>
    <col min="3067" max="3067" width="5" style="5" customWidth="1"/>
    <col min="3068" max="3069" width="4.5" style="5" customWidth="1"/>
    <col min="3070" max="3313" width="9" style="5"/>
    <col min="3314" max="3314" width="16.75" style="5" customWidth="1"/>
    <col min="3315" max="3315" width="5" style="5" customWidth="1"/>
    <col min="3316" max="3316" width="5.125" style="5" customWidth="1"/>
    <col min="3317" max="3317" width="4.5" style="5" customWidth="1"/>
    <col min="3318" max="3319" width="6.375" style="5" customWidth="1"/>
    <col min="3320" max="3320" width="4.75" style="5" customWidth="1"/>
    <col min="3321" max="3321" width="4.5" style="5" customWidth="1"/>
    <col min="3322" max="3322" width="5.625" style="5" customWidth="1"/>
    <col min="3323" max="3323" width="5" style="5" customWidth="1"/>
    <col min="3324" max="3325" width="4.5" style="5" customWidth="1"/>
    <col min="3326" max="3569" width="9" style="5"/>
    <col min="3570" max="3570" width="16.75" style="5" customWidth="1"/>
    <col min="3571" max="3571" width="5" style="5" customWidth="1"/>
    <col min="3572" max="3572" width="5.125" style="5" customWidth="1"/>
    <col min="3573" max="3573" width="4.5" style="5" customWidth="1"/>
    <col min="3574" max="3575" width="6.375" style="5" customWidth="1"/>
    <col min="3576" max="3576" width="4.75" style="5" customWidth="1"/>
    <col min="3577" max="3577" width="4.5" style="5" customWidth="1"/>
    <col min="3578" max="3578" width="5.625" style="5" customWidth="1"/>
    <col min="3579" max="3579" width="5" style="5" customWidth="1"/>
    <col min="3580" max="3581" width="4.5" style="5" customWidth="1"/>
    <col min="3582" max="3825" width="9" style="5"/>
    <col min="3826" max="3826" width="16.75" style="5" customWidth="1"/>
    <col min="3827" max="3827" width="5" style="5" customWidth="1"/>
    <col min="3828" max="3828" width="5.125" style="5" customWidth="1"/>
    <col min="3829" max="3829" width="4.5" style="5" customWidth="1"/>
    <col min="3830" max="3831" width="6.375" style="5" customWidth="1"/>
    <col min="3832" max="3832" width="4.75" style="5" customWidth="1"/>
    <col min="3833" max="3833" width="4.5" style="5" customWidth="1"/>
    <col min="3834" max="3834" width="5.625" style="5" customWidth="1"/>
    <col min="3835" max="3835" width="5" style="5" customWidth="1"/>
    <col min="3836" max="3837" width="4.5" style="5" customWidth="1"/>
    <col min="3838" max="4081" width="9" style="5"/>
    <col min="4082" max="4082" width="16.75" style="5" customWidth="1"/>
    <col min="4083" max="4083" width="5" style="5" customWidth="1"/>
    <col min="4084" max="4084" width="5.125" style="5" customWidth="1"/>
    <col min="4085" max="4085" width="4.5" style="5" customWidth="1"/>
    <col min="4086" max="4087" width="6.375" style="5" customWidth="1"/>
    <col min="4088" max="4088" width="4.75" style="5" customWidth="1"/>
    <col min="4089" max="4089" width="4.5" style="5" customWidth="1"/>
    <col min="4090" max="4090" width="5.625" style="5" customWidth="1"/>
    <col min="4091" max="4091" width="5" style="5" customWidth="1"/>
    <col min="4092" max="4093" width="4.5" style="5" customWidth="1"/>
    <col min="4094" max="4337" width="9" style="5"/>
    <col min="4338" max="4338" width="16.75" style="5" customWidth="1"/>
    <col min="4339" max="4339" width="5" style="5" customWidth="1"/>
    <col min="4340" max="4340" width="5.125" style="5" customWidth="1"/>
    <col min="4341" max="4341" width="4.5" style="5" customWidth="1"/>
    <col min="4342" max="4343" width="6.375" style="5" customWidth="1"/>
    <col min="4344" max="4344" width="4.75" style="5" customWidth="1"/>
    <col min="4345" max="4345" width="4.5" style="5" customWidth="1"/>
    <col min="4346" max="4346" width="5.625" style="5" customWidth="1"/>
    <col min="4347" max="4347" width="5" style="5" customWidth="1"/>
    <col min="4348" max="4349" width="4.5" style="5" customWidth="1"/>
    <col min="4350" max="4593" width="9" style="5"/>
    <col min="4594" max="4594" width="16.75" style="5" customWidth="1"/>
    <col min="4595" max="4595" width="5" style="5" customWidth="1"/>
    <col min="4596" max="4596" width="5.125" style="5" customWidth="1"/>
    <col min="4597" max="4597" width="4.5" style="5" customWidth="1"/>
    <col min="4598" max="4599" width="6.375" style="5" customWidth="1"/>
    <col min="4600" max="4600" width="4.75" style="5" customWidth="1"/>
    <col min="4601" max="4601" width="4.5" style="5" customWidth="1"/>
    <col min="4602" max="4602" width="5.625" style="5" customWidth="1"/>
    <col min="4603" max="4603" width="5" style="5" customWidth="1"/>
    <col min="4604" max="4605" width="4.5" style="5" customWidth="1"/>
    <col min="4606" max="4849" width="9" style="5"/>
    <col min="4850" max="4850" width="16.75" style="5" customWidth="1"/>
    <col min="4851" max="4851" width="5" style="5" customWidth="1"/>
    <col min="4852" max="4852" width="5.125" style="5" customWidth="1"/>
    <col min="4853" max="4853" width="4.5" style="5" customWidth="1"/>
    <col min="4854" max="4855" width="6.375" style="5" customWidth="1"/>
    <col min="4856" max="4856" width="4.75" style="5" customWidth="1"/>
    <col min="4857" max="4857" width="4.5" style="5" customWidth="1"/>
    <col min="4858" max="4858" width="5.625" style="5" customWidth="1"/>
    <col min="4859" max="4859" width="5" style="5" customWidth="1"/>
    <col min="4860" max="4861" width="4.5" style="5" customWidth="1"/>
    <col min="4862" max="5105" width="9" style="5"/>
    <col min="5106" max="5106" width="16.75" style="5" customWidth="1"/>
    <col min="5107" max="5107" width="5" style="5" customWidth="1"/>
    <col min="5108" max="5108" width="5.125" style="5" customWidth="1"/>
    <col min="5109" max="5109" width="4.5" style="5" customWidth="1"/>
    <col min="5110" max="5111" width="6.375" style="5" customWidth="1"/>
    <col min="5112" max="5112" width="4.75" style="5" customWidth="1"/>
    <col min="5113" max="5113" width="4.5" style="5" customWidth="1"/>
    <col min="5114" max="5114" width="5.625" style="5" customWidth="1"/>
    <col min="5115" max="5115" width="5" style="5" customWidth="1"/>
    <col min="5116" max="5117" width="4.5" style="5" customWidth="1"/>
    <col min="5118" max="5361" width="9" style="5"/>
    <col min="5362" max="5362" width="16.75" style="5" customWidth="1"/>
    <col min="5363" max="5363" width="5" style="5" customWidth="1"/>
    <col min="5364" max="5364" width="5.125" style="5" customWidth="1"/>
    <col min="5365" max="5365" width="4.5" style="5" customWidth="1"/>
    <col min="5366" max="5367" width="6.375" style="5" customWidth="1"/>
    <col min="5368" max="5368" width="4.75" style="5" customWidth="1"/>
    <col min="5369" max="5369" width="4.5" style="5" customWidth="1"/>
    <col min="5370" max="5370" width="5.625" style="5" customWidth="1"/>
    <col min="5371" max="5371" width="5" style="5" customWidth="1"/>
    <col min="5372" max="5373" width="4.5" style="5" customWidth="1"/>
    <col min="5374" max="5617" width="9" style="5"/>
    <col min="5618" max="5618" width="16.75" style="5" customWidth="1"/>
    <col min="5619" max="5619" width="5" style="5" customWidth="1"/>
    <col min="5620" max="5620" width="5.125" style="5" customWidth="1"/>
    <col min="5621" max="5621" width="4.5" style="5" customWidth="1"/>
    <col min="5622" max="5623" width="6.375" style="5" customWidth="1"/>
    <col min="5624" max="5624" width="4.75" style="5" customWidth="1"/>
    <col min="5625" max="5625" width="4.5" style="5" customWidth="1"/>
    <col min="5626" max="5626" width="5.625" style="5" customWidth="1"/>
    <col min="5627" max="5627" width="5" style="5" customWidth="1"/>
    <col min="5628" max="5629" width="4.5" style="5" customWidth="1"/>
    <col min="5630" max="5873" width="9" style="5"/>
    <col min="5874" max="5874" width="16.75" style="5" customWidth="1"/>
    <col min="5875" max="5875" width="5" style="5" customWidth="1"/>
    <col min="5876" max="5876" width="5.125" style="5" customWidth="1"/>
    <col min="5877" max="5877" width="4.5" style="5" customWidth="1"/>
    <col min="5878" max="5879" width="6.375" style="5" customWidth="1"/>
    <col min="5880" max="5880" width="4.75" style="5" customWidth="1"/>
    <col min="5881" max="5881" width="4.5" style="5" customWidth="1"/>
    <col min="5882" max="5882" width="5.625" style="5" customWidth="1"/>
    <col min="5883" max="5883" width="5" style="5" customWidth="1"/>
    <col min="5884" max="5885" width="4.5" style="5" customWidth="1"/>
    <col min="5886" max="6129" width="9" style="5"/>
    <col min="6130" max="6130" width="16.75" style="5" customWidth="1"/>
    <col min="6131" max="6131" width="5" style="5" customWidth="1"/>
    <col min="6132" max="6132" width="5.125" style="5" customWidth="1"/>
    <col min="6133" max="6133" width="4.5" style="5" customWidth="1"/>
    <col min="6134" max="6135" width="6.375" style="5" customWidth="1"/>
    <col min="6136" max="6136" width="4.75" style="5" customWidth="1"/>
    <col min="6137" max="6137" width="4.5" style="5" customWidth="1"/>
    <col min="6138" max="6138" width="5.625" style="5" customWidth="1"/>
    <col min="6139" max="6139" width="5" style="5" customWidth="1"/>
    <col min="6140" max="6141" width="4.5" style="5" customWidth="1"/>
    <col min="6142" max="6385" width="9" style="5"/>
    <col min="6386" max="6386" width="16.75" style="5" customWidth="1"/>
    <col min="6387" max="6387" width="5" style="5" customWidth="1"/>
    <col min="6388" max="6388" width="5.125" style="5" customWidth="1"/>
    <col min="6389" max="6389" width="4.5" style="5" customWidth="1"/>
    <col min="6390" max="6391" width="6.375" style="5" customWidth="1"/>
    <col min="6392" max="6392" width="4.75" style="5" customWidth="1"/>
    <col min="6393" max="6393" width="4.5" style="5" customWidth="1"/>
    <col min="6394" max="6394" width="5.625" style="5" customWidth="1"/>
    <col min="6395" max="6395" width="5" style="5" customWidth="1"/>
    <col min="6396" max="6397" width="4.5" style="5" customWidth="1"/>
    <col min="6398" max="6641" width="9" style="5"/>
    <col min="6642" max="6642" width="16.75" style="5" customWidth="1"/>
    <col min="6643" max="6643" width="5" style="5" customWidth="1"/>
    <col min="6644" max="6644" width="5.125" style="5" customWidth="1"/>
    <col min="6645" max="6645" width="4.5" style="5" customWidth="1"/>
    <col min="6646" max="6647" width="6.375" style="5" customWidth="1"/>
    <col min="6648" max="6648" width="4.75" style="5" customWidth="1"/>
    <col min="6649" max="6649" width="4.5" style="5" customWidth="1"/>
    <col min="6650" max="6650" width="5.625" style="5" customWidth="1"/>
    <col min="6651" max="6651" width="5" style="5" customWidth="1"/>
    <col min="6652" max="6653" width="4.5" style="5" customWidth="1"/>
    <col min="6654" max="6897" width="9" style="5"/>
    <col min="6898" max="6898" width="16.75" style="5" customWidth="1"/>
    <col min="6899" max="6899" width="5" style="5" customWidth="1"/>
    <col min="6900" max="6900" width="5.125" style="5" customWidth="1"/>
    <col min="6901" max="6901" width="4.5" style="5" customWidth="1"/>
    <col min="6902" max="6903" width="6.375" style="5" customWidth="1"/>
    <col min="6904" max="6904" width="4.75" style="5" customWidth="1"/>
    <col min="6905" max="6905" width="4.5" style="5" customWidth="1"/>
    <col min="6906" max="6906" width="5.625" style="5" customWidth="1"/>
    <col min="6907" max="6907" width="5" style="5" customWidth="1"/>
    <col min="6908" max="6909" width="4.5" style="5" customWidth="1"/>
    <col min="6910" max="7153" width="9" style="5"/>
    <col min="7154" max="7154" width="16.75" style="5" customWidth="1"/>
    <col min="7155" max="7155" width="5" style="5" customWidth="1"/>
    <col min="7156" max="7156" width="5.125" style="5" customWidth="1"/>
    <col min="7157" max="7157" width="4.5" style="5" customWidth="1"/>
    <col min="7158" max="7159" width="6.375" style="5" customWidth="1"/>
    <col min="7160" max="7160" width="4.75" style="5" customWidth="1"/>
    <col min="7161" max="7161" width="4.5" style="5" customWidth="1"/>
    <col min="7162" max="7162" width="5.625" style="5" customWidth="1"/>
    <col min="7163" max="7163" width="5" style="5" customWidth="1"/>
    <col min="7164" max="7165" width="4.5" style="5" customWidth="1"/>
    <col min="7166" max="7409" width="9" style="5"/>
    <col min="7410" max="7410" width="16.75" style="5" customWidth="1"/>
    <col min="7411" max="7411" width="5" style="5" customWidth="1"/>
    <col min="7412" max="7412" width="5.125" style="5" customWidth="1"/>
    <col min="7413" max="7413" width="4.5" style="5" customWidth="1"/>
    <col min="7414" max="7415" width="6.375" style="5" customWidth="1"/>
    <col min="7416" max="7416" width="4.75" style="5" customWidth="1"/>
    <col min="7417" max="7417" width="4.5" style="5" customWidth="1"/>
    <col min="7418" max="7418" width="5.625" style="5" customWidth="1"/>
    <col min="7419" max="7419" width="5" style="5" customWidth="1"/>
    <col min="7420" max="7421" width="4.5" style="5" customWidth="1"/>
    <col min="7422" max="7665" width="9" style="5"/>
    <col min="7666" max="7666" width="16.75" style="5" customWidth="1"/>
    <col min="7667" max="7667" width="5" style="5" customWidth="1"/>
    <col min="7668" max="7668" width="5.125" style="5" customWidth="1"/>
    <col min="7669" max="7669" width="4.5" style="5" customWidth="1"/>
    <col min="7670" max="7671" width="6.375" style="5" customWidth="1"/>
    <col min="7672" max="7672" width="4.75" style="5" customWidth="1"/>
    <col min="7673" max="7673" width="4.5" style="5" customWidth="1"/>
    <col min="7674" max="7674" width="5.625" style="5" customWidth="1"/>
    <col min="7675" max="7675" width="5" style="5" customWidth="1"/>
    <col min="7676" max="7677" width="4.5" style="5" customWidth="1"/>
    <col min="7678" max="7921" width="9" style="5"/>
    <col min="7922" max="7922" width="16.75" style="5" customWidth="1"/>
    <col min="7923" max="7923" width="5" style="5" customWidth="1"/>
    <col min="7924" max="7924" width="5.125" style="5" customWidth="1"/>
    <col min="7925" max="7925" width="4.5" style="5" customWidth="1"/>
    <col min="7926" max="7927" width="6.375" style="5" customWidth="1"/>
    <col min="7928" max="7928" width="4.75" style="5" customWidth="1"/>
    <col min="7929" max="7929" width="4.5" style="5" customWidth="1"/>
    <col min="7930" max="7930" width="5.625" style="5" customWidth="1"/>
    <col min="7931" max="7931" width="5" style="5" customWidth="1"/>
    <col min="7932" max="7933" width="4.5" style="5" customWidth="1"/>
    <col min="7934" max="8177" width="9" style="5"/>
    <col min="8178" max="8178" width="16.75" style="5" customWidth="1"/>
    <col min="8179" max="8179" width="5" style="5" customWidth="1"/>
    <col min="8180" max="8180" width="5.125" style="5" customWidth="1"/>
    <col min="8181" max="8181" width="4.5" style="5" customWidth="1"/>
    <col min="8182" max="8183" width="6.375" style="5" customWidth="1"/>
    <col min="8184" max="8184" width="4.75" style="5" customWidth="1"/>
    <col min="8185" max="8185" width="4.5" style="5" customWidth="1"/>
    <col min="8186" max="8186" width="5.625" style="5" customWidth="1"/>
    <col min="8187" max="8187" width="5" style="5" customWidth="1"/>
    <col min="8188" max="8189" width="4.5" style="5" customWidth="1"/>
    <col min="8190" max="8433" width="9" style="5"/>
    <col min="8434" max="8434" width="16.75" style="5" customWidth="1"/>
    <col min="8435" max="8435" width="5" style="5" customWidth="1"/>
    <col min="8436" max="8436" width="5.125" style="5" customWidth="1"/>
    <col min="8437" max="8437" width="4.5" style="5" customWidth="1"/>
    <col min="8438" max="8439" width="6.375" style="5" customWidth="1"/>
    <col min="8440" max="8440" width="4.75" style="5" customWidth="1"/>
    <col min="8441" max="8441" width="4.5" style="5" customWidth="1"/>
    <col min="8442" max="8442" width="5.625" style="5" customWidth="1"/>
    <col min="8443" max="8443" width="5" style="5" customWidth="1"/>
    <col min="8444" max="8445" width="4.5" style="5" customWidth="1"/>
    <col min="8446" max="8689" width="9" style="5"/>
    <col min="8690" max="8690" width="16.75" style="5" customWidth="1"/>
    <col min="8691" max="8691" width="5" style="5" customWidth="1"/>
    <col min="8692" max="8692" width="5.125" style="5" customWidth="1"/>
    <col min="8693" max="8693" width="4.5" style="5" customWidth="1"/>
    <col min="8694" max="8695" width="6.375" style="5" customWidth="1"/>
    <col min="8696" max="8696" width="4.75" style="5" customWidth="1"/>
    <col min="8697" max="8697" width="4.5" style="5" customWidth="1"/>
    <col min="8698" max="8698" width="5.625" style="5" customWidth="1"/>
    <col min="8699" max="8699" width="5" style="5" customWidth="1"/>
    <col min="8700" max="8701" width="4.5" style="5" customWidth="1"/>
    <col min="8702" max="8945" width="9" style="5"/>
    <col min="8946" max="8946" width="16.75" style="5" customWidth="1"/>
    <col min="8947" max="8947" width="5" style="5" customWidth="1"/>
    <col min="8948" max="8948" width="5.125" style="5" customWidth="1"/>
    <col min="8949" max="8949" width="4.5" style="5" customWidth="1"/>
    <col min="8950" max="8951" width="6.375" style="5" customWidth="1"/>
    <col min="8952" max="8952" width="4.75" style="5" customWidth="1"/>
    <col min="8953" max="8953" width="4.5" style="5" customWidth="1"/>
    <col min="8954" max="8954" width="5.625" style="5" customWidth="1"/>
    <col min="8955" max="8955" width="5" style="5" customWidth="1"/>
    <col min="8956" max="8957" width="4.5" style="5" customWidth="1"/>
    <col min="8958" max="9201" width="9" style="5"/>
    <col min="9202" max="9202" width="16.75" style="5" customWidth="1"/>
    <col min="9203" max="9203" width="5" style="5" customWidth="1"/>
    <col min="9204" max="9204" width="5.125" style="5" customWidth="1"/>
    <col min="9205" max="9205" width="4.5" style="5" customWidth="1"/>
    <col min="9206" max="9207" width="6.375" style="5" customWidth="1"/>
    <col min="9208" max="9208" width="4.75" style="5" customWidth="1"/>
    <col min="9209" max="9209" width="4.5" style="5" customWidth="1"/>
    <col min="9210" max="9210" width="5.625" style="5" customWidth="1"/>
    <col min="9211" max="9211" width="5" style="5" customWidth="1"/>
    <col min="9212" max="9213" width="4.5" style="5" customWidth="1"/>
    <col min="9214" max="9457" width="9" style="5"/>
    <col min="9458" max="9458" width="16.75" style="5" customWidth="1"/>
    <col min="9459" max="9459" width="5" style="5" customWidth="1"/>
    <col min="9460" max="9460" width="5.125" style="5" customWidth="1"/>
    <col min="9461" max="9461" width="4.5" style="5" customWidth="1"/>
    <col min="9462" max="9463" width="6.375" style="5" customWidth="1"/>
    <col min="9464" max="9464" width="4.75" style="5" customWidth="1"/>
    <col min="9465" max="9465" width="4.5" style="5" customWidth="1"/>
    <col min="9466" max="9466" width="5.625" style="5" customWidth="1"/>
    <col min="9467" max="9467" width="5" style="5" customWidth="1"/>
    <col min="9468" max="9469" width="4.5" style="5" customWidth="1"/>
    <col min="9470" max="9713" width="9" style="5"/>
    <col min="9714" max="9714" width="16.75" style="5" customWidth="1"/>
    <col min="9715" max="9715" width="5" style="5" customWidth="1"/>
    <col min="9716" max="9716" width="5.125" style="5" customWidth="1"/>
    <col min="9717" max="9717" width="4.5" style="5" customWidth="1"/>
    <col min="9718" max="9719" width="6.375" style="5" customWidth="1"/>
    <col min="9720" max="9720" width="4.75" style="5" customWidth="1"/>
    <col min="9721" max="9721" width="4.5" style="5" customWidth="1"/>
    <col min="9722" max="9722" width="5.625" style="5" customWidth="1"/>
    <col min="9723" max="9723" width="5" style="5" customWidth="1"/>
    <col min="9724" max="9725" width="4.5" style="5" customWidth="1"/>
    <col min="9726" max="9969" width="9" style="5"/>
    <col min="9970" max="9970" width="16.75" style="5" customWidth="1"/>
    <col min="9971" max="9971" width="5" style="5" customWidth="1"/>
    <col min="9972" max="9972" width="5.125" style="5" customWidth="1"/>
    <col min="9973" max="9973" width="4.5" style="5" customWidth="1"/>
    <col min="9974" max="9975" width="6.375" style="5" customWidth="1"/>
    <col min="9976" max="9976" width="4.75" style="5" customWidth="1"/>
    <col min="9977" max="9977" width="4.5" style="5" customWidth="1"/>
    <col min="9978" max="9978" width="5.625" style="5" customWidth="1"/>
    <col min="9979" max="9979" width="5" style="5" customWidth="1"/>
    <col min="9980" max="9981" width="4.5" style="5" customWidth="1"/>
    <col min="9982" max="10225" width="9" style="5"/>
    <col min="10226" max="10226" width="16.75" style="5" customWidth="1"/>
    <col min="10227" max="10227" width="5" style="5" customWidth="1"/>
    <col min="10228" max="10228" width="5.125" style="5" customWidth="1"/>
    <col min="10229" max="10229" width="4.5" style="5" customWidth="1"/>
    <col min="10230" max="10231" width="6.375" style="5" customWidth="1"/>
    <col min="10232" max="10232" width="4.75" style="5" customWidth="1"/>
    <col min="10233" max="10233" width="4.5" style="5" customWidth="1"/>
    <col min="10234" max="10234" width="5.625" style="5" customWidth="1"/>
    <col min="10235" max="10235" width="5" style="5" customWidth="1"/>
    <col min="10236" max="10237" width="4.5" style="5" customWidth="1"/>
    <col min="10238" max="10481" width="9" style="5"/>
    <col min="10482" max="10482" width="16.75" style="5" customWidth="1"/>
    <col min="10483" max="10483" width="5" style="5" customWidth="1"/>
    <col min="10484" max="10484" width="5.125" style="5" customWidth="1"/>
    <col min="10485" max="10485" width="4.5" style="5" customWidth="1"/>
    <col min="10486" max="10487" width="6.375" style="5" customWidth="1"/>
    <col min="10488" max="10488" width="4.75" style="5" customWidth="1"/>
    <col min="10489" max="10489" width="4.5" style="5" customWidth="1"/>
    <col min="10490" max="10490" width="5.625" style="5" customWidth="1"/>
    <col min="10491" max="10491" width="5" style="5" customWidth="1"/>
    <col min="10492" max="10493" width="4.5" style="5" customWidth="1"/>
    <col min="10494" max="10737" width="9" style="5"/>
    <col min="10738" max="10738" width="16.75" style="5" customWidth="1"/>
    <col min="10739" max="10739" width="5" style="5" customWidth="1"/>
    <col min="10740" max="10740" width="5.125" style="5" customWidth="1"/>
    <col min="10741" max="10741" width="4.5" style="5" customWidth="1"/>
    <col min="10742" max="10743" width="6.375" style="5" customWidth="1"/>
    <col min="10744" max="10744" width="4.75" style="5" customWidth="1"/>
    <col min="10745" max="10745" width="4.5" style="5" customWidth="1"/>
    <col min="10746" max="10746" width="5.625" style="5" customWidth="1"/>
    <col min="10747" max="10747" width="5" style="5" customWidth="1"/>
    <col min="10748" max="10749" width="4.5" style="5" customWidth="1"/>
    <col min="10750" max="10993" width="9" style="5"/>
    <col min="10994" max="10994" width="16.75" style="5" customWidth="1"/>
    <col min="10995" max="10995" width="5" style="5" customWidth="1"/>
    <col min="10996" max="10996" width="5.125" style="5" customWidth="1"/>
    <col min="10997" max="10997" width="4.5" style="5" customWidth="1"/>
    <col min="10998" max="10999" width="6.375" style="5" customWidth="1"/>
    <col min="11000" max="11000" width="4.75" style="5" customWidth="1"/>
    <col min="11001" max="11001" width="4.5" style="5" customWidth="1"/>
    <col min="11002" max="11002" width="5.625" style="5" customWidth="1"/>
    <col min="11003" max="11003" width="5" style="5" customWidth="1"/>
    <col min="11004" max="11005" width="4.5" style="5" customWidth="1"/>
    <col min="11006" max="11249" width="9" style="5"/>
    <col min="11250" max="11250" width="16.75" style="5" customWidth="1"/>
    <col min="11251" max="11251" width="5" style="5" customWidth="1"/>
    <col min="11252" max="11252" width="5.125" style="5" customWidth="1"/>
    <col min="11253" max="11253" width="4.5" style="5" customWidth="1"/>
    <col min="11254" max="11255" width="6.375" style="5" customWidth="1"/>
    <col min="11256" max="11256" width="4.75" style="5" customWidth="1"/>
    <col min="11257" max="11257" width="4.5" style="5" customWidth="1"/>
    <col min="11258" max="11258" width="5.625" style="5" customWidth="1"/>
    <col min="11259" max="11259" width="5" style="5" customWidth="1"/>
    <col min="11260" max="11261" width="4.5" style="5" customWidth="1"/>
    <col min="11262" max="11505" width="9" style="5"/>
    <col min="11506" max="11506" width="16.75" style="5" customWidth="1"/>
    <col min="11507" max="11507" width="5" style="5" customWidth="1"/>
    <col min="11508" max="11508" width="5.125" style="5" customWidth="1"/>
    <col min="11509" max="11509" width="4.5" style="5" customWidth="1"/>
    <col min="11510" max="11511" width="6.375" style="5" customWidth="1"/>
    <col min="11512" max="11512" width="4.75" style="5" customWidth="1"/>
    <col min="11513" max="11513" width="4.5" style="5" customWidth="1"/>
    <col min="11514" max="11514" width="5.625" style="5" customWidth="1"/>
    <col min="11515" max="11515" width="5" style="5" customWidth="1"/>
    <col min="11516" max="11517" width="4.5" style="5" customWidth="1"/>
    <col min="11518" max="11761" width="9" style="5"/>
    <col min="11762" max="11762" width="16.75" style="5" customWidth="1"/>
    <col min="11763" max="11763" width="5" style="5" customWidth="1"/>
    <col min="11764" max="11764" width="5.125" style="5" customWidth="1"/>
    <col min="11765" max="11765" width="4.5" style="5" customWidth="1"/>
    <col min="11766" max="11767" width="6.375" style="5" customWidth="1"/>
    <col min="11768" max="11768" width="4.75" style="5" customWidth="1"/>
    <col min="11769" max="11769" width="4.5" style="5" customWidth="1"/>
    <col min="11770" max="11770" width="5.625" style="5" customWidth="1"/>
    <col min="11771" max="11771" width="5" style="5" customWidth="1"/>
    <col min="11772" max="11773" width="4.5" style="5" customWidth="1"/>
    <col min="11774" max="12017" width="9" style="5"/>
    <col min="12018" max="12018" width="16.75" style="5" customWidth="1"/>
    <col min="12019" max="12019" width="5" style="5" customWidth="1"/>
    <col min="12020" max="12020" width="5.125" style="5" customWidth="1"/>
    <col min="12021" max="12021" width="4.5" style="5" customWidth="1"/>
    <col min="12022" max="12023" width="6.375" style="5" customWidth="1"/>
    <col min="12024" max="12024" width="4.75" style="5" customWidth="1"/>
    <col min="12025" max="12025" width="4.5" style="5" customWidth="1"/>
    <col min="12026" max="12026" width="5.625" style="5" customWidth="1"/>
    <col min="12027" max="12027" width="5" style="5" customWidth="1"/>
    <col min="12028" max="12029" width="4.5" style="5" customWidth="1"/>
    <col min="12030" max="12273" width="9" style="5"/>
    <col min="12274" max="12274" width="16.75" style="5" customWidth="1"/>
    <col min="12275" max="12275" width="5" style="5" customWidth="1"/>
    <col min="12276" max="12276" width="5.125" style="5" customWidth="1"/>
    <col min="12277" max="12277" width="4.5" style="5" customWidth="1"/>
    <col min="12278" max="12279" width="6.375" style="5" customWidth="1"/>
    <col min="12280" max="12280" width="4.75" style="5" customWidth="1"/>
    <col min="12281" max="12281" width="4.5" style="5" customWidth="1"/>
    <col min="12282" max="12282" width="5.625" style="5" customWidth="1"/>
    <col min="12283" max="12283" width="5" style="5" customWidth="1"/>
    <col min="12284" max="12285" width="4.5" style="5" customWidth="1"/>
    <col min="12286" max="12529" width="9" style="5"/>
    <col min="12530" max="12530" width="16.75" style="5" customWidth="1"/>
    <col min="12531" max="12531" width="5" style="5" customWidth="1"/>
    <col min="12532" max="12532" width="5.125" style="5" customWidth="1"/>
    <col min="12533" max="12533" width="4.5" style="5" customWidth="1"/>
    <col min="12534" max="12535" width="6.375" style="5" customWidth="1"/>
    <col min="12536" max="12536" width="4.75" style="5" customWidth="1"/>
    <col min="12537" max="12537" width="4.5" style="5" customWidth="1"/>
    <col min="12538" max="12538" width="5.625" style="5" customWidth="1"/>
    <col min="12539" max="12539" width="5" style="5" customWidth="1"/>
    <col min="12540" max="12541" width="4.5" style="5" customWidth="1"/>
    <col min="12542" max="12785" width="9" style="5"/>
    <col min="12786" max="12786" width="16.75" style="5" customWidth="1"/>
    <col min="12787" max="12787" width="5" style="5" customWidth="1"/>
    <col min="12788" max="12788" width="5.125" style="5" customWidth="1"/>
    <col min="12789" max="12789" width="4.5" style="5" customWidth="1"/>
    <col min="12790" max="12791" width="6.375" style="5" customWidth="1"/>
    <col min="12792" max="12792" width="4.75" style="5" customWidth="1"/>
    <col min="12793" max="12793" width="4.5" style="5" customWidth="1"/>
    <col min="12794" max="12794" width="5.625" style="5" customWidth="1"/>
    <col min="12795" max="12795" width="5" style="5" customWidth="1"/>
    <col min="12796" max="12797" width="4.5" style="5" customWidth="1"/>
    <col min="12798" max="13041" width="9" style="5"/>
    <col min="13042" max="13042" width="16.75" style="5" customWidth="1"/>
    <col min="13043" max="13043" width="5" style="5" customWidth="1"/>
    <col min="13044" max="13044" width="5.125" style="5" customWidth="1"/>
    <col min="13045" max="13045" width="4.5" style="5" customWidth="1"/>
    <col min="13046" max="13047" width="6.375" style="5" customWidth="1"/>
    <col min="13048" max="13048" width="4.75" style="5" customWidth="1"/>
    <col min="13049" max="13049" width="4.5" style="5" customWidth="1"/>
    <col min="13050" max="13050" width="5.625" style="5" customWidth="1"/>
    <col min="13051" max="13051" width="5" style="5" customWidth="1"/>
    <col min="13052" max="13053" width="4.5" style="5" customWidth="1"/>
    <col min="13054" max="13297" width="9" style="5"/>
    <col min="13298" max="13298" width="16.75" style="5" customWidth="1"/>
    <col min="13299" max="13299" width="5" style="5" customWidth="1"/>
    <col min="13300" max="13300" width="5.125" style="5" customWidth="1"/>
    <col min="13301" max="13301" width="4.5" style="5" customWidth="1"/>
    <col min="13302" max="13303" width="6.375" style="5" customWidth="1"/>
    <col min="13304" max="13304" width="4.75" style="5" customWidth="1"/>
    <col min="13305" max="13305" width="4.5" style="5" customWidth="1"/>
    <col min="13306" max="13306" width="5.625" style="5" customWidth="1"/>
    <col min="13307" max="13307" width="5" style="5" customWidth="1"/>
    <col min="13308" max="13309" width="4.5" style="5" customWidth="1"/>
    <col min="13310" max="13553" width="9" style="5"/>
    <col min="13554" max="13554" width="16.75" style="5" customWidth="1"/>
    <col min="13555" max="13555" width="5" style="5" customWidth="1"/>
    <col min="13556" max="13556" width="5.125" style="5" customWidth="1"/>
    <col min="13557" max="13557" width="4.5" style="5" customWidth="1"/>
    <col min="13558" max="13559" width="6.375" style="5" customWidth="1"/>
    <col min="13560" max="13560" width="4.75" style="5" customWidth="1"/>
    <col min="13561" max="13561" width="4.5" style="5" customWidth="1"/>
    <col min="13562" max="13562" width="5.625" style="5" customWidth="1"/>
    <col min="13563" max="13563" width="5" style="5" customWidth="1"/>
    <col min="13564" max="13565" width="4.5" style="5" customWidth="1"/>
    <col min="13566" max="13809" width="9" style="5"/>
    <col min="13810" max="13810" width="16.75" style="5" customWidth="1"/>
    <col min="13811" max="13811" width="5" style="5" customWidth="1"/>
    <col min="13812" max="13812" width="5.125" style="5" customWidth="1"/>
    <col min="13813" max="13813" width="4.5" style="5" customWidth="1"/>
    <col min="13814" max="13815" width="6.375" style="5" customWidth="1"/>
    <col min="13816" max="13816" width="4.75" style="5" customWidth="1"/>
    <col min="13817" max="13817" width="4.5" style="5" customWidth="1"/>
    <col min="13818" max="13818" width="5.625" style="5" customWidth="1"/>
    <col min="13819" max="13819" width="5" style="5" customWidth="1"/>
    <col min="13820" max="13821" width="4.5" style="5" customWidth="1"/>
    <col min="13822" max="14065" width="9" style="5"/>
    <col min="14066" max="14066" width="16.75" style="5" customWidth="1"/>
    <col min="14067" max="14067" width="5" style="5" customWidth="1"/>
    <col min="14068" max="14068" width="5.125" style="5" customWidth="1"/>
    <col min="14069" max="14069" width="4.5" style="5" customWidth="1"/>
    <col min="14070" max="14071" width="6.375" style="5" customWidth="1"/>
    <col min="14072" max="14072" width="4.75" style="5" customWidth="1"/>
    <col min="14073" max="14073" width="4.5" style="5" customWidth="1"/>
    <col min="14074" max="14074" width="5.625" style="5" customWidth="1"/>
    <col min="14075" max="14075" width="5" style="5" customWidth="1"/>
    <col min="14076" max="14077" width="4.5" style="5" customWidth="1"/>
    <col min="14078" max="14321" width="9" style="5"/>
    <col min="14322" max="14322" width="16.75" style="5" customWidth="1"/>
    <col min="14323" max="14323" width="5" style="5" customWidth="1"/>
    <col min="14324" max="14324" width="5.125" style="5" customWidth="1"/>
    <col min="14325" max="14325" width="4.5" style="5" customWidth="1"/>
    <col min="14326" max="14327" width="6.375" style="5" customWidth="1"/>
    <col min="14328" max="14328" width="4.75" style="5" customWidth="1"/>
    <col min="14329" max="14329" width="4.5" style="5" customWidth="1"/>
    <col min="14330" max="14330" width="5.625" style="5" customWidth="1"/>
    <col min="14331" max="14331" width="5" style="5" customWidth="1"/>
    <col min="14332" max="14333" width="4.5" style="5" customWidth="1"/>
    <col min="14334" max="14577" width="9" style="5"/>
    <col min="14578" max="14578" width="16.75" style="5" customWidth="1"/>
    <col min="14579" max="14579" width="5" style="5" customWidth="1"/>
    <col min="14580" max="14580" width="5.125" style="5" customWidth="1"/>
    <col min="14581" max="14581" width="4.5" style="5" customWidth="1"/>
    <col min="14582" max="14583" width="6.375" style="5" customWidth="1"/>
    <col min="14584" max="14584" width="4.75" style="5" customWidth="1"/>
    <col min="14585" max="14585" width="4.5" style="5" customWidth="1"/>
    <col min="14586" max="14586" width="5.625" style="5" customWidth="1"/>
    <col min="14587" max="14587" width="5" style="5" customWidth="1"/>
    <col min="14588" max="14589" width="4.5" style="5" customWidth="1"/>
    <col min="14590" max="14833" width="9" style="5"/>
    <col min="14834" max="14834" width="16.75" style="5" customWidth="1"/>
    <col min="14835" max="14835" width="5" style="5" customWidth="1"/>
    <col min="14836" max="14836" width="5.125" style="5" customWidth="1"/>
    <col min="14837" max="14837" width="4.5" style="5" customWidth="1"/>
    <col min="14838" max="14839" width="6.375" style="5" customWidth="1"/>
    <col min="14840" max="14840" width="4.75" style="5" customWidth="1"/>
    <col min="14841" max="14841" width="4.5" style="5" customWidth="1"/>
    <col min="14842" max="14842" width="5.625" style="5" customWidth="1"/>
    <col min="14843" max="14843" width="5" style="5" customWidth="1"/>
    <col min="14844" max="14845" width="4.5" style="5" customWidth="1"/>
    <col min="14846" max="15089" width="9" style="5"/>
    <col min="15090" max="15090" width="16.75" style="5" customWidth="1"/>
    <col min="15091" max="15091" width="5" style="5" customWidth="1"/>
    <col min="15092" max="15092" width="5.125" style="5" customWidth="1"/>
    <col min="15093" max="15093" width="4.5" style="5" customWidth="1"/>
    <col min="15094" max="15095" width="6.375" style="5" customWidth="1"/>
    <col min="15096" max="15096" width="4.75" style="5" customWidth="1"/>
    <col min="15097" max="15097" width="4.5" style="5" customWidth="1"/>
    <col min="15098" max="15098" width="5.625" style="5" customWidth="1"/>
    <col min="15099" max="15099" width="5" style="5" customWidth="1"/>
    <col min="15100" max="15101" width="4.5" style="5" customWidth="1"/>
    <col min="15102" max="15345" width="9" style="5"/>
    <col min="15346" max="15346" width="16.75" style="5" customWidth="1"/>
    <col min="15347" max="15347" width="5" style="5" customWidth="1"/>
    <col min="15348" max="15348" width="5.125" style="5" customWidth="1"/>
    <col min="15349" max="15349" width="4.5" style="5" customWidth="1"/>
    <col min="15350" max="15351" width="6.375" style="5" customWidth="1"/>
    <col min="15352" max="15352" width="4.75" style="5" customWidth="1"/>
    <col min="15353" max="15353" width="4.5" style="5" customWidth="1"/>
    <col min="15354" max="15354" width="5.625" style="5" customWidth="1"/>
    <col min="15355" max="15355" width="5" style="5" customWidth="1"/>
    <col min="15356" max="15357" width="4.5" style="5" customWidth="1"/>
    <col min="15358" max="15601" width="9" style="5"/>
    <col min="15602" max="15602" width="16.75" style="5" customWidth="1"/>
    <col min="15603" max="15603" width="5" style="5" customWidth="1"/>
    <col min="15604" max="15604" width="5.125" style="5" customWidth="1"/>
    <col min="15605" max="15605" width="4.5" style="5" customWidth="1"/>
    <col min="15606" max="15607" width="6.375" style="5" customWidth="1"/>
    <col min="15608" max="15608" width="4.75" style="5" customWidth="1"/>
    <col min="15609" max="15609" width="4.5" style="5" customWidth="1"/>
    <col min="15610" max="15610" width="5.625" style="5" customWidth="1"/>
    <col min="15611" max="15611" width="5" style="5" customWidth="1"/>
    <col min="15612" max="15613" width="4.5" style="5" customWidth="1"/>
    <col min="15614" max="15857" width="9" style="5"/>
    <col min="15858" max="15858" width="16.75" style="5" customWidth="1"/>
    <col min="15859" max="15859" width="5" style="5" customWidth="1"/>
    <col min="15860" max="15860" width="5.125" style="5" customWidth="1"/>
    <col min="15861" max="15861" width="4.5" style="5" customWidth="1"/>
    <col min="15862" max="15863" width="6.375" style="5" customWidth="1"/>
    <col min="15864" max="15864" width="4.75" style="5" customWidth="1"/>
    <col min="15865" max="15865" width="4.5" style="5" customWidth="1"/>
    <col min="15866" max="15866" width="5.625" style="5" customWidth="1"/>
    <col min="15867" max="15867" width="5" style="5" customWidth="1"/>
    <col min="15868" max="15869" width="4.5" style="5" customWidth="1"/>
    <col min="15870" max="16113" width="9" style="5"/>
    <col min="16114" max="16114" width="16.75" style="5" customWidth="1"/>
    <col min="16115" max="16115" width="5" style="5" customWidth="1"/>
    <col min="16116" max="16116" width="5.125" style="5" customWidth="1"/>
    <col min="16117" max="16117" width="4.5" style="5" customWidth="1"/>
    <col min="16118" max="16119" width="6.375" style="5" customWidth="1"/>
    <col min="16120" max="16120" width="4.75" style="5" customWidth="1"/>
    <col min="16121" max="16121" width="4.5" style="5" customWidth="1"/>
    <col min="16122" max="16122" width="5.625" style="5" customWidth="1"/>
    <col min="16123" max="16123" width="5" style="5" customWidth="1"/>
    <col min="16124" max="16125" width="4.5" style="5" customWidth="1"/>
    <col min="16126" max="16384" width="9" style="5"/>
  </cols>
  <sheetData>
    <row r="1" ht="13.5" spans="1:59">
      <c r="A1" s="40" t="s">
        <v>765</v>
      </c>
      <c r="B1" s="78" t="s">
        <v>686</v>
      </c>
      <c r="C1" s="78">
        <v>60</v>
      </c>
      <c r="D1" s="78" t="s">
        <v>687</v>
      </c>
      <c r="E1" s="78">
        <v>200</v>
      </c>
      <c r="G1" s="12" t="s">
        <v>766</v>
      </c>
      <c r="H1" s="12" t="s">
        <v>38</v>
      </c>
      <c r="I1" s="12" t="s">
        <v>40</v>
      </c>
      <c r="J1" s="12" t="s">
        <v>42</v>
      </c>
      <c r="K1" s="12" t="s">
        <v>44</v>
      </c>
      <c r="L1" s="12" t="s">
        <v>45</v>
      </c>
      <c r="M1" s="12" t="s">
        <v>767</v>
      </c>
      <c r="P1" s="83" t="s">
        <v>768</v>
      </c>
      <c r="Q1" s="87" t="s">
        <v>686</v>
      </c>
      <c r="R1" s="87">
        <v>70</v>
      </c>
      <c r="S1" s="87" t="s">
        <v>687</v>
      </c>
      <c r="T1" s="87">
        <v>250</v>
      </c>
      <c r="U1" s="3"/>
      <c r="V1" s="12" t="s">
        <v>769</v>
      </c>
      <c r="W1" s="12" t="s">
        <v>38</v>
      </c>
      <c r="X1" s="12" t="s">
        <v>40</v>
      </c>
      <c r="Y1" s="12" t="s">
        <v>42</v>
      </c>
      <c r="Z1" s="12" t="s">
        <v>44</v>
      </c>
      <c r="AA1" s="12" t="s">
        <v>45</v>
      </c>
      <c r="AB1" s="12" t="s">
        <v>767</v>
      </c>
      <c r="AC1" s="2"/>
      <c r="AE1" s="83" t="s">
        <v>770</v>
      </c>
      <c r="AF1" s="87" t="s">
        <v>686</v>
      </c>
      <c r="AG1" s="87">
        <v>80</v>
      </c>
      <c r="AH1" s="87" t="s">
        <v>687</v>
      </c>
      <c r="AI1" s="87">
        <v>220</v>
      </c>
      <c r="AJ1" s="3"/>
      <c r="AK1" s="12" t="s">
        <v>771</v>
      </c>
      <c r="AL1" s="12" t="s">
        <v>38</v>
      </c>
      <c r="AM1" s="12" t="s">
        <v>40</v>
      </c>
      <c r="AN1" s="12" t="s">
        <v>42</v>
      </c>
      <c r="AO1" s="12" t="s">
        <v>44</v>
      </c>
      <c r="AP1" s="12" t="s">
        <v>45</v>
      </c>
      <c r="AQ1" s="12" t="s">
        <v>767</v>
      </c>
      <c r="AR1" s="2"/>
      <c r="AT1" s="83" t="s">
        <v>772</v>
      </c>
      <c r="AU1" s="87" t="s">
        <v>686</v>
      </c>
      <c r="AV1" s="87">
        <v>70</v>
      </c>
      <c r="AW1" s="87" t="s">
        <v>687</v>
      </c>
      <c r="AX1" s="87">
        <v>200</v>
      </c>
      <c r="AY1" s="3"/>
      <c r="AZ1" s="12" t="s">
        <v>773</v>
      </c>
      <c r="BA1" s="12" t="s">
        <v>38</v>
      </c>
      <c r="BB1" s="12" t="s">
        <v>40</v>
      </c>
      <c r="BC1" s="12" t="s">
        <v>42</v>
      </c>
      <c r="BD1" s="12" t="s">
        <v>44</v>
      </c>
      <c r="BE1" s="12" t="s">
        <v>45</v>
      </c>
      <c r="BF1" s="12" t="s">
        <v>767</v>
      </c>
      <c r="BG1" s="2"/>
    </row>
    <row r="2" ht="13.5" spans="1:59">
      <c r="A2" s="40" t="s">
        <v>774</v>
      </c>
      <c r="B2" s="12">
        <f>第1年!L26</f>
        <v>760</v>
      </c>
      <c r="C2" s="30"/>
      <c r="D2" s="30"/>
      <c r="E2" s="30"/>
      <c r="G2" s="12" t="s">
        <v>775</v>
      </c>
      <c r="H2" s="12"/>
      <c r="I2" s="12"/>
      <c r="J2" s="12"/>
      <c r="K2" s="12"/>
      <c r="L2" s="12"/>
      <c r="M2" s="12">
        <f>SUM(H2:L2)</f>
        <v>0</v>
      </c>
      <c r="P2" s="83" t="s">
        <v>774</v>
      </c>
      <c r="Q2" s="88">
        <f>L35</f>
        <v>720</v>
      </c>
      <c r="R2" s="30"/>
      <c r="S2" s="30"/>
      <c r="T2" s="30"/>
      <c r="U2" s="3"/>
      <c r="V2" s="12" t="s">
        <v>775</v>
      </c>
      <c r="W2" s="12"/>
      <c r="X2" s="12"/>
      <c r="Y2" s="12"/>
      <c r="Z2" s="12"/>
      <c r="AA2" s="12"/>
      <c r="AB2" s="12">
        <f>SUM(W2:AA2)</f>
        <v>0</v>
      </c>
      <c r="AC2" s="2"/>
      <c r="AE2" s="40" t="s">
        <v>774</v>
      </c>
      <c r="AF2" s="12">
        <f>AA35</f>
        <v>680</v>
      </c>
      <c r="AG2" s="30"/>
      <c r="AH2" s="30"/>
      <c r="AI2" s="30"/>
      <c r="AJ2" s="3"/>
      <c r="AK2" s="12" t="s">
        <v>775</v>
      </c>
      <c r="AL2" s="12"/>
      <c r="AM2" s="12"/>
      <c r="AN2" s="12"/>
      <c r="AO2" s="12"/>
      <c r="AP2" s="12"/>
      <c r="AQ2" s="12">
        <f>SUM(AL2:AP2)</f>
        <v>0</v>
      </c>
      <c r="AR2" s="2"/>
      <c r="AT2" s="40" t="s">
        <v>774</v>
      </c>
      <c r="AU2" s="12">
        <f>AP35</f>
        <v>640</v>
      </c>
      <c r="AV2" s="30"/>
      <c r="AW2" s="30"/>
      <c r="AX2" s="30"/>
      <c r="AY2" s="3"/>
      <c r="AZ2" s="12" t="s">
        <v>775</v>
      </c>
      <c r="BA2" s="12"/>
      <c r="BB2" s="12"/>
      <c r="BC2" s="12"/>
      <c r="BD2" s="12"/>
      <c r="BE2" s="12"/>
      <c r="BF2" s="12">
        <f>SUM(BA2:BE2)</f>
        <v>0</v>
      </c>
      <c r="BG2" s="2"/>
    </row>
    <row r="3" ht="13.5" spans="1:59">
      <c r="A3" s="40" t="s">
        <v>694</v>
      </c>
      <c r="B3" s="12" t="s">
        <v>776</v>
      </c>
      <c r="C3" s="12" t="s">
        <v>777</v>
      </c>
      <c r="D3" s="12" t="s">
        <v>778</v>
      </c>
      <c r="E3" s="16" t="s">
        <v>779</v>
      </c>
      <c r="G3" s="12" t="s">
        <v>780</v>
      </c>
      <c r="H3" s="12"/>
      <c r="I3" s="12"/>
      <c r="J3" s="12"/>
      <c r="K3" s="12"/>
      <c r="L3" s="12"/>
      <c r="M3" s="12">
        <f t="shared" ref="M3:M6" si="0">SUM(H3:L3)</f>
        <v>0</v>
      </c>
      <c r="P3" s="40" t="s">
        <v>694</v>
      </c>
      <c r="Q3" s="88" t="s">
        <v>781</v>
      </c>
      <c r="R3" s="88" t="s">
        <v>782</v>
      </c>
      <c r="S3" s="88" t="s">
        <v>783</v>
      </c>
      <c r="T3" s="89" t="s">
        <v>784</v>
      </c>
      <c r="U3" s="3"/>
      <c r="V3" s="12" t="s">
        <v>780</v>
      </c>
      <c r="W3" s="12"/>
      <c r="X3" s="12"/>
      <c r="Y3" s="12"/>
      <c r="Z3" s="12"/>
      <c r="AA3" s="12"/>
      <c r="AB3" s="12">
        <f t="shared" ref="AB3:AB6" si="1">SUM(W3:AA3)</f>
        <v>0</v>
      </c>
      <c r="AC3" s="2"/>
      <c r="AE3" s="40" t="s">
        <v>694</v>
      </c>
      <c r="AF3" s="88" t="s">
        <v>785</v>
      </c>
      <c r="AG3" s="88" t="s">
        <v>786</v>
      </c>
      <c r="AH3" s="88" t="s">
        <v>787</v>
      </c>
      <c r="AI3" s="89" t="s">
        <v>788</v>
      </c>
      <c r="AJ3" s="3"/>
      <c r="AK3" s="12" t="s">
        <v>780</v>
      </c>
      <c r="AL3" s="12"/>
      <c r="AM3" s="12"/>
      <c r="AN3" s="12"/>
      <c r="AO3" s="12"/>
      <c r="AP3" s="12"/>
      <c r="AQ3" s="12">
        <f t="shared" ref="AQ3:AQ6" si="2">SUM(AL3:AP3)</f>
        <v>0</v>
      </c>
      <c r="AR3" s="2"/>
      <c r="AT3" s="40" t="s">
        <v>694</v>
      </c>
      <c r="AU3" s="88" t="s">
        <v>789</v>
      </c>
      <c r="AV3" s="88" t="s">
        <v>790</v>
      </c>
      <c r="AW3" s="88" t="s">
        <v>791</v>
      </c>
      <c r="AX3" s="89" t="s">
        <v>792</v>
      </c>
      <c r="AY3" s="3"/>
      <c r="AZ3" s="12" t="s">
        <v>780</v>
      </c>
      <c r="BA3" s="12"/>
      <c r="BB3" s="12"/>
      <c r="BC3" s="12"/>
      <c r="BD3" s="12"/>
      <c r="BE3" s="12"/>
      <c r="BF3" s="12">
        <f t="shared" ref="BF3:BF6" si="3">SUM(BA3:BE3)</f>
        <v>0</v>
      </c>
      <c r="BG3" s="2"/>
    </row>
    <row r="4" ht="13.5" spans="1:59">
      <c r="A4" s="40" t="s">
        <v>701</v>
      </c>
      <c r="B4" s="12">
        <f>第1年!I17</f>
        <v>760</v>
      </c>
      <c r="C4" s="30"/>
      <c r="D4" s="79"/>
      <c r="E4" s="79"/>
      <c r="G4" s="12" t="s">
        <v>793</v>
      </c>
      <c r="H4" s="12"/>
      <c r="I4" s="12"/>
      <c r="J4" s="12"/>
      <c r="K4" s="12"/>
      <c r="L4" s="12"/>
      <c r="M4" s="12">
        <f t="shared" si="0"/>
        <v>0</v>
      </c>
      <c r="P4" s="83" t="s">
        <v>701</v>
      </c>
      <c r="Q4" s="88">
        <f>I26</f>
        <v>720</v>
      </c>
      <c r="R4" s="30"/>
      <c r="S4" s="79"/>
      <c r="T4" s="79"/>
      <c r="U4" s="3"/>
      <c r="V4" s="12" t="s">
        <v>793</v>
      </c>
      <c r="W4" s="12"/>
      <c r="X4" s="12"/>
      <c r="Y4" s="12"/>
      <c r="Z4" s="12"/>
      <c r="AA4" s="12"/>
      <c r="AB4" s="12">
        <f t="shared" si="1"/>
        <v>0</v>
      </c>
      <c r="AC4" s="2"/>
      <c r="AE4" s="40" t="s">
        <v>701</v>
      </c>
      <c r="AF4" s="12">
        <f>X26</f>
        <v>680</v>
      </c>
      <c r="AG4" s="30"/>
      <c r="AH4" s="79"/>
      <c r="AI4" s="79"/>
      <c r="AJ4" s="3"/>
      <c r="AK4" s="12" t="s">
        <v>793</v>
      </c>
      <c r="AL4" s="12"/>
      <c r="AM4" s="12"/>
      <c r="AN4" s="12"/>
      <c r="AO4" s="12"/>
      <c r="AP4" s="12"/>
      <c r="AQ4" s="12">
        <f t="shared" si="2"/>
        <v>0</v>
      </c>
      <c r="AR4" s="2"/>
      <c r="AT4" s="40" t="s">
        <v>701</v>
      </c>
      <c r="AU4" s="12">
        <f>AM26</f>
        <v>640</v>
      </c>
      <c r="AV4" s="30"/>
      <c r="AW4" s="79"/>
      <c r="AX4" s="79"/>
      <c r="AY4" s="3"/>
      <c r="AZ4" s="12" t="s">
        <v>793</v>
      </c>
      <c r="BA4" s="12"/>
      <c r="BB4" s="12"/>
      <c r="BC4" s="12"/>
      <c r="BD4" s="12"/>
      <c r="BE4" s="12"/>
      <c r="BF4" s="12">
        <f t="shared" si="3"/>
        <v>0</v>
      </c>
      <c r="BG4" s="2"/>
    </row>
    <row r="5" ht="13.5" spans="1:59">
      <c r="A5" s="40" t="s">
        <v>794</v>
      </c>
      <c r="B5" s="12"/>
      <c r="C5" s="79"/>
      <c r="D5" s="79"/>
      <c r="E5" s="79"/>
      <c r="G5" s="12" t="s">
        <v>795</v>
      </c>
      <c r="H5" s="12"/>
      <c r="I5" s="12"/>
      <c r="J5" s="12"/>
      <c r="K5" s="12"/>
      <c r="L5" s="12"/>
      <c r="M5" s="12">
        <f t="shared" si="0"/>
        <v>0</v>
      </c>
      <c r="P5" s="40" t="s">
        <v>794</v>
      </c>
      <c r="Q5" s="12"/>
      <c r="R5" s="79"/>
      <c r="S5" s="79"/>
      <c r="T5" s="79"/>
      <c r="U5" s="3"/>
      <c r="V5" s="12" t="s">
        <v>795</v>
      </c>
      <c r="W5" s="12"/>
      <c r="X5" s="12"/>
      <c r="Y5" s="12"/>
      <c r="Z5" s="12"/>
      <c r="AA5" s="12"/>
      <c r="AB5" s="12">
        <f t="shared" si="1"/>
        <v>0</v>
      </c>
      <c r="AC5" s="2"/>
      <c r="AE5" s="40" t="s">
        <v>794</v>
      </c>
      <c r="AF5" s="12"/>
      <c r="AG5" s="79"/>
      <c r="AH5" s="79"/>
      <c r="AI5" s="79"/>
      <c r="AJ5" s="3"/>
      <c r="AK5" s="12" t="s">
        <v>795</v>
      </c>
      <c r="AL5" s="12"/>
      <c r="AM5" s="12"/>
      <c r="AN5" s="12"/>
      <c r="AO5" s="12"/>
      <c r="AP5" s="12"/>
      <c r="AQ5" s="12">
        <f t="shared" si="2"/>
        <v>0</v>
      </c>
      <c r="AR5" s="2"/>
      <c r="AT5" s="40" t="s">
        <v>794</v>
      </c>
      <c r="AU5" s="12">
        <v>2</v>
      </c>
      <c r="AV5" s="79"/>
      <c r="AW5" s="79"/>
      <c r="AX5" s="79"/>
      <c r="AY5" s="3"/>
      <c r="AZ5" s="12" t="s">
        <v>795</v>
      </c>
      <c r="BA5" s="12"/>
      <c r="BB5" s="12"/>
      <c r="BC5" s="12"/>
      <c r="BD5" s="12"/>
      <c r="BE5" s="12"/>
      <c r="BF5" s="12">
        <f t="shared" si="3"/>
        <v>0</v>
      </c>
      <c r="BG5" s="2"/>
    </row>
    <row r="6" ht="13.5" spans="1:59">
      <c r="A6" s="40" t="s">
        <v>796</v>
      </c>
      <c r="B6" s="12">
        <f>M7</f>
        <v>0</v>
      </c>
      <c r="C6" s="79"/>
      <c r="D6" s="79"/>
      <c r="E6" s="79"/>
      <c r="G6" s="12" t="s">
        <v>797</v>
      </c>
      <c r="H6" s="12"/>
      <c r="I6" s="12"/>
      <c r="J6" s="12"/>
      <c r="K6" s="12"/>
      <c r="L6" s="12"/>
      <c r="M6" s="12">
        <f t="shared" si="0"/>
        <v>0</v>
      </c>
      <c r="P6" s="40" t="s">
        <v>796</v>
      </c>
      <c r="Q6" s="12">
        <f>AB7</f>
        <v>0</v>
      </c>
      <c r="R6" s="79"/>
      <c r="S6" s="79"/>
      <c r="T6" s="79"/>
      <c r="U6" s="3"/>
      <c r="V6" s="12" t="s">
        <v>797</v>
      </c>
      <c r="W6" s="12"/>
      <c r="X6" s="12"/>
      <c r="Y6" s="12"/>
      <c r="Z6" s="12"/>
      <c r="AA6" s="12"/>
      <c r="AB6" s="12">
        <f t="shared" si="1"/>
        <v>0</v>
      </c>
      <c r="AC6" s="2"/>
      <c r="AE6" s="40" t="s">
        <v>796</v>
      </c>
      <c r="AF6" s="12">
        <f>AQ7</f>
        <v>0</v>
      </c>
      <c r="AG6" s="79"/>
      <c r="AH6" s="79"/>
      <c r="AI6" s="79"/>
      <c r="AJ6" s="3"/>
      <c r="AK6" s="12" t="s">
        <v>797</v>
      </c>
      <c r="AL6" s="12"/>
      <c r="AM6" s="12"/>
      <c r="AN6" s="12"/>
      <c r="AO6" s="12"/>
      <c r="AP6" s="12"/>
      <c r="AQ6" s="12">
        <f t="shared" si="2"/>
        <v>0</v>
      </c>
      <c r="AR6" s="2"/>
      <c r="AT6" s="40" t="s">
        <v>796</v>
      </c>
      <c r="AU6" s="12">
        <v>20</v>
      </c>
      <c r="AV6" s="79"/>
      <c r="AW6" s="79"/>
      <c r="AX6" s="79"/>
      <c r="AY6" s="3"/>
      <c r="AZ6" s="12" t="s">
        <v>797</v>
      </c>
      <c r="BA6" s="12"/>
      <c r="BB6" s="12"/>
      <c r="BC6" s="12"/>
      <c r="BD6" s="12"/>
      <c r="BE6" s="12"/>
      <c r="BF6" s="12">
        <f t="shared" si="3"/>
        <v>0</v>
      </c>
      <c r="BG6" s="2"/>
    </row>
    <row r="7" ht="13.5" spans="1:59">
      <c r="A7" s="40" t="s">
        <v>798</v>
      </c>
      <c r="B7" s="12">
        <f>第1年!L20</f>
        <v>0</v>
      </c>
      <c r="C7" s="79"/>
      <c r="D7" s="79"/>
      <c r="E7" s="79"/>
      <c r="G7" s="12" t="s">
        <v>799</v>
      </c>
      <c r="H7" s="12">
        <f>SUM(H2:H6)</f>
        <v>0</v>
      </c>
      <c r="I7" s="12">
        <f t="shared" ref="I7:M7" si="4">SUM(I2:I6)</f>
        <v>0</v>
      </c>
      <c r="J7" s="12">
        <f t="shared" si="4"/>
        <v>0</v>
      </c>
      <c r="K7" s="12">
        <f t="shared" si="4"/>
        <v>0</v>
      </c>
      <c r="L7" s="12">
        <f t="shared" si="4"/>
        <v>0</v>
      </c>
      <c r="M7" s="12">
        <f t="shared" si="4"/>
        <v>0</v>
      </c>
      <c r="P7" s="83" t="s">
        <v>798</v>
      </c>
      <c r="Q7" s="88">
        <f>L29</f>
        <v>0</v>
      </c>
      <c r="R7" s="79"/>
      <c r="S7" s="79"/>
      <c r="T7" s="79"/>
      <c r="U7" s="3"/>
      <c r="V7" s="12" t="s">
        <v>799</v>
      </c>
      <c r="W7" s="12">
        <f>SUM(W2:W6)</f>
        <v>0</v>
      </c>
      <c r="X7" s="12">
        <f t="shared" ref="X7:AB7" si="5">SUM(X2:X6)</f>
        <v>0</v>
      </c>
      <c r="Y7" s="12">
        <f t="shared" si="5"/>
        <v>0</v>
      </c>
      <c r="Z7" s="12">
        <f t="shared" si="5"/>
        <v>0</v>
      </c>
      <c r="AA7" s="12">
        <f t="shared" si="5"/>
        <v>0</v>
      </c>
      <c r="AB7" s="12">
        <f t="shared" si="5"/>
        <v>0</v>
      </c>
      <c r="AC7" s="2"/>
      <c r="AE7" s="40" t="s">
        <v>798</v>
      </c>
      <c r="AF7" s="12">
        <f>AA29</f>
        <v>0</v>
      </c>
      <c r="AG7" s="79"/>
      <c r="AH7" s="79"/>
      <c r="AI7" s="79"/>
      <c r="AJ7" s="3"/>
      <c r="AK7" s="12" t="s">
        <v>799</v>
      </c>
      <c r="AL7" s="12">
        <f>SUM(AL2:AL6)</f>
        <v>0</v>
      </c>
      <c r="AM7" s="12">
        <f t="shared" ref="AM7:AQ7" si="6">SUM(AM2:AM6)</f>
        <v>0</v>
      </c>
      <c r="AN7" s="12">
        <f t="shared" si="6"/>
        <v>0</v>
      </c>
      <c r="AO7" s="12">
        <f t="shared" si="6"/>
        <v>0</v>
      </c>
      <c r="AP7" s="12">
        <f t="shared" si="6"/>
        <v>0</v>
      </c>
      <c r="AQ7" s="12">
        <f t="shared" si="6"/>
        <v>0</v>
      </c>
      <c r="AR7" s="2"/>
      <c r="AT7" s="40" t="s">
        <v>798</v>
      </c>
      <c r="AU7" s="12">
        <v>36</v>
      </c>
      <c r="AV7" s="79"/>
      <c r="AW7" s="79"/>
      <c r="AX7" s="79"/>
      <c r="AY7" s="3"/>
      <c r="AZ7" s="12" t="s">
        <v>799</v>
      </c>
      <c r="BA7" s="12">
        <f>SUM(BA2:BA6)</f>
        <v>0</v>
      </c>
      <c r="BB7" s="12">
        <f t="shared" ref="BB7:BF7" si="7">SUM(BB2:BB6)</f>
        <v>0</v>
      </c>
      <c r="BC7" s="12">
        <f t="shared" si="7"/>
        <v>0</v>
      </c>
      <c r="BD7" s="12">
        <f t="shared" si="7"/>
        <v>0</v>
      </c>
      <c r="BE7" s="12">
        <f t="shared" si="7"/>
        <v>0</v>
      </c>
      <c r="BF7" s="12">
        <f t="shared" si="7"/>
        <v>0</v>
      </c>
      <c r="BG7" s="2"/>
    </row>
    <row r="8" ht="13.5" spans="1:59">
      <c r="A8" s="40" t="s">
        <v>800</v>
      </c>
      <c r="B8" s="12">
        <f>ROUND(第1年!B5*规则!$B42,0)</f>
        <v>0</v>
      </c>
      <c r="C8" s="79"/>
      <c r="D8" s="79"/>
      <c r="E8" s="79"/>
      <c r="P8" s="83" t="s">
        <v>800</v>
      </c>
      <c r="Q8" s="88">
        <f>ROUND(L26*规则!$B$42,0)</f>
        <v>0</v>
      </c>
      <c r="R8" s="79"/>
      <c r="S8" s="79"/>
      <c r="T8" s="79"/>
      <c r="U8" s="3"/>
      <c r="V8" s="2"/>
      <c r="W8" s="2"/>
      <c r="X8" s="3"/>
      <c r="Y8" s="3"/>
      <c r="Z8" s="3"/>
      <c r="AA8" s="3"/>
      <c r="AB8" s="2"/>
      <c r="AC8" s="2"/>
      <c r="AE8" s="40" t="s">
        <v>800</v>
      </c>
      <c r="AF8" s="12">
        <f>ROUND(AA26*规则!$B$42,0)</f>
        <v>0</v>
      </c>
      <c r="AG8" s="79"/>
      <c r="AH8" s="79"/>
      <c r="AI8" s="79"/>
      <c r="AJ8" s="3"/>
      <c r="AK8" s="2"/>
      <c r="AL8" s="2"/>
      <c r="AM8" s="3"/>
      <c r="AN8" s="3"/>
      <c r="AO8" s="3"/>
      <c r="AP8" s="3"/>
      <c r="AQ8" s="2"/>
      <c r="AR8" s="2"/>
      <c r="AT8" s="40" t="s">
        <v>800</v>
      </c>
      <c r="AU8" s="12">
        <v>50</v>
      </c>
      <c r="AV8" s="79"/>
      <c r="AW8" s="79"/>
      <c r="AX8" s="79"/>
      <c r="AY8" s="3"/>
      <c r="AZ8" s="2"/>
      <c r="BA8" s="2"/>
      <c r="BB8" s="3"/>
      <c r="BC8" s="3"/>
      <c r="BD8" s="3"/>
      <c r="BE8" s="3"/>
      <c r="BF8" s="2"/>
      <c r="BG8" s="2"/>
    </row>
    <row r="9" ht="13.5" spans="1:59">
      <c r="A9" s="40" t="s">
        <v>801</v>
      </c>
      <c r="B9" s="12"/>
      <c r="C9" s="79"/>
      <c r="D9" s="79"/>
      <c r="E9" s="79"/>
      <c r="G9" s="10" t="s">
        <v>802</v>
      </c>
      <c r="H9" s="10"/>
      <c r="J9" s="10" t="s">
        <v>803</v>
      </c>
      <c r="K9" s="10"/>
      <c r="M9" s="84" t="s">
        <v>804</v>
      </c>
      <c r="N9" s="10"/>
      <c r="P9" s="40" t="s">
        <v>801</v>
      </c>
      <c r="Q9" s="12"/>
      <c r="R9" s="79"/>
      <c r="S9" s="79"/>
      <c r="T9" s="79"/>
      <c r="U9" s="3"/>
      <c r="V9" s="10" t="s">
        <v>805</v>
      </c>
      <c r="W9" s="10"/>
      <c r="X9" s="3"/>
      <c r="Y9" s="92" t="s">
        <v>806</v>
      </c>
      <c r="Z9" s="92"/>
      <c r="AA9" s="3"/>
      <c r="AB9" s="84" t="s">
        <v>807</v>
      </c>
      <c r="AC9" s="10"/>
      <c r="AE9" s="40" t="s">
        <v>801</v>
      </c>
      <c r="AF9" s="12"/>
      <c r="AG9" s="79"/>
      <c r="AH9" s="79"/>
      <c r="AI9" s="79"/>
      <c r="AJ9" s="3"/>
      <c r="AK9" s="10" t="s">
        <v>808</v>
      </c>
      <c r="AL9" s="10"/>
      <c r="AM9" s="3"/>
      <c r="AN9" s="92" t="s">
        <v>809</v>
      </c>
      <c r="AO9" s="92"/>
      <c r="AP9" s="3"/>
      <c r="AQ9" s="84" t="s">
        <v>810</v>
      </c>
      <c r="AR9" s="10"/>
      <c r="AT9" s="40" t="s">
        <v>801</v>
      </c>
      <c r="AU9" s="12">
        <v>0</v>
      </c>
      <c r="AV9" s="79"/>
      <c r="AW9" s="79"/>
      <c r="AX9" s="79"/>
      <c r="AY9" s="3"/>
      <c r="AZ9" s="10" t="s">
        <v>811</v>
      </c>
      <c r="BA9" s="10"/>
      <c r="BB9" s="3"/>
      <c r="BC9" s="92" t="s">
        <v>812</v>
      </c>
      <c r="BD9" s="92"/>
      <c r="BE9" s="3"/>
      <c r="BF9" s="84" t="s">
        <v>813</v>
      </c>
      <c r="BG9" s="10"/>
    </row>
    <row r="10" ht="13.5" spans="1:59">
      <c r="A10" s="40" t="s">
        <v>704</v>
      </c>
      <c r="B10" s="12"/>
      <c r="C10" s="79"/>
      <c r="D10" s="79"/>
      <c r="E10" s="79"/>
      <c r="G10" s="12" t="s">
        <v>693</v>
      </c>
      <c r="H10" s="12" t="s">
        <v>692</v>
      </c>
      <c r="J10" s="12" t="s">
        <v>693</v>
      </c>
      <c r="K10" s="12" t="s">
        <v>692</v>
      </c>
      <c r="M10" s="12"/>
      <c r="N10" s="12" t="s">
        <v>692</v>
      </c>
      <c r="P10" s="40" t="s">
        <v>704</v>
      </c>
      <c r="Q10" s="12"/>
      <c r="R10" s="79"/>
      <c r="S10" s="79"/>
      <c r="T10" s="79"/>
      <c r="U10" s="3"/>
      <c r="V10" s="12" t="s">
        <v>693</v>
      </c>
      <c r="W10" s="12" t="s">
        <v>692</v>
      </c>
      <c r="X10" s="3"/>
      <c r="Y10" s="12" t="s">
        <v>693</v>
      </c>
      <c r="Z10" s="12" t="s">
        <v>692</v>
      </c>
      <c r="AA10" s="3"/>
      <c r="AB10" s="12"/>
      <c r="AC10" s="12" t="s">
        <v>692</v>
      </c>
      <c r="AE10" s="40" t="s">
        <v>704</v>
      </c>
      <c r="AF10" s="12"/>
      <c r="AG10" s="79"/>
      <c r="AH10" s="79"/>
      <c r="AI10" s="79"/>
      <c r="AJ10" s="3"/>
      <c r="AK10" s="12" t="s">
        <v>693</v>
      </c>
      <c r="AL10" s="12" t="s">
        <v>692</v>
      </c>
      <c r="AM10" s="3"/>
      <c r="AN10" s="12" t="s">
        <v>693</v>
      </c>
      <c r="AO10" s="12" t="s">
        <v>692</v>
      </c>
      <c r="AP10" s="3"/>
      <c r="AQ10" s="12"/>
      <c r="AR10" s="12" t="s">
        <v>692</v>
      </c>
      <c r="AT10" s="40" t="s">
        <v>704</v>
      </c>
      <c r="AU10" s="12">
        <v>100</v>
      </c>
      <c r="AV10" s="79"/>
      <c r="AW10" s="79"/>
      <c r="AX10" s="79"/>
      <c r="AY10" s="3"/>
      <c r="AZ10" s="12" t="s">
        <v>693</v>
      </c>
      <c r="BA10" s="12" t="s">
        <v>692</v>
      </c>
      <c r="BB10" s="3"/>
      <c r="BC10" s="12" t="s">
        <v>693</v>
      </c>
      <c r="BD10" s="12" t="s">
        <v>692</v>
      </c>
      <c r="BE10" s="3"/>
      <c r="BF10" s="12"/>
      <c r="BG10" s="12" t="s">
        <v>692</v>
      </c>
    </row>
    <row r="11" ht="13.5" spans="1:59">
      <c r="A11" s="40" t="s">
        <v>707</v>
      </c>
      <c r="B11" s="12">
        <f>B4-B5-B6-B7-B8-B9+B10</f>
        <v>760</v>
      </c>
      <c r="C11" s="78">
        <f>B34</f>
        <v>750</v>
      </c>
      <c r="D11" s="78">
        <f>C34</f>
        <v>740</v>
      </c>
      <c r="E11" s="78">
        <f t="shared" ref="E11" si="8">D34</f>
        <v>730</v>
      </c>
      <c r="G11" s="12" t="s">
        <v>699</v>
      </c>
      <c r="H11" s="12">
        <f>SUM(B33:E33)</f>
        <v>40</v>
      </c>
      <c r="J11" s="12" t="s">
        <v>700</v>
      </c>
      <c r="K11" s="12"/>
      <c r="M11" s="12" t="s">
        <v>38</v>
      </c>
      <c r="N11" s="12"/>
      <c r="P11" s="40" t="s">
        <v>707</v>
      </c>
      <c r="Q11" s="12">
        <f>Q4-Q5-Q6-Q7-Q8-Q9+Q10</f>
        <v>720</v>
      </c>
      <c r="R11" s="78">
        <f>Q34</f>
        <v>710</v>
      </c>
      <c r="S11" s="78">
        <f>R34</f>
        <v>700</v>
      </c>
      <c r="T11" s="78">
        <f t="shared" ref="T11" si="9">S34</f>
        <v>690</v>
      </c>
      <c r="U11" s="3"/>
      <c r="V11" s="12" t="s">
        <v>699</v>
      </c>
      <c r="W11" s="12">
        <f>SUM(Q33:T33)</f>
        <v>40</v>
      </c>
      <c r="X11" s="3"/>
      <c r="Y11" s="12" t="s">
        <v>700</v>
      </c>
      <c r="Z11" s="12"/>
      <c r="AA11" s="3"/>
      <c r="AB11" s="12" t="s">
        <v>38</v>
      </c>
      <c r="AC11" s="12"/>
      <c r="AE11" s="40" t="s">
        <v>707</v>
      </c>
      <c r="AF11" s="12">
        <f>AF4-AF5-AF6-AF7-AF8-AF9+AF10</f>
        <v>680</v>
      </c>
      <c r="AG11" s="78">
        <f>AF34</f>
        <v>670</v>
      </c>
      <c r="AH11" s="78">
        <f>AG34</f>
        <v>660</v>
      </c>
      <c r="AI11" s="78">
        <f t="shared" ref="AI11" si="10">AH34</f>
        <v>650</v>
      </c>
      <c r="AJ11" s="3"/>
      <c r="AK11" s="12" t="s">
        <v>699</v>
      </c>
      <c r="AL11" s="12">
        <f>SUM(AF33:AI33)</f>
        <v>40</v>
      </c>
      <c r="AM11" s="3"/>
      <c r="AN11" s="12" t="s">
        <v>700</v>
      </c>
      <c r="AO11" s="12"/>
      <c r="AP11" s="3"/>
      <c r="AQ11" s="12" t="s">
        <v>38</v>
      </c>
      <c r="AR11" s="12"/>
      <c r="AT11" s="40" t="s">
        <v>707</v>
      </c>
      <c r="AU11" s="12">
        <f>AU4-AU5-AU6-AU7-AU8-AU9+AU10</f>
        <v>632</v>
      </c>
      <c r="AV11" s="78">
        <f>AU34</f>
        <v>647</v>
      </c>
      <c r="AW11" s="78">
        <f>AV34</f>
        <v>637</v>
      </c>
      <c r="AX11" s="78">
        <f t="shared" ref="AX11" si="11">AW34</f>
        <v>627</v>
      </c>
      <c r="AY11" s="3"/>
      <c r="AZ11" s="12" t="s">
        <v>699</v>
      </c>
      <c r="BA11" s="12">
        <f>SUM(AU33:AX33)</f>
        <v>40</v>
      </c>
      <c r="BB11" s="3"/>
      <c r="BC11" s="12" t="s">
        <v>700</v>
      </c>
      <c r="BD11" s="12"/>
      <c r="BE11" s="3"/>
      <c r="BF11" s="12" t="s">
        <v>38</v>
      </c>
      <c r="BG11" s="12"/>
    </row>
    <row r="12" ht="13.5" spans="1:59">
      <c r="A12" s="40" t="s">
        <v>814</v>
      </c>
      <c r="B12" s="12"/>
      <c r="C12" s="12"/>
      <c r="D12" s="12"/>
      <c r="E12" s="12"/>
      <c r="G12" s="12" t="s">
        <v>702</v>
      </c>
      <c r="H12" s="12">
        <f>M7</f>
        <v>0</v>
      </c>
      <c r="J12" s="12" t="s">
        <v>703</v>
      </c>
      <c r="K12" s="12"/>
      <c r="M12" s="12" t="s">
        <v>40</v>
      </c>
      <c r="N12" s="12"/>
      <c r="P12" s="40" t="s">
        <v>814</v>
      </c>
      <c r="Q12" s="12"/>
      <c r="R12" s="12"/>
      <c r="S12" s="12"/>
      <c r="T12" s="12"/>
      <c r="U12" s="3"/>
      <c r="V12" s="12" t="s">
        <v>702</v>
      </c>
      <c r="W12" s="12">
        <f>AB7</f>
        <v>0</v>
      </c>
      <c r="X12" s="3"/>
      <c r="Y12" s="12" t="s">
        <v>703</v>
      </c>
      <c r="Z12" s="12"/>
      <c r="AA12" s="3"/>
      <c r="AB12" s="12" t="s">
        <v>40</v>
      </c>
      <c r="AC12" s="12"/>
      <c r="AE12" s="40" t="s">
        <v>814</v>
      </c>
      <c r="AF12" s="12"/>
      <c r="AG12" s="12"/>
      <c r="AH12" s="12"/>
      <c r="AI12" s="12"/>
      <c r="AJ12" s="3"/>
      <c r="AK12" s="12" t="s">
        <v>702</v>
      </c>
      <c r="AL12" s="12">
        <f>AQ7</f>
        <v>0</v>
      </c>
      <c r="AM12" s="3"/>
      <c r="AN12" s="12" t="s">
        <v>703</v>
      </c>
      <c r="AO12" s="12"/>
      <c r="AP12" s="3"/>
      <c r="AQ12" s="12" t="s">
        <v>40</v>
      </c>
      <c r="AR12" s="12"/>
      <c r="AT12" s="40" t="s">
        <v>814</v>
      </c>
      <c r="AU12" s="12">
        <v>5</v>
      </c>
      <c r="AV12" s="12"/>
      <c r="AW12" s="12"/>
      <c r="AX12" s="12"/>
      <c r="AY12" s="3"/>
      <c r="AZ12" s="12" t="s">
        <v>702</v>
      </c>
      <c r="BA12" s="12">
        <f>BF7</f>
        <v>0</v>
      </c>
      <c r="BB12" s="3"/>
      <c r="BC12" s="12" t="s">
        <v>703</v>
      </c>
      <c r="BD12" s="12"/>
      <c r="BE12" s="3"/>
      <c r="BF12" s="12" t="s">
        <v>40</v>
      </c>
      <c r="BG12" s="12"/>
    </row>
    <row r="13" ht="13.5" spans="1:59">
      <c r="A13" s="40" t="s">
        <v>815</v>
      </c>
      <c r="B13" s="12"/>
      <c r="C13" s="12"/>
      <c r="D13" s="12"/>
      <c r="E13" s="12"/>
      <c r="G13" s="12" t="s">
        <v>705</v>
      </c>
      <c r="H13" s="12">
        <f>E38</f>
        <v>0</v>
      </c>
      <c r="J13" s="12" t="s">
        <v>706</v>
      </c>
      <c r="K13" s="12">
        <f>K11-K12</f>
        <v>0</v>
      </c>
      <c r="M13" s="12" t="s">
        <v>42</v>
      </c>
      <c r="N13" s="12"/>
      <c r="O13" s="23"/>
      <c r="P13" s="40" t="s">
        <v>815</v>
      </c>
      <c r="Q13" s="12"/>
      <c r="R13" s="12"/>
      <c r="S13" s="12"/>
      <c r="T13" s="12"/>
      <c r="U13" s="3"/>
      <c r="V13" s="12" t="s">
        <v>705</v>
      </c>
      <c r="W13" s="12">
        <f>T38</f>
        <v>0</v>
      </c>
      <c r="X13" s="3"/>
      <c r="Y13" s="12" t="s">
        <v>706</v>
      </c>
      <c r="Z13" s="12">
        <f>Z11-Z12</f>
        <v>0</v>
      </c>
      <c r="AA13" s="3"/>
      <c r="AB13" s="12" t="s">
        <v>42</v>
      </c>
      <c r="AC13" s="12"/>
      <c r="AE13" s="40" t="s">
        <v>815</v>
      </c>
      <c r="AF13" s="12"/>
      <c r="AG13" s="12"/>
      <c r="AH13" s="12"/>
      <c r="AI13" s="12"/>
      <c r="AJ13" s="3"/>
      <c r="AK13" s="12" t="s">
        <v>705</v>
      </c>
      <c r="AL13" s="12">
        <f>AI38</f>
        <v>0</v>
      </c>
      <c r="AM13" s="3"/>
      <c r="AN13" s="12" t="s">
        <v>706</v>
      </c>
      <c r="AO13" s="12">
        <f>AO11-AO12</f>
        <v>0</v>
      </c>
      <c r="AP13" s="3"/>
      <c r="AQ13" s="12" t="s">
        <v>42</v>
      </c>
      <c r="AR13" s="12"/>
      <c r="AT13" s="40" t="s">
        <v>815</v>
      </c>
      <c r="AU13" s="12">
        <v>2</v>
      </c>
      <c r="AV13" s="12"/>
      <c r="AW13" s="12"/>
      <c r="AX13" s="12"/>
      <c r="AY13" s="3"/>
      <c r="AZ13" s="12" t="s">
        <v>705</v>
      </c>
      <c r="BA13" s="12">
        <f>AX38</f>
        <v>0</v>
      </c>
      <c r="BB13" s="3"/>
      <c r="BC13" s="12" t="s">
        <v>706</v>
      </c>
      <c r="BD13" s="12">
        <f>BD11-BD12</f>
        <v>0</v>
      </c>
      <c r="BE13" s="3"/>
      <c r="BF13" s="12" t="s">
        <v>42</v>
      </c>
      <c r="BG13" s="12"/>
    </row>
    <row r="14" ht="13.5" spans="1:59">
      <c r="A14" s="40" t="s">
        <v>816</v>
      </c>
      <c r="B14" s="12">
        <f>ROUNDUP(B12*规则!$F42,0)</f>
        <v>0</v>
      </c>
      <c r="C14" s="12">
        <f>ROUNDUP(C12*规则!$F42,0)</f>
        <v>0</v>
      </c>
      <c r="D14" s="12">
        <f>ROUNDUP(D12*规则!$F42,0)</f>
        <v>0</v>
      </c>
      <c r="E14" s="12">
        <f>ROUNDUP(E12*规则!$F42,0)</f>
        <v>0</v>
      </c>
      <c r="G14" s="12" t="s">
        <v>708</v>
      </c>
      <c r="H14" s="12"/>
      <c r="J14" s="12" t="s">
        <v>709</v>
      </c>
      <c r="K14" s="12">
        <f>H21</f>
        <v>40</v>
      </c>
      <c r="L14" s="85"/>
      <c r="M14" s="12" t="s">
        <v>44</v>
      </c>
      <c r="N14" s="12"/>
      <c r="O14" s="23"/>
      <c r="P14" s="40" t="s">
        <v>816</v>
      </c>
      <c r="Q14" s="12">
        <f>ROUNDUP(Q12*规则!$F42,0)</f>
        <v>0</v>
      </c>
      <c r="R14" s="12">
        <f>ROUNDUP(R12*规则!$F42,0)</f>
        <v>0</v>
      </c>
      <c r="S14" s="12">
        <f>ROUNDUP(S12*规则!$F42,0)</f>
        <v>0</v>
      </c>
      <c r="T14" s="12">
        <f>ROUNDUP(T12*规则!$F42,0)</f>
        <v>0</v>
      </c>
      <c r="U14" s="3"/>
      <c r="V14" s="12" t="s">
        <v>708</v>
      </c>
      <c r="W14" s="12"/>
      <c r="X14" s="3"/>
      <c r="Y14" s="12" t="s">
        <v>709</v>
      </c>
      <c r="Z14" s="12">
        <f>W21</f>
        <v>40</v>
      </c>
      <c r="AA14" s="85"/>
      <c r="AB14" s="12" t="s">
        <v>44</v>
      </c>
      <c r="AC14" s="12"/>
      <c r="AE14" s="40" t="s">
        <v>816</v>
      </c>
      <c r="AF14" s="12">
        <f>ROUNDUP(AF12*规则!$F42,0)</f>
        <v>0</v>
      </c>
      <c r="AG14" s="12">
        <f>ROUNDUP(AG12*规则!$F42,0)</f>
        <v>0</v>
      </c>
      <c r="AH14" s="12">
        <f>ROUNDUP(AH12*规则!$F42,0)</f>
        <v>0</v>
      </c>
      <c r="AI14" s="12">
        <f>ROUNDUP(AI12*规则!$F42,0)</f>
        <v>0</v>
      </c>
      <c r="AJ14" s="3"/>
      <c r="AK14" s="12" t="s">
        <v>708</v>
      </c>
      <c r="AL14" s="12"/>
      <c r="AM14" s="3"/>
      <c r="AN14" s="12" t="s">
        <v>709</v>
      </c>
      <c r="AO14" s="12">
        <f>AL21</f>
        <v>40</v>
      </c>
      <c r="AP14" s="85"/>
      <c r="AQ14" s="12" t="s">
        <v>44</v>
      </c>
      <c r="AR14" s="12"/>
      <c r="AT14" s="40" t="s">
        <v>816</v>
      </c>
      <c r="AU14" s="12">
        <f>ROUNDUP(AU12*规则!$F42,0)</f>
        <v>1</v>
      </c>
      <c r="AV14" s="12">
        <f>ROUNDUP(AV12*规则!$F42,0)</f>
        <v>0</v>
      </c>
      <c r="AW14" s="12">
        <f>ROUNDUP(AW12*规则!$F42,0)</f>
        <v>0</v>
      </c>
      <c r="AX14" s="12">
        <f>ROUNDUP(AX12*规则!$F42,0)</f>
        <v>0</v>
      </c>
      <c r="AY14" s="3"/>
      <c r="AZ14" s="12" t="s">
        <v>708</v>
      </c>
      <c r="BA14" s="12"/>
      <c r="BB14" s="3"/>
      <c r="BC14" s="12" t="s">
        <v>709</v>
      </c>
      <c r="BD14" s="12">
        <f>BA21</f>
        <v>52</v>
      </c>
      <c r="BE14" s="85"/>
      <c r="BF14" s="12" t="s">
        <v>44</v>
      </c>
      <c r="BG14" s="12"/>
    </row>
    <row r="15" ht="13.5" spans="1:59">
      <c r="A15" s="40" t="s">
        <v>817</v>
      </c>
      <c r="B15" s="12">
        <f>ROUNDUP(B13*规则!$H42,0)</f>
        <v>0</v>
      </c>
      <c r="C15" s="12">
        <f>ROUNDUP(C13*规则!$H42,0)</f>
        <v>0</v>
      </c>
      <c r="D15" s="12">
        <f>ROUNDUP(D13*规则!$H42,0)</f>
        <v>0</v>
      </c>
      <c r="E15" s="12">
        <f>ROUNDUP(E13*规则!$H42,0)</f>
        <v>0</v>
      </c>
      <c r="G15" s="12" t="s">
        <v>711</v>
      </c>
      <c r="H15" s="12">
        <f>SUM(B22:E22)</f>
        <v>0</v>
      </c>
      <c r="J15" s="12" t="s">
        <v>712</v>
      </c>
      <c r="K15" s="12">
        <f>K13-K14</f>
        <v>-40</v>
      </c>
      <c r="M15" s="12" t="s">
        <v>45</v>
      </c>
      <c r="N15" s="12"/>
      <c r="P15" s="40" t="s">
        <v>817</v>
      </c>
      <c r="Q15" s="12">
        <f>ROUNDUP(Q13*规则!$H42,0)</f>
        <v>0</v>
      </c>
      <c r="R15" s="12">
        <f>ROUNDUP(R13*规则!$H42,0)</f>
        <v>0</v>
      </c>
      <c r="S15" s="12">
        <f>ROUNDUP(S13*规则!$H42,0)</f>
        <v>0</v>
      </c>
      <c r="T15" s="12">
        <f>ROUNDUP(T13*规则!$H42,0)</f>
        <v>0</v>
      </c>
      <c r="U15" s="3"/>
      <c r="V15" s="12" t="s">
        <v>711</v>
      </c>
      <c r="W15" s="12">
        <f>SUM(Q22:T22)</f>
        <v>0</v>
      </c>
      <c r="X15" s="3"/>
      <c r="Y15" s="12" t="s">
        <v>712</v>
      </c>
      <c r="Z15" s="12">
        <f>Z13-Z14</f>
        <v>-40</v>
      </c>
      <c r="AA15" s="3"/>
      <c r="AB15" s="12" t="s">
        <v>45</v>
      </c>
      <c r="AC15" s="12"/>
      <c r="AE15" s="40" t="s">
        <v>817</v>
      </c>
      <c r="AF15" s="12">
        <f>ROUNDUP(AF13*规则!$H42,0)</f>
        <v>0</v>
      </c>
      <c r="AG15" s="12">
        <f>ROUNDUP(AG13*规则!$H42,0)</f>
        <v>0</v>
      </c>
      <c r="AH15" s="12">
        <f>ROUNDUP(AH13*规则!$H42,0)</f>
        <v>0</v>
      </c>
      <c r="AI15" s="12">
        <f>ROUNDUP(AI13*规则!$H42,0)</f>
        <v>0</v>
      </c>
      <c r="AJ15" s="3"/>
      <c r="AK15" s="12" t="s">
        <v>711</v>
      </c>
      <c r="AL15" s="12">
        <f>SUM(AF22:AI22)</f>
        <v>0</v>
      </c>
      <c r="AM15" s="3"/>
      <c r="AN15" s="12" t="s">
        <v>712</v>
      </c>
      <c r="AO15" s="12">
        <f>AO13-AO14</f>
        <v>-40</v>
      </c>
      <c r="AP15" s="3"/>
      <c r="AQ15" s="12" t="s">
        <v>45</v>
      </c>
      <c r="AR15" s="12"/>
      <c r="AT15" s="40" t="s">
        <v>817</v>
      </c>
      <c r="AU15" s="12">
        <f>ROUNDUP(AU13*规则!$H42,0)</f>
        <v>1</v>
      </c>
      <c r="AV15" s="12">
        <f>ROUNDUP(AV13*规则!$H42,0)</f>
        <v>0</v>
      </c>
      <c r="AW15" s="12">
        <f>ROUNDUP(AW13*规则!$H42,0)</f>
        <v>0</v>
      </c>
      <c r="AX15" s="12">
        <f>ROUNDUP(AX13*规则!$H42,0)</f>
        <v>0</v>
      </c>
      <c r="AY15" s="3"/>
      <c r="AZ15" s="12" t="s">
        <v>711</v>
      </c>
      <c r="BA15" s="12">
        <f>SUM(AU22:AX22)</f>
        <v>0</v>
      </c>
      <c r="BB15" s="3"/>
      <c r="BC15" s="12" t="s">
        <v>712</v>
      </c>
      <c r="BD15" s="12">
        <f>BD13-BD14</f>
        <v>-52</v>
      </c>
      <c r="BE15" s="3"/>
      <c r="BF15" s="12" t="s">
        <v>45</v>
      </c>
      <c r="BG15" s="12"/>
    </row>
    <row r="16" ht="13.5" spans="1:59">
      <c r="A16" s="40" t="s">
        <v>818</v>
      </c>
      <c r="B16" s="12">
        <f>第1年!B7</f>
        <v>0</v>
      </c>
      <c r="C16" s="12">
        <f>第1年!C7</f>
        <v>0</v>
      </c>
      <c r="D16" s="12">
        <f>第1年!D7</f>
        <v>0</v>
      </c>
      <c r="E16" s="12">
        <f>第1年!E7</f>
        <v>0</v>
      </c>
      <c r="G16" s="12" t="s">
        <v>715</v>
      </c>
      <c r="H16" s="12"/>
      <c r="J16" s="12" t="s">
        <v>716</v>
      </c>
      <c r="K16" s="12"/>
      <c r="M16" s="12" t="s">
        <v>714</v>
      </c>
      <c r="N16" s="45"/>
      <c r="P16" s="83" t="s">
        <v>818</v>
      </c>
      <c r="Q16" s="88">
        <f>B18</f>
        <v>0</v>
      </c>
      <c r="R16" s="88">
        <f t="shared" ref="R16:T16" si="12">C18</f>
        <v>0</v>
      </c>
      <c r="S16" s="88">
        <f t="shared" si="12"/>
        <v>0</v>
      </c>
      <c r="T16" s="88">
        <f t="shared" si="12"/>
        <v>0</v>
      </c>
      <c r="U16" s="3"/>
      <c r="V16" s="12" t="s">
        <v>715</v>
      </c>
      <c r="W16" s="12"/>
      <c r="X16" s="3"/>
      <c r="Y16" s="12" t="s">
        <v>716</v>
      </c>
      <c r="Z16" s="12"/>
      <c r="AA16" s="3"/>
      <c r="AB16" s="12" t="s">
        <v>714</v>
      </c>
      <c r="AC16" s="45"/>
      <c r="AE16" s="40" t="s">
        <v>818</v>
      </c>
      <c r="AF16" s="12">
        <f>Q18</f>
        <v>0</v>
      </c>
      <c r="AG16" s="12">
        <f t="shared" ref="AG16" si="13">R18</f>
        <v>0</v>
      </c>
      <c r="AH16" s="12">
        <f t="shared" ref="AH16:AI16" si="14">S18</f>
        <v>0</v>
      </c>
      <c r="AI16" s="12">
        <f t="shared" si="14"/>
        <v>0</v>
      </c>
      <c r="AJ16" s="3"/>
      <c r="AK16" s="12" t="s">
        <v>715</v>
      </c>
      <c r="AL16" s="12"/>
      <c r="AM16" s="3"/>
      <c r="AN16" s="12" t="s">
        <v>716</v>
      </c>
      <c r="AO16" s="12"/>
      <c r="AP16" s="3"/>
      <c r="AQ16" s="12" t="s">
        <v>714</v>
      </c>
      <c r="AR16" s="45"/>
      <c r="AT16" s="40" t="s">
        <v>818</v>
      </c>
      <c r="AU16" s="12">
        <v>200</v>
      </c>
      <c r="AV16" s="12">
        <f t="shared" ref="AV16" si="15">AG18</f>
        <v>0</v>
      </c>
      <c r="AW16" s="12">
        <f t="shared" ref="AW16:AX16" si="16">AH18</f>
        <v>0</v>
      </c>
      <c r="AX16" s="12">
        <f t="shared" si="16"/>
        <v>0</v>
      </c>
      <c r="AY16" s="3"/>
      <c r="AZ16" s="12" t="s">
        <v>715</v>
      </c>
      <c r="BA16" s="12"/>
      <c r="BB16" s="3"/>
      <c r="BC16" s="12" t="s">
        <v>716</v>
      </c>
      <c r="BD16" s="12"/>
      <c r="BE16" s="3"/>
      <c r="BF16" s="12" t="s">
        <v>714</v>
      </c>
      <c r="BG16" s="45"/>
    </row>
    <row r="17" ht="13.5" spans="1:59">
      <c r="A17" s="40" t="s">
        <v>819</v>
      </c>
      <c r="B17" s="12">
        <f>ROUND(B16*规则!$D$42,0)</f>
        <v>0</v>
      </c>
      <c r="C17" s="12">
        <f>ROUND(C16*规则!$D$42,0)</f>
        <v>0</v>
      </c>
      <c r="D17" s="12">
        <f>ROUND(D16*规则!$D$42,0)</f>
        <v>0</v>
      </c>
      <c r="E17" s="12">
        <f>ROUND(E16*规则!$D$42,0)</f>
        <v>0</v>
      </c>
      <c r="G17" s="12" t="s">
        <v>719</v>
      </c>
      <c r="H17" s="12">
        <f>E35</f>
        <v>0</v>
      </c>
      <c r="J17" s="12" t="s">
        <v>720</v>
      </c>
      <c r="K17" s="12">
        <f>K15-K16</f>
        <v>-40</v>
      </c>
      <c r="M17" s="12" t="s">
        <v>718</v>
      </c>
      <c r="N17" s="45"/>
      <c r="P17" s="40" t="s">
        <v>819</v>
      </c>
      <c r="Q17" s="12">
        <f>ROUND(Q16*规则!$D$42,0)</f>
        <v>0</v>
      </c>
      <c r="R17" s="12">
        <f>ROUND(R16*规则!$D$42,0)</f>
        <v>0</v>
      </c>
      <c r="S17" s="12">
        <f>ROUND(S16*规则!$D$42,0)</f>
        <v>0</v>
      </c>
      <c r="T17" s="12">
        <f>ROUND(T16*规则!$D$42,0)</f>
        <v>0</v>
      </c>
      <c r="U17" s="3"/>
      <c r="V17" s="12" t="s">
        <v>719</v>
      </c>
      <c r="W17" s="12">
        <f>T35</f>
        <v>0</v>
      </c>
      <c r="X17" s="3"/>
      <c r="Y17" s="12" t="s">
        <v>720</v>
      </c>
      <c r="Z17" s="12">
        <f>Z15-Z16</f>
        <v>-40</v>
      </c>
      <c r="AA17" s="3"/>
      <c r="AB17" s="12" t="s">
        <v>718</v>
      </c>
      <c r="AC17" s="45"/>
      <c r="AE17" s="40" t="s">
        <v>819</v>
      </c>
      <c r="AF17" s="12">
        <f>ROUND(AF16*规则!$D$42,0)</f>
        <v>0</v>
      </c>
      <c r="AG17" s="12">
        <f>ROUND(AG16*规则!$D$42,0)</f>
        <v>0</v>
      </c>
      <c r="AH17" s="12">
        <f>ROUND(AH16*规则!$D$42,0)</f>
        <v>0</v>
      </c>
      <c r="AI17" s="12">
        <f>ROUND(AI16*规则!$D$42,0)</f>
        <v>0</v>
      </c>
      <c r="AJ17" s="3"/>
      <c r="AK17" s="12" t="s">
        <v>719</v>
      </c>
      <c r="AL17" s="12">
        <f>AI35</f>
        <v>0</v>
      </c>
      <c r="AM17" s="3"/>
      <c r="AN17" s="12" t="s">
        <v>720</v>
      </c>
      <c r="AO17" s="12">
        <f>AO15-AO16</f>
        <v>-40</v>
      </c>
      <c r="AP17" s="3"/>
      <c r="AQ17" s="12" t="s">
        <v>718</v>
      </c>
      <c r="AR17" s="45"/>
      <c r="AT17" s="40" t="s">
        <v>819</v>
      </c>
      <c r="AU17" s="12">
        <f>ROUND(AU16*规则!$D$42,0)</f>
        <v>10</v>
      </c>
      <c r="AV17" s="12">
        <f>ROUND(AV16*规则!$D$42,0)</f>
        <v>0</v>
      </c>
      <c r="AW17" s="12">
        <f>ROUND(AW16*规则!$D$42,0)</f>
        <v>0</v>
      </c>
      <c r="AX17" s="12">
        <f>ROUND(AX16*规则!$D$42,0)</f>
        <v>0</v>
      </c>
      <c r="AY17" s="3"/>
      <c r="AZ17" s="12" t="s">
        <v>719</v>
      </c>
      <c r="BA17" s="12">
        <f>AX35</f>
        <v>0</v>
      </c>
      <c r="BB17" s="3"/>
      <c r="BC17" s="12" t="s">
        <v>720</v>
      </c>
      <c r="BD17" s="12">
        <f>BD15-BD16</f>
        <v>-52</v>
      </c>
      <c r="BE17" s="3"/>
      <c r="BF17" s="12" t="s">
        <v>718</v>
      </c>
      <c r="BG17" s="45"/>
    </row>
    <row r="18" ht="13.5" spans="1:59">
      <c r="A18" s="40" t="s">
        <v>710</v>
      </c>
      <c r="B18" s="78"/>
      <c r="C18" s="78"/>
      <c r="D18" s="78"/>
      <c r="E18" s="12"/>
      <c r="G18" s="12" t="s">
        <v>722</v>
      </c>
      <c r="H18" s="12">
        <f>SUM(B29:E29)</f>
        <v>0</v>
      </c>
      <c r="J18" s="12" t="s">
        <v>723</v>
      </c>
      <c r="K18" s="12">
        <f>B8+SUM(B14:E14)+SUM(B15:E15)+SUM(B17:E17)</f>
        <v>0</v>
      </c>
      <c r="P18" s="40" t="s">
        <v>710</v>
      </c>
      <c r="Q18" s="78"/>
      <c r="R18" s="78"/>
      <c r="S18" s="78"/>
      <c r="T18" s="12"/>
      <c r="U18" s="3"/>
      <c r="V18" s="12" t="s">
        <v>722</v>
      </c>
      <c r="W18" s="12">
        <f>SUM(Q29:T29)</f>
        <v>0</v>
      </c>
      <c r="X18" s="3"/>
      <c r="Y18" s="12" t="s">
        <v>723</v>
      </c>
      <c r="Z18" s="12">
        <f>Q8+SUM(Q14:T14)+SUM(Q15:T15)+SUM(Q17:T17)</f>
        <v>0</v>
      </c>
      <c r="AA18" s="3"/>
      <c r="AB18" s="2"/>
      <c r="AC18" s="2"/>
      <c r="AE18" s="40" t="s">
        <v>710</v>
      </c>
      <c r="AF18" s="78"/>
      <c r="AG18" s="78"/>
      <c r="AH18" s="78"/>
      <c r="AI18" s="12"/>
      <c r="AJ18" s="3"/>
      <c r="AK18" s="12" t="s">
        <v>722</v>
      </c>
      <c r="AL18" s="12">
        <f>SUM(AF29:AI29)</f>
        <v>0</v>
      </c>
      <c r="AM18" s="3"/>
      <c r="AN18" s="12" t="s">
        <v>723</v>
      </c>
      <c r="AO18" s="12">
        <f>AF8+SUM(AF14:AI14)+SUM(AF15:AI15)+SUM(AF17:AI17)</f>
        <v>0</v>
      </c>
      <c r="AP18" s="3"/>
      <c r="AQ18" s="2"/>
      <c r="AR18" s="2"/>
      <c r="AT18" s="40" t="s">
        <v>710</v>
      </c>
      <c r="AU18" s="78">
        <v>200</v>
      </c>
      <c r="AV18" s="78"/>
      <c r="AW18" s="78"/>
      <c r="AX18" s="12"/>
      <c r="AY18" s="3"/>
      <c r="AZ18" s="12" t="s">
        <v>722</v>
      </c>
      <c r="BA18" s="12">
        <f>SUM(AU29:AX29)</f>
        <v>10</v>
      </c>
      <c r="BB18" s="3"/>
      <c r="BC18" s="12" t="s">
        <v>723</v>
      </c>
      <c r="BD18" s="12">
        <f>AU8+SUM(AU14:AX14)+SUM(AU15:AX15)+SUM(AU17:AX17)</f>
        <v>62</v>
      </c>
      <c r="BE18" s="3"/>
      <c r="BF18" s="2"/>
      <c r="BG18" s="2"/>
    </row>
    <row r="19" ht="13.5" spans="1:59">
      <c r="A19" s="40" t="s">
        <v>713</v>
      </c>
      <c r="B19" s="78">
        <f>R系列原料的MRP!G13*规则!$J$26+R系列原料的MRP!G24*规则!$J$27+R系列原料的MRP!G35*规则!$J$28+R系列原料的MRP!G46*规则!$J$29</f>
        <v>0</v>
      </c>
      <c r="C19" s="78">
        <f>R系列原料的MRP!H13*规则!$J$26+R系列原料的MRP!H24*规则!$J$27+R系列原料的MRP!H35*规则!$J$28+R系列原料的MRP!H46*规则!$J$29</f>
        <v>0</v>
      </c>
      <c r="D19" s="78">
        <f>R系列原料的MRP!I13*规则!$J$26+R系列原料的MRP!I24*规则!$J$27+R系列原料的MRP!I35*规则!$J$28+R系列原料的MRP!I46*规则!$J$29</f>
        <v>0</v>
      </c>
      <c r="E19" s="78">
        <f>R系列原料的MRP!J13*规则!$J$26+R系列原料的MRP!J24*规则!$J$27+R系列原料的MRP!J35*规则!$J$28+R系列原料的MRP!J46*规则!$J$29</f>
        <v>0</v>
      </c>
      <c r="G19" s="12" t="s">
        <v>725</v>
      </c>
      <c r="H19" s="12">
        <f>E36</f>
        <v>0</v>
      </c>
      <c r="J19" s="12" t="s">
        <v>726</v>
      </c>
      <c r="K19" s="12">
        <f>K17-K18</f>
        <v>-40</v>
      </c>
      <c r="P19" s="83" t="s">
        <v>713</v>
      </c>
      <c r="Q19" s="87">
        <f>R系列原料的MRP!K13*规则!$J$26+R系列原料的MRP!K24*规则!$J$27+R系列原料的MRP!K35*规则!$J$28+R系列原料的MRP!K46*规则!$J$29</f>
        <v>0</v>
      </c>
      <c r="R19" s="87">
        <f>R系列原料的MRP!L13*规则!$J$26+R系列原料的MRP!L24*规则!$J$27+R系列原料的MRP!L35*规则!$J$28+R系列原料的MRP!L46*规则!$J$29</f>
        <v>0</v>
      </c>
      <c r="S19" s="87">
        <f>R系列原料的MRP!M13*规则!$J$26+R系列原料的MRP!M24*规则!$J$27+R系列原料的MRP!M35*规则!$J$28+R系列原料的MRP!M46*规则!$J$29</f>
        <v>0</v>
      </c>
      <c r="T19" s="87">
        <f>R系列原料的MRP!N13*规则!$J$26+R系列原料的MRP!N24*规则!$J$27+R系列原料的MRP!N35*规则!$J$28+R系列原料的MRP!N46*规则!$J$29</f>
        <v>0</v>
      </c>
      <c r="U19" s="3"/>
      <c r="V19" s="12" t="s">
        <v>725</v>
      </c>
      <c r="W19" s="12">
        <f>T36</f>
        <v>0</v>
      </c>
      <c r="X19" s="3"/>
      <c r="Y19" s="12" t="s">
        <v>726</v>
      </c>
      <c r="Z19" s="12">
        <f>Z17-Z18</f>
        <v>-40</v>
      </c>
      <c r="AA19" s="3"/>
      <c r="AB19" s="2"/>
      <c r="AC19" s="2"/>
      <c r="AE19" s="83" t="s">
        <v>713</v>
      </c>
      <c r="AF19" s="87">
        <f>R系列原料的MRP!O13*规则!$J$26+R系列原料的MRP!O24*规则!$J$27+R系列原料的MRP!O35*规则!$J$28+R系列原料的MRP!O46*规则!$J$29</f>
        <v>0</v>
      </c>
      <c r="AG19" s="87">
        <f>R系列原料的MRP!P13*规则!$J$26+R系列原料的MRP!P24*规则!$J$27+R系列原料的MRP!P35*规则!$J$28+R系列原料的MRP!P46*规则!$J$29</f>
        <v>0</v>
      </c>
      <c r="AH19" s="87">
        <f>R系列原料的MRP!Q13*规则!$J$26+R系列原料的MRP!Q24*规则!$J$27+R系列原料的MRP!Q35*规则!$J$28+R系列原料的MRP!Q46*规则!$J$29</f>
        <v>0</v>
      </c>
      <c r="AI19" s="87">
        <f>R系列原料的MRP!R13*规则!$J$26+R系列原料的MRP!R24*规则!$J$27+R系列原料的MRP!R35*规则!$J$28+R系列原料的MRP!R46*规则!$J$29</f>
        <v>0</v>
      </c>
      <c r="AJ19" s="3"/>
      <c r="AK19" s="12" t="s">
        <v>725</v>
      </c>
      <c r="AL19" s="12">
        <f>AI36</f>
        <v>0</v>
      </c>
      <c r="AM19" s="3"/>
      <c r="AN19" s="12" t="s">
        <v>726</v>
      </c>
      <c r="AO19" s="12">
        <f>AO17-AO18</f>
        <v>-40</v>
      </c>
      <c r="AP19" s="3"/>
      <c r="AQ19" s="2"/>
      <c r="AR19" s="2"/>
      <c r="AT19" s="83" t="s">
        <v>713</v>
      </c>
      <c r="AU19" s="87">
        <f>R系列原料的MRP!S13*规则!$J$26+R系列原料的MRP!S24*规则!$J$27+R系列原料的MRP!S35*规则!$J$28+R系列原料的MRP!S46*规则!$J$29</f>
        <v>0</v>
      </c>
      <c r="AV19" s="87">
        <f>R系列原料的MRP!T13*规则!$J$26+R系列原料的MRP!T24*规则!$J$27+R系列原料的MRP!T35*规则!$J$28+R系列原料的MRP!T46*规则!$J$29</f>
        <v>0</v>
      </c>
      <c r="AW19" s="87">
        <f>R系列原料的MRP!U13*规则!$J$26+R系列原料的MRP!U24*规则!$J$27+R系列原料的MRP!U35*规则!$J$28+R系列原料的MRP!U46*规则!$J$29</f>
        <v>0</v>
      </c>
      <c r="AX19" s="87">
        <f>R系列原料的MRP!V13*规则!$J$26+R系列原料的MRP!V24*规则!$J$27+R系列原料的MRP!V35*规则!$J$28+R系列原料的MRP!V46*规则!$J$29</f>
        <v>0</v>
      </c>
      <c r="AY19" s="3"/>
      <c r="AZ19" s="12" t="s">
        <v>725</v>
      </c>
      <c r="BA19" s="12">
        <f>AX36</f>
        <v>0</v>
      </c>
      <c r="BB19" s="3"/>
      <c r="BC19" s="12" t="s">
        <v>726</v>
      </c>
      <c r="BD19" s="12">
        <f>BD17-BD18</f>
        <v>-114</v>
      </c>
      <c r="BE19" s="3"/>
      <c r="BF19" s="2"/>
      <c r="BG19" s="2"/>
    </row>
    <row r="20" ht="13.5" spans="1:59">
      <c r="A20" s="40" t="s">
        <v>717</v>
      </c>
      <c r="B20" s="12"/>
      <c r="C20" s="12"/>
      <c r="D20" s="12"/>
      <c r="E20" s="12"/>
      <c r="G20" s="12" t="s">
        <v>728</v>
      </c>
      <c r="H20" s="12">
        <f>B5</f>
        <v>0</v>
      </c>
      <c r="J20" s="12" t="s">
        <v>729</v>
      </c>
      <c r="K20" s="12">
        <f>IF(K19&gt;0,IF(K19+K34&gt;0,ROUND((K19+K34)*规则!$H$43,0),0),0)</f>
        <v>0</v>
      </c>
      <c r="P20" s="40" t="s">
        <v>717</v>
      </c>
      <c r="Q20" s="12"/>
      <c r="R20" s="12"/>
      <c r="S20" s="12"/>
      <c r="T20" s="12"/>
      <c r="U20" s="3"/>
      <c r="V20" s="12" t="s">
        <v>728</v>
      </c>
      <c r="W20" s="12">
        <f>Q5</f>
        <v>0</v>
      </c>
      <c r="X20" s="3"/>
      <c r="Y20" s="88" t="s">
        <v>729</v>
      </c>
      <c r="Z20" s="88">
        <f>IF(Z19&gt;0,IF(L29&gt;0,Z19*规则!$H$43,IF(Z19+Z34+K34&gt;0,ROUND((Z19+Z34+K34)*规则!$H$43,0),0)),0)</f>
        <v>0</v>
      </c>
      <c r="AA20" s="3"/>
      <c r="AB20" s="2"/>
      <c r="AC20" s="2"/>
      <c r="AE20" s="40" t="s">
        <v>717</v>
      </c>
      <c r="AF20" s="12"/>
      <c r="AG20" s="12"/>
      <c r="AH20" s="12"/>
      <c r="AI20" s="12"/>
      <c r="AJ20" s="3"/>
      <c r="AK20" s="12" t="s">
        <v>728</v>
      </c>
      <c r="AL20" s="12">
        <f>AF5</f>
        <v>0</v>
      </c>
      <c r="AM20" s="3"/>
      <c r="AN20" s="88" t="s">
        <v>729</v>
      </c>
      <c r="AO20" s="88">
        <f>IF(AO19&gt;0,IF(AA29&gt;0,AO19*0.25,IF(L29&gt;0,IF(AO19+AO34&gt;0,ROUND((AO19+AO34)*0.25,0),0),IF(AO19+AP33&gt;0,ROUND((AO19+AP33)*0.25,0),0))),0)</f>
        <v>0</v>
      </c>
      <c r="AP20" s="3"/>
      <c r="AQ20" s="2"/>
      <c r="AR20" s="2"/>
      <c r="AT20" s="40" t="s">
        <v>717</v>
      </c>
      <c r="AU20" s="12">
        <v>25</v>
      </c>
      <c r="AV20" s="12"/>
      <c r="AW20" s="12"/>
      <c r="AX20" s="12"/>
      <c r="AY20" s="3"/>
      <c r="AZ20" s="12" t="s">
        <v>728</v>
      </c>
      <c r="BA20" s="12">
        <f>AU5</f>
        <v>2</v>
      </c>
      <c r="BB20" s="3"/>
      <c r="BC20" s="88" t="s">
        <v>729</v>
      </c>
      <c r="BD20" s="12"/>
      <c r="BE20" s="3"/>
      <c r="BF20" s="2"/>
      <c r="BG20" s="2"/>
    </row>
    <row r="21" ht="13.5" spans="1:59">
      <c r="A21" s="40" t="s">
        <v>721</v>
      </c>
      <c r="B21" s="12"/>
      <c r="C21" s="12"/>
      <c r="D21" s="12"/>
      <c r="E21" s="12"/>
      <c r="G21" s="12" t="s">
        <v>731</v>
      </c>
      <c r="H21" s="12">
        <f>SUM(H10:H20)</f>
        <v>40</v>
      </c>
      <c r="J21" s="12" t="s">
        <v>732</v>
      </c>
      <c r="K21" s="12">
        <f>K19-K20</f>
        <v>-40</v>
      </c>
      <c r="P21" s="40" t="s">
        <v>721</v>
      </c>
      <c r="Q21" s="12"/>
      <c r="R21" s="12"/>
      <c r="S21" s="12"/>
      <c r="T21" s="12"/>
      <c r="U21" s="3"/>
      <c r="V21" s="12" t="s">
        <v>731</v>
      </c>
      <c r="W21" s="12">
        <f>SUM(W10:W20)</f>
        <v>40</v>
      </c>
      <c r="X21" s="3"/>
      <c r="Y21" s="12" t="s">
        <v>732</v>
      </c>
      <c r="Z21" s="12">
        <f>Z19-Z20</f>
        <v>-40</v>
      </c>
      <c r="AA21" s="3"/>
      <c r="AB21" s="2"/>
      <c r="AC21" s="2"/>
      <c r="AE21" s="40" t="s">
        <v>721</v>
      </c>
      <c r="AF21" s="12"/>
      <c r="AG21" s="12"/>
      <c r="AH21" s="12"/>
      <c r="AI21" s="12"/>
      <c r="AJ21" s="3"/>
      <c r="AK21" s="12" t="s">
        <v>731</v>
      </c>
      <c r="AL21" s="12">
        <f>SUM(AL10:AL20)</f>
        <v>40</v>
      </c>
      <c r="AM21" s="3"/>
      <c r="AN21" s="12" t="s">
        <v>732</v>
      </c>
      <c r="AO21" s="12">
        <f>AO19-AO20</f>
        <v>-40</v>
      </c>
      <c r="AP21" s="3"/>
      <c r="AQ21" s="2"/>
      <c r="AR21" s="2"/>
      <c r="AT21" s="40" t="s">
        <v>721</v>
      </c>
      <c r="AU21" s="12">
        <v>10</v>
      </c>
      <c r="AV21" s="12"/>
      <c r="AW21" s="12"/>
      <c r="AX21" s="12"/>
      <c r="AY21" s="3"/>
      <c r="AZ21" s="12" t="s">
        <v>731</v>
      </c>
      <c r="BA21" s="12">
        <f>SUM(BA10:BA20)</f>
        <v>52</v>
      </c>
      <c r="BB21" s="3"/>
      <c r="BC21" s="12" t="s">
        <v>732</v>
      </c>
      <c r="BD21" s="12">
        <f>BD19-BD20</f>
        <v>-114</v>
      </c>
      <c r="BE21" s="3"/>
      <c r="BF21" s="2"/>
      <c r="BG21" s="2"/>
    </row>
    <row r="22" ht="13.5" spans="1:59">
      <c r="A22" s="40" t="s">
        <v>820</v>
      </c>
      <c r="B22" s="12"/>
      <c r="C22" s="12"/>
      <c r="D22" s="12"/>
      <c r="E22" s="12"/>
      <c r="P22" s="40" t="s">
        <v>820</v>
      </c>
      <c r="Q22" s="12"/>
      <c r="R22" s="12"/>
      <c r="S22" s="12"/>
      <c r="T22" s="12"/>
      <c r="U22" s="3"/>
      <c r="V22" s="2"/>
      <c r="W22" s="2"/>
      <c r="X22" s="3"/>
      <c r="Y22" s="3"/>
      <c r="Z22" s="3"/>
      <c r="AA22" s="3"/>
      <c r="AB22" s="2"/>
      <c r="AC22" s="2"/>
      <c r="AE22" s="40" t="s">
        <v>820</v>
      </c>
      <c r="AF22" s="12"/>
      <c r="AG22" s="12"/>
      <c r="AH22" s="12"/>
      <c r="AI22" s="12"/>
      <c r="AJ22" s="3"/>
      <c r="AK22" s="2"/>
      <c r="AL22" s="2"/>
      <c r="AM22" s="3"/>
      <c r="AN22" s="3"/>
      <c r="AO22" s="3"/>
      <c r="AP22" s="3"/>
      <c r="AQ22" s="2"/>
      <c r="AR22" s="2"/>
      <c r="AT22" s="40" t="s">
        <v>820</v>
      </c>
      <c r="AU22" s="12">
        <v>0</v>
      </c>
      <c r="AV22" s="12"/>
      <c r="AW22" s="12"/>
      <c r="AX22" s="12"/>
      <c r="AY22" s="3"/>
      <c r="AZ22" s="2"/>
      <c r="BA22" s="2"/>
      <c r="BB22" s="3"/>
      <c r="BC22" s="3"/>
      <c r="BD22" s="3"/>
      <c r="BE22" s="3"/>
      <c r="BF22" s="2"/>
      <c r="BG22" s="2"/>
    </row>
    <row r="23" ht="13.5" spans="1:59">
      <c r="A23" s="40" t="s">
        <v>821</v>
      </c>
      <c r="B23" s="12"/>
      <c r="C23" s="12"/>
      <c r="D23" s="12"/>
      <c r="E23" s="12"/>
      <c r="J23" s="85"/>
      <c r="P23" s="40" t="s">
        <v>821</v>
      </c>
      <c r="Q23" s="12"/>
      <c r="R23" s="12"/>
      <c r="S23" s="12"/>
      <c r="T23" s="12"/>
      <c r="U23" s="3"/>
      <c r="V23" s="2"/>
      <c r="W23" s="2"/>
      <c r="X23" s="3"/>
      <c r="Y23" s="85"/>
      <c r="Z23" s="3"/>
      <c r="AA23" s="3"/>
      <c r="AB23" s="2"/>
      <c r="AC23" s="2"/>
      <c r="AE23" s="40" t="s">
        <v>821</v>
      </c>
      <c r="AF23" s="12"/>
      <c r="AG23" s="12"/>
      <c r="AH23" s="12"/>
      <c r="AI23" s="12"/>
      <c r="AJ23" s="3"/>
      <c r="AK23" s="2"/>
      <c r="AL23" s="2"/>
      <c r="AM23" s="3"/>
      <c r="AN23" s="85"/>
      <c r="AO23" s="3"/>
      <c r="AP23" s="3"/>
      <c r="AQ23" s="2"/>
      <c r="AR23" s="2"/>
      <c r="AT23" s="40" t="s">
        <v>821</v>
      </c>
      <c r="AU23" s="12">
        <v>0</v>
      </c>
      <c r="AV23" s="12"/>
      <c r="AW23" s="12"/>
      <c r="AX23" s="12"/>
      <c r="AY23" s="3"/>
      <c r="AZ23" s="2"/>
      <c r="BA23" s="2"/>
      <c r="BB23" s="3"/>
      <c r="BC23" s="85"/>
      <c r="BD23" s="3"/>
      <c r="BE23" s="3"/>
      <c r="BF23" s="2"/>
      <c r="BG23" s="2"/>
    </row>
    <row r="24" ht="13.5" spans="1:59">
      <c r="A24" s="80" t="s">
        <v>822</v>
      </c>
      <c r="B24" s="12"/>
      <c r="C24" s="12"/>
      <c r="D24" s="12"/>
      <c r="E24" s="12"/>
      <c r="G24" s="24" t="s">
        <v>823</v>
      </c>
      <c r="H24" s="8"/>
      <c r="I24" s="8"/>
      <c r="J24" s="8"/>
      <c r="K24" s="8"/>
      <c r="L24" s="86"/>
      <c r="P24" s="80" t="s">
        <v>822</v>
      </c>
      <c r="Q24" s="12"/>
      <c r="R24" s="12"/>
      <c r="S24" s="12"/>
      <c r="T24" s="12"/>
      <c r="U24" s="3"/>
      <c r="V24" s="90" t="s">
        <v>824</v>
      </c>
      <c r="W24" s="91"/>
      <c r="X24" s="91"/>
      <c r="Y24" s="91"/>
      <c r="Z24" s="91"/>
      <c r="AA24" s="93"/>
      <c r="AB24" s="2"/>
      <c r="AC24" s="2"/>
      <c r="AE24" s="80" t="s">
        <v>822</v>
      </c>
      <c r="AF24" s="12"/>
      <c r="AG24" s="12"/>
      <c r="AH24" s="12"/>
      <c r="AI24" s="12"/>
      <c r="AJ24" s="3"/>
      <c r="AK24" s="24" t="s">
        <v>825</v>
      </c>
      <c r="AL24" s="8"/>
      <c r="AM24" s="8"/>
      <c r="AN24" s="8"/>
      <c r="AO24" s="8"/>
      <c r="AP24" s="86"/>
      <c r="AQ24" s="2"/>
      <c r="AR24" s="2"/>
      <c r="AT24" s="80" t="s">
        <v>822</v>
      </c>
      <c r="AU24" s="12">
        <v>0</v>
      </c>
      <c r="AV24" s="12"/>
      <c r="AW24" s="12"/>
      <c r="AX24" s="12"/>
      <c r="AY24" s="3"/>
      <c r="AZ24" s="24" t="s">
        <v>826</v>
      </c>
      <c r="BA24" s="8"/>
      <c r="BB24" s="8"/>
      <c r="BC24" s="8"/>
      <c r="BD24" s="8"/>
      <c r="BE24" s="86"/>
      <c r="BF24" s="2"/>
      <c r="BG24" s="2"/>
    </row>
    <row r="25" ht="13.5" spans="1:59">
      <c r="A25" s="40" t="s">
        <v>827</v>
      </c>
      <c r="B25" s="12"/>
      <c r="C25" s="12"/>
      <c r="D25" s="12"/>
      <c r="E25" s="12"/>
      <c r="G25" s="12" t="s">
        <v>693</v>
      </c>
      <c r="H25" s="12" t="s">
        <v>737</v>
      </c>
      <c r="I25" s="12" t="s">
        <v>738</v>
      </c>
      <c r="J25" s="12" t="s">
        <v>693</v>
      </c>
      <c r="K25" s="12" t="s">
        <v>737</v>
      </c>
      <c r="L25" s="12" t="s">
        <v>738</v>
      </c>
      <c r="P25" s="40" t="s">
        <v>827</v>
      </c>
      <c r="Q25" s="12"/>
      <c r="R25" s="12"/>
      <c r="S25" s="12"/>
      <c r="T25" s="12"/>
      <c r="U25" s="3"/>
      <c r="V25" s="12" t="s">
        <v>693</v>
      </c>
      <c r="W25" s="12" t="s">
        <v>737</v>
      </c>
      <c r="X25" s="12" t="s">
        <v>738</v>
      </c>
      <c r="Y25" s="12" t="s">
        <v>693</v>
      </c>
      <c r="Z25" s="12" t="s">
        <v>737</v>
      </c>
      <c r="AA25" s="12" t="s">
        <v>738</v>
      </c>
      <c r="AB25" s="2"/>
      <c r="AC25" s="2"/>
      <c r="AE25" s="40" t="s">
        <v>827</v>
      </c>
      <c r="AF25" s="12"/>
      <c r="AG25" s="12"/>
      <c r="AH25" s="12"/>
      <c r="AI25" s="12"/>
      <c r="AJ25" s="3"/>
      <c r="AK25" s="12" t="s">
        <v>693</v>
      </c>
      <c r="AL25" s="12" t="s">
        <v>737</v>
      </c>
      <c r="AM25" s="12" t="s">
        <v>738</v>
      </c>
      <c r="AN25" s="12" t="s">
        <v>693</v>
      </c>
      <c r="AO25" s="12" t="s">
        <v>737</v>
      </c>
      <c r="AP25" s="12" t="s">
        <v>738</v>
      </c>
      <c r="AQ25" s="2"/>
      <c r="AR25" s="2"/>
      <c r="AT25" s="94" t="s">
        <v>827</v>
      </c>
      <c r="AU25" s="95"/>
      <c r="AV25" s="95"/>
      <c r="AW25" s="95"/>
      <c r="AX25" s="95"/>
      <c r="AY25" s="3"/>
      <c r="AZ25" s="12" t="s">
        <v>693</v>
      </c>
      <c r="BA25" s="12" t="s">
        <v>737</v>
      </c>
      <c r="BB25" s="12" t="s">
        <v>738</v>
      </c>
      <c r="BC25" s="12" t="s">
        <v>693</v>
      </c>
      <c r="BD25" s="12" t="s">
        <v>737</v>
      </c>
      <c r="BE25" s="12" t="s">
        <v>738</v>
      </c>
      <c r="BF25" s="2"/>
      <c r="BG25" s="2"/>
    </row>
    <row r="26" ht="13.5" spans="1:59">
      <c r="A26" s="40" t="s">
        <v>828</v>
      </c>
      <c r="B26" s="12"/>
      <c r="C26" s="12"/>
      <c r="D26" s="12"/>
      <c r="E26" s="12"/>
      <c r="G26" s="12" t="s">
        <v>740</v>
      </c>
      <c r="H26" s="12">
        <f>第1年!I17</f>
        <v>760</v>
      </c>
      <c r="I26" s="12">
        <f>E39</f>
        <v>720</v>
      </c>
      <c r="J26" s="12" t="s">
        <v>741</v>
      </c>
      <c r="K26" s="12">
        <f>第1年!L17</f>
        <v>0</v>
      </c>
      <c r="L26" s="12">
        <f>第1年!L17-B9+B10</f>
        <v>0</v>
      </c>
      <c r="P26" s="40" t="s">
        <v>828</v>
      </c>
      <c r="Q26" s="12"/>
      <c r="R26" s="12"/>
      <c r="S26" s="12"/>
      <c r="T26" s="12"/>
      <c r="U26" s="3"/>
      <c r="V26" s="88" t="s">
        <v>740</v>
      </c>
      <c r="W26" s="88">
        <f>I26</f>
        <v>720</v>
      </c>
      <c r="X26" s="88">
        <f>T39</f>
        <v>680</v>
      </c>
      <c r="Y26" s="88" t="s">
        <v>741</v>
      </c>
      <c r="Z26" s="88">
        <f>L26</f>
        <v>0</v>
      </c>
      <c r="AA26" s="88">
        <f>L26-Q9+Q10</f>
        <v>0</v>
      </c>
      <c r="AB26" s="2"/>
      <c r="AC26" s="2"/>
      <c r="AE26" s="40" t="s">
        <v>828</v>
      </c>
      <c r="AF26" s="12"/>
      <c r="AG26" s="12"/>
      <c r="AH26" s="12"/>
      <c r="AI26" s="12"/>
      <c r="AJ26" s="3"/>
      <c r="AK26" s="12" t="s">
        <v>740</v>
      </c>
      <c r="AL26" s="12">
        <f>X26</f>
        <v>680</v>
      </c>
      <c r="AM26" s="12">
        <f>AI39</f>
        <v>640</v>
      </c>
      <c r="AN26" s="12" t="s">
        <v>741</v>
      </c>
      <c r="AO26" s="12">
        <f>AA26</f>
        <v>0</v>
      </c>
      <c r="AP26" s="12">
        <f>AA26-AF9+AF10</f>
        <v>0</v>
      </c>
      <c r="AQ26" s="2"/>
      <c r="AR26" s="2"/>
      <c r="AT26" s="40" t="s">
        <v>828</v>
      </c>
      <c r="AU26" s="12">
        <v>55</v>
      </c>
      <c r="AV26" s="12"/>
      <c r="AW26" s="12"/>
      <c r="AX26" s="12"/>
      <c r="AY26" s="3"/>
      <c r="AZ26" s="12" t="s">
        <v>740</v>
      </c>
      <c r="BA26" s="12">
        <f>AM26</f>
        <v>640</v>
      </c>
      <c r="BB26" s="12">
        <f>AX39</f>
        <v>617</v>
      </c>
      <c r="BC26" s="12" t="s">
        <v>741</v>
      </c>
      <c r="BD26" s="12">
        <f>AP26</f>
        <v>0</v>
      </c>
      <c r="BE26" s="12">
        <f>AP26-AU9+AU10</f>
        <v>100</v>
      </c>
      <c r="BF26" s="2"/>
      <c r="BG26" s="2"/>
    </row>
    <row r="27" ht="13.5" spans="1:59">
      <c r="A27" s="40" t="s">
        <v>829</v>
      </c>
      <c r="B27" s="12"/>
      <c r="C27" s="12"/>
      <c r="D27" s="12"/>
      <c r="E27" s="12"/>
      <c r="G27" s="12" t="s">
        <v>743</v>
      </c>
      <c r="H27" s="12">
        <f>第1年!I18</f>
        <v>0</v>
      </c>
      <c r="I27" s="12"/>
      <c r="J27" s="12" t="s">
        <v>744</v>
      </c>
      <c r="K27" s="12">
        <f>第1年!L18</f>
        <v>0</v>
      </c>
      <c r="L27" s="12">
        <f>第1年!L18-SUM(B16:E16)+SUM(B18:E18)</f>
        <v>0</v>
      </c>
      <c r="P27" s="40" t="s">
        <v>829</v>
      </c>
      <c r="Q27" s="12"/>
      <c r="R27" s="12"/>
      <c r="S27" s="12"/>
      <c r="T27" s="12"/>
      <c r="U27" s="3"/>
      <c r="V27" s="88" t="s">
        <v>743</v>
      </c>
      <c r="W27" s="88">
        <f>I27</f>
        <v>0</v>
      </c>
      <c r="X27" s="88"/>
      <c r="Y27" s="88" t="s">
        <v>744</v>
      </c>
      <c r="Z27" s="88">
        <f t="shared" ref="Z27:Z29" si="17">L27</f>
        <v>0</v>
      </c>
      <c r="AA27" s="88">
        <f>L27-SUM(Q16:T16)+SUM(Q18:T18)</f>
        <v>0</v>
      </c>
      <c r="AB27" s="2"/>
      <c r="AC27" s="2"/>
      <c r="AE27" s="40" t="s">
        <v>829</v>
      </c>
      <c r="AF27" s="12"/>
      <c r="AG27" s="12"/>
      <c r="AH27" s="12"/>
      <c r="AI27" s="12"/>
      <c r="AJ27" s="3"/>
      <c r="AK27" s="12" t="s">
        <v>743</v>
      </c>
      <c r="AL27" s="12">
        <f>X27</f>
        <v>0</v>
      </c>
      <c r="AM27" s="88"/>
      <c r="AN27" s="12" t="s">
        <v>744</v>
      </c>
      <c r="AO27" s="12">
        <f>AA27</f>
        <v>0</v>
      </c>
      <c r="AP27" s="12">
        <f>AA27-SUM(AF16:AI16)+SUM(AF18:AI18)</f>
        <v>0</v>
      </c>
      <c r="AQ27" s="2"/>
      <c r="AR27" s="2"/>
      <c r="AT27" s="40" t="s">
        <v>829</v>
      </c>
      <c r="AU27" s="12">
        <v>0</v>
      </c>
      <c r="AV27" s="12"/>
      <c r="AW27" s="12"/>
      <c r="AX27" s="12"/>
      <c r="AY27" s="3"/>
      <c r="AZ27" s="12" t="s">
        <v>743</v>
      </c>
      <c r="BA27" s="12">
        <f>AM27</f>
        <v>0</v>
      </c>
      <c r="BB27" s="88"/>
      <c r="BC27" s="12" t="s">
        <v>744</v>
      </c>
      <c r="BD27" s="12">
        <f>AP27</f>
        <v>0</v>
      </c>
      <c r="BE27" s="12">
        <f>AP27-SUM(AU16:AX16)+SUM(AU18:AX18)</f>
        <v>0</v>
      </c>
      <c r="BF27" s="2"/>
      <c r="BG27" s="2"/>
    </row>
    <row r="28" ht="13.5" spans="1:59">
      <c r="A28" s="40" t="s">
        <v>830</v>
      </c>
      <c r="B28" s="12"/>
      <c r="C28" s="12"/>
      <c r="D28" s="12"/>
      <c r="E28" s="12"/>
      <c r="G28" s="12" t="s">
        <v>746</v>
      </c>
      <c r="H28" s="12">
        <f>第1年!I19</f>
        <v>0</v>
      </c>
      <c r="I28" s="12"/>
      <c r="J28" s="12" t="s">
        <v>747</v>
      </c>
      <c r="K28" s="12">
        <f>第1年!L19</f>
        <v>0</v>
      </c>
      <c r="L28" s="12"/>
      <c r="P28" s="40" t="s">
        <v>830</v>
      </c>
      <c r="Q28" s="12"/>
      <c r="R28" s="12"/>
      <c r="S28" s="12"/>
      <c r="T28" s="12"/>
      <c r="U28" s="3"/>
      <c r="V28" s="88" t="s">
        <v>746</v>
      </c>
      <c r="W28" s="88">
        <f t="shared" ref="W28:W30" si="18">I28</f>
        <v>0</v>
      </c>
      <c r="X28" s="88"/>
      <c r="Y28" s="88" t="s">
        <v>747</v>
      </c>
      <c r="Z28" s="88">
        <f t="shared" si="17"/>
        <v>0</v>
      </c>
      <c r="AA28" s="12"/>
      <c r="AB28" s="2"/>
      <c r="AC28" s="2"/>
      <c r="AE28" s="40" t="s">
        <v>830</v>
      </c>
      <c r="AF28" s="12"/>
      <c r="AG28" s="12"/>
      <c r="AH28" s="12"/>
      <c r="AI28" s="12"/>
      <c r="AJ28" s="3"/>
      <c r="AK28" s="12" t="s">
        <v>746</v>
      </c>
      <c r="AL28" s="12">
        <f>X28</f>
        <v>0</v>
      </c>
      <c r="AM28" s="88"/>
      <c r="AN28" s="12" t="s">
        <v>747</v>
      </c>
      <c r="AO28" s="12">
        <f>AA28</f>
        <v>0</v>
      </c>
      <c r="AP28" s="12"/>
      <c r="AQ28" s="2"/>
      <c r="AR28" s="2"/>
      <c r="AT28" s="40" t="s">
        <v>830</v>
      </c>
      <c r="AU28" s="12">
        <v>20</v>
      </c>
      <c r="AV28" s="12"/>
      <c r="AW28" s="12"/>
      <c r="AX28" s="12"/>
      <c r="AY28" s="3"/>
      <c r="AZ28" s="12" t="s">
        <v>746</v>
      </c>
      <c r="BA28" s="12">
        <f>AM28</f>
        <v>0</v>
      </c>
      <c r="BB28" s="88"/>
      <c r="BC28" s="12" t="s">
        <v>747</v>
      </c>
      <c r="BD28" s="12">
        <f>AP28</f>
        <v>0</v>
      </c>
      <c r="BE28" s="12"/>
      <c r="BF28" s="2"/>
      <c r="BG28" s="2"/>
    </row>
    <row r="29" ht="13.5" spans="1:59">
      <c r="A29" s="40" t="s">
        <v>730</v>
      </c>
      <c r="B29" s="12"/>
      <c r="C29" s="12"/>
      <c r="D29" s="12"/>
      <c r="E29" s="12"/>
      <c r="G29" s="12" t="s">
        <v>749</v>
      </c>
      <c r="H29" s="12">
        <f>第1年!I20</f>
        <v>0</v>
      </c>
      <c r="I29" s="12"/>
      <c r="J29" s="12" t="s">
        <v>729</v>
      </c>
      <c r="K29" s="12">
        <f>第1年!L20</f>
        <v>0</v>
      </c>
      <c r="L29" s="12">
        <f>K20</f>
        <v>0</v>
      </c>
      <c r="P29" s="40" t="s">
        <v>730</v>
      </c>
      <c r="Q29" s="12"/>
      <c r="R29" s="12"/>
      <c r="S29" s="12"/>
      <c r="T29" s="12"/>
      <c r="U29" s="3"/>
      <c r="V29" s="88" t="s">
        <v>749</v>
      </c>
      <c r="W29" s="88">
        <f t="shared" si="18"/>
        <v>0</v>
      </c>
      <c r="X29" s="88"/>
      <c r="Y29" s="12" t="s">
        <v>729</v>
      </c>
      <c r="Z29" s="12">
        <f t="shared" si="17"/>
        <v>0</v>
      </c>
      <c r="AA29" s="12">
        <f>Z20</f>
        <v>0</v>
      </c>
      <c r="AB29" s="2"/>
      <c r="AC29" s="2"/>
      <c r="AE29" s="40" t="s">
        <v>730</v>
      </c>
      <c r="AF29" s="12"/>
      <c r="AG29" s="12"/>
      <c r="AH29" s="12"/>
      <c r="AI29" s="12"/>
      <c r="AJ29" s="3"/>
      <c r="AK29" s="12" t="s">
        <v>749</v>
      </c>
      <c r="AL29" s="12">
        <f>X29</f>
        <v>0</v>
      </c>
      <c r="AM29" s="88"/>
      <c r="AN29" s="12" t="s">
        <v>729</v>
      </c>
      <c r="AO29" s="12">
        <f>AA29</f>
        <v>0</v>
      </c>
      <c r="AP29" s="12">
        <f>AO20</f>
        <v>0</v>
      </c>
      <c r="AQ29" s="2"/>
      <c r="AR29" s="2"/>
      <c r="AT29" s="40" t="s">
        <v>730</v>
      </c>
      <c r="AU29" s="12">
        <v>10</v>
      </c>
      <c r="AV29" s="12"/>
      <c r="AW29" s="12"/>
      <c r="AX29" s="12"/>
      <c r="AY29" s="3"/>
      <c r="AZ29" s="12" t="s">
        <v>749</v>
      </c>
      <c r="BA29" s="12">
        <f>AM29</f>
        <v>0</v>
      </c>
      <c r="BB29" s="88"/>
      <c r="BC29" s="12" t="s">
        <v>729</v>
      </c>
      <c r="BD29" s="12">
        <f>AP29</f>
        <v>0</v>
      </c>
      <c r="BE29" s="12">
        <f>BD20</f>
        <v>0</v>
      </c>
      <c r="BF29" s="2"/>
      <c r="BG29" s="2"/>
    </row>
    <row r="30" ht="13.5" spans="1:59">
      <c r="A30" s="81" t="s">
        <v>831</v>
      </c>
      <c r="B30" s="12"/>
      <c r="C30" s="12"/>
      <c r="D30" s="12"/>
      <c r="E30" s="12"/>
      <c r="G30" s="12" t="s">
        <v>751</v>
      </c>
      <c r="H30" s="12">
        <f>第1年!I21</f>
        <v>0</v>
      </c>
      <c r="I30" s="12"/>
      <c r="J30" s="30"/>
      <c r="K30" s="30"/>
      <c r="L30" s="30"/>
      <c r="P30" s="81" t="s">
        <v>831</v>
      </c>
      <c r="Q30" s="12"/>
      <c r="R30" s="12"/>
      <c r="S30" s="12"/>
      <c r="T30" s="12"/>
      <c r="U30" s="3"/>
      <c r="V30" s="88" t="s">
        <v>751</v>
      </c>
      <c r="W30" s="88">
        <f t="shared" si="18"/>
        <v>0</v>
      </c>
      <c r="X30" s="88"/>
      <c r="Y30" s="30"/>
      <c r="Z30" s="30"/>
      <c r="AA30" s="30"/>
      <c r="AB30" s="2"/>
      <c r="AC30" s="2"/>
      <c r="AE30" s="81" t="s">
        <v>831</v>
      </c>
      <c r="AF30" s="12"/>
      <c r="AG30" s="12"/>
      <c r="AH30" s="12"/>
      <c r="AI30" s="12"/>
      <c r="AJ30" s="3"/>
      <c r="AK30" s="12" t="s">
        <v>751</v>
      </c>
      <c r="AL30" s="12">
        <f>X30</f>
        <v>0</v>
      </c>
      <c r="AM30" s="88"/>
      <c r="AN30" s="30"/>
      <c r="AO30" s="30"/>
      <c r="AP30" s="30"/>
      <c r="AQ30" s="2"/>
      <c r="AR30" s="2"/>
      <c r="AT30" s="81" t="s">
        <v>831</v>
      </c>
      <c r="AU30" s="12">
        <v>0</v>
      </c>
      <c r="AV30" s="12"/>
      <c r="AW30" s="12"/>
      <c r="AX30" s="12"/>
      <c r="AY30" s="3"/>
      <c r="AZ30" s="12" t="s">
        <v>751</v>
      </c>
      <c r="BA30" s="12">
        <f>AM30</f>
        <v>0</v>
      </c>
      <c r="BB30" s="88"/>
      <c r="BC30" s="30"/>
      <c r="BD30" s="30"/>
      <c r="BE30" s="30"/>
      <c r="BF30" s="2"/>
      <c r="BG30" s="2"/>
    </row>
    <row r="31" ht="13.5" spans="1:59">
      <c r="A31" s="40" t="s">
        <v>832</v>
      </c>
      <c r="B31" s="12"/>
      <c r="C31" s="12"/>
      <c r="D31" s="12"/>
      <c r="E31" s="12"/>
      <c r="G31" s="12" t="s">
        <v>753</v>
      </c>
      <c r="H31" s="12">
        <f>SUM(H26:H30)</f>
        <v>760</v>
      </c>
      <c r="I31" s="12">
        <f>SUM(I26:I30)</f>
        <v>720</v>
      </c>
      <c r="J31" s="12" t="s">
        <v>754</v>
      </c>
      <c r="K31" s="12">
        <f>第1年!L22</f>
        <v>0</v>
      </c>
      <c r="L31" s="12">
        <f>SUM(L26:L29)</f>
        <v>0</v>
      </c>
      <c r="P31" s="40" t="s">
        <v>832</v>
      </c>
      <c r="Q31" s="12"/>
      <c r="R31" s="12"/>
      <c r="S31" s="12"/>
      <c r="T31" s="12"/>
      <c r="U31" s="3"/>
      <c r="V31" s="12" t="s">
        <v>753</v>
      </c>
      <c r="W31" s="12">
        <f>SUM(W26:W30)</f>
        <v>720</v>
      </c>
      <c r="X31" s="12">
        <f>SUM(X26:X30)</f>
        <v>680</v>
      </c>
      <c r="Y31" s="12" t="s">
        <v>754</v>
      </c>
      <c r="Z31" s="12">
        <f>SUM(Z26:Z29)</f>
        <v>0</v>
      </c>
      <c r="AA31" s="12">
        <f>SUM(AA26:AA29)</f>
        <v>0</v>
      </c>
      <c r="AB31" s="2"/>
      <c r="AC31" s="2"/>
      <c r="AE31" s="40" t="s">
        <v>832</v>
      </c>
      <c r="AF31" s="12"/>
      <c r="AG31" s="12"/>
      <c r="AH31" s="12"/>
      <c r="AI31" s="12"/>
      <c r="AJ31" s="3"/>
      <c r="AK31" s="12" t="s">
        <v>753</v>
      </c>
      <c r="AL31" s="12">
        <f>SUM(AL26:AL30)</f>
        <v>680</v>
      </c>
      <c r="AM31" s="12">
        <f>SUM(AM26:AM30)</f>
        <v>640</v>
      </c>
      <c r="AN31" s="12" t="s">
        <v>754</v>
      </c>
      <c r="AO31" s="12">
        <f>SUM(AO26:AO29)</f>
        <v>0</v>
      </c>
      <c r="AP31" s="12">
        <f>SUM(AP26:AP29)</f>
        <v>0</v>
      </c>
      <c r="AQ31" s="2"/>
      <c r="AR31" s="2"/>
      <c r="AT31" s="40" t="s">
        <v>832</v>
      </c>
      <c r="AU31" s="12">
        <v>0</v>
      </c>
      <c r="AV31" s="12"/>
      <c r="AW31" s="12"/>
      <c r="AX31" s="12"/>
      <c r="AY31" s="3"/>
      <c r="AZ31" s="12" t="s">
        <v>753</v>
      </c>
      <c r="BA31" s="12">
        <f>SUM(BA26:BA30)</f>
        <v>640</v>
      </c>
      <c r="BB31" s="12">
        <f>SUM(BB26:BB30)</f>
        <v>617</v>
      </c>
      <c r="BC31" s="12" t="s">
        <v>754</v>
      </c>
      <c r="BD31" s="12">
        <f>SUM(BD26:BD29)</f>
        <v>0</v>
      </c>
      <c r="BE31" s="12">
        <f>SUM(BE26:BE29)</f>
        <v>100</v>
      </c>
      <c r="BF31" s="2"/>
      <c r="BG31" s="2"/>
    </row>
    <row r="32" ht="13.5" spans="1:59">
      <c r="A32" s="40" t="s">
        <v>833</v>
      </c>
      <c r="B32" s="12"/>
      <c r="C32" s="12"/>
      <c r="D32" s="12"/>
      <c r="E32" s="12"/>
      <c r="G32" s="12" t="s">
        <v>755</v>
      </c>
      <c r="H32" s="12">
        <f>第1年!I23</f>
        <v>0</v>
      </c>
      <c r="I32" s="12"/>
      <c r="J32" s="12" t="s">
        <v>756</v>
      </c>
      <c r="K32" s="12">
        <f>第1年!L23</f>
        <v>800</v>
      </c>
      <c r="L32" s="12">
        <f>K32+L28</f>
        <v>800</v>
      </c>
      <c r="P32" s="40" t="s">
        <v>833</v>
      </c>
      <c r="Q32" s="12"/>
      <c r="R32" s="12"/>
      <c r="S32" s="12"/>
      <c r="T32" s="12"/>
      <c r="U32" s="3"/>
      <c r="V32" s="88" t="s">
        <v>755</v>
      </c>
      <c r="W32" s="88">
        <f>I32</f>
        <v>0</v>
      </c>
      <c r="X32" s="88"/>
      <c r="Y32" s="88" t="s">
        <v>756</v>
      </c>
      <c r="Z32" s="88">
        <f>L32</f>
        <v>800</v>
      </c>
      <c r="AA32" s="12">
        <f>Z32+AA28</f>
        <v>800</v>
      </c>
      <c r="AB32" s="2"/>
      <c r="AC32" s="2"/>
      <c r="AE32" s="40" t="s">
        <v>833</v>
      </c>
      <c r="AF32" s="12"/>
      <c r="AG32" s="12"/>
      <c r="AH32" s="12"/>
      <c r="AI32" s="12"/>
      <c r="AJ32" s="3"/>
      <c r="AK32" s="12" t="s">
        <v>755</v>
      </c>
      <c r="AL32" s="12">
        <f>X32</f>
        <v>0</v>
      </c>
      <c r="AM32" s="88"/>
      <c r="AN32" s="12" t="s">
        <v>756</v>
      </c>
      <c r="AO32" s="12">
        <f>AA32</f>
        <v>800</v>
      </c>
      <c r="AP32" s="12">
        <f>AO32+AP28</f>
        <v>800</v>
      </c>
      <c r="AQ32" s="2"/>
      <c r="AR32" s="2"/>
      <c r="AT32" s="40" t="s">
        <v>833</v>
      </c>
      <c r="AU32" s="12">
        <v>0</v>
      </c>
      <c r="AV32" s="12"/>
      <c r="AW32" s="12"/>
      <c r="AX32" s="12"/>
      <c r="AY32" s="3"/>
      <c r="AZ32" s="12" t="s">
        <v>755</v>
      </c>
      <c r="BA32" s="12">
        <f>AM32</f>
        <v>0</v>
      </c>
      <c r="BB32" s="88"/>
      <c r="BC32" s="12" t="s">
        <v>756</v>
      </c>
      <c r="BD32" s="12">
        <f>AP32</f>
        <v>800</v>
      </c>
      <c r="BE32" s="12">
        <f>BD32+BE28</f>
        <v>800</v>
      </c>
      <c r="BF32" s="2"/>
      <c r="BG32" s="2"/>
    </row>
    <row r="33" ht="13.5" spans="1:59">
      <c r="A33" s="40" t="s">
        <v>733</v>
      </c>
      <c r="B33" s="12">
        <f>规则!$D43</f>
        <v>10</v>
      </c>
      <c r="C33" s="12">
        <f>规则!$D43</f>
        <v>10</v>
      </c>
      <c r="D33" s="12">
        <f>规则!$D43</f>
        <v>10</v>
      </c>
      <c r="E33" s="12">
        <f>规则!$D43</f>
        <v>10</v>
      </c>
      <c r="G33" s="12" t="s">
        <v>757</v>
      </c>
      <c r="H33" s="12">
        <f>第1年!I24</f>
        <v>0</v>
      </c>
      <c r="I33" s="12"/>
      <c r="J33" s="12" t="s">
        <v>758</v>
      </c>
      <c r="K33" s="12">
        <f>第1年!L24</f>
        <v>0</v>
      </c>
      <c r="L33" s="12">
        <f>K33+K34</f>
        <v>-40</v>
      </c>
      <c r="P33" s="40" t="s">
        <v>733</v>
      </c>
      <c r="Q33" s="12">
        <f>规则!$D43</f>
        <v>10</v>
      </c>
      <c r="R33" s="12">
        <f>规则!$D43</f>
        <v>10</v>
      </c>
      <c r="S33" s="12">
        <f>规则!$D43</f>
        <v>10</v>
      </c>
      <c r="T33" s="12">
        <f>规则!$D43</f>
        <v>10</v>
      </c>
      <c r="U33" s="3"/>
      <c r="V33" s="88" t="s">
        <v>757</v>
      </c>
      <c r="W33" s="88">
        <f t="shared" ref="W33:W35" si="19">I33</f>
        <v>0</v>
      </c>
      <c r="X33" s="88"/>
      <c r="Y33" s="88" t="s">
        <v>758</v>
      </c>
      <c r="Z33" s="88">
        <f>L33</f>
        <v>-40</v>
      </c>
      <c r="AA33" s="12">
        <f>Z33+Z34</f>
        <v>-80</v>
      </c>
      <c r="AB33" s="2"/>
      <c r="AC33" s="2"/>
      <c r="AE33" s="40" t="s">
        <v>733</v>
      </c>
      <c r="AF33" s="12">
        <f>规则!$D43</f>
        <v>10</v>
      </c>
      <c r="AG33" s="12">
        <f>规则!$D43</f>
        <v>10</v>
      </c>
      <c r="AH33" s="12">
        <f>规则!$D43</f>
        <v>10</v>
      </c>
      <c r="AI33" s="12">
        <f>规则!$D43</f>
        <v>10</v>
      </c>
      <c r="AJ33" s="3"/>
      <c r="AK33" s="12" t="s">
        <v>757</v>
      </c>
      <c r="AL33" s="12">
        <f>X33</f>
        <v>0</v>
      </c>
      <c r="AM33" s="88"/>
      <c r="AN33" s="12" t="s">
        <v>758</v>
      </c>
      <c r="AO33" s="12">
        <f>AA33</f>
        <v>-80</v>
      </c>
      <c r="AP33" s="12">
        <f>AO33+AO34</f>
        <v>-120</v>
      </c>
      <c r="AQ33" s="2"/>
      <c r="AR33" s="2"/>
      <c r="AT33" s="40" t="s">
        <v>733</v>
      </c>
      <c r="AU33" s="12">
        <f>规则!$D43</f>
        <v>10</v>
      </c>
      <c r="AV33" s="12">
        <f>规则!$D43</f>
        <v>10</v>
      </c>
      <c r="AW33" s="12">
        <f>规则!$D43</f>
        <v>10</v>
      </c>
      <c r="AX33" s="12">
        <f>规则!$D43</f>
        <v>10</v>
      </c>
      <c r="AY33" s="3"/>
      <c r="AZ33" s="12" t="s">
        <v>757</v>
      </c>
      <c r="BA33" s="12">
        <f>AM33</f>
        <v>0</v>
      </c>
      <c r="BB33" s="88"/>
      <c r="BC33" s="12" t="s">
        <v>758</v>
      </c>
      <c r="BD33" s="12">
        <f>AP33</f>
        <v>-120</v>
      </c>
      <c r="BE33" s="12">
        <f>BD33+BD34</f>
        <v>-160</v>
      </c>
      <c r="BF33" s="2"/>
      <c r="BG33" s="2"/>
    </row>
    <row r="34" ht="13.5" spans="1:59">
      <c r="A34" s="40" t="s">
        <v>734</v>
      </c>
      <c r="B34" s="12">
        <f>B11+B12+B13-B14-B15-B16-B17+B18-B19-B20-B21-B22+B23-B24-B25+B26-B27+B28-B29-B30+B31+B32-B33</f>
        <v>750</v>
      </c>
      <c r="C34" s="12">
        <f t="shared" ref="C34:E34" si="20">C11+C12+C13-C14-C15-C16-C17+C18-C19-C20-C21-C22+C23-C24-C25+C26-C27+C28-C29-C30+C31+C32-C33</f>
        <v>740</v>
      </c>
      <c r="D34" s="12">
        <f t="shared" si="20"/>
        <v>730</v>
      </c>
      <c r="E34" s="12">
        <f t="shared" si="20"/>
        <v>720</v>
      </c>
      <c r="G34" s="12" t="s">
        <v>759</v>
      </c>
      <c r="H34" s="12">
        <f>第1年!I25</f>
        <v>0</v>
      </c>
      <c r="I34" s="12"/>
      <c r="J34" s="12" t="s">
        <v>760</v>
      </c>
      <c r="K34" s="12">
        <f>第1年!L25</f>
        <v>-40</v>
      </c>
      <c r="L34" s="12">
        <f>K21</f>
        <v>-40</v>
      </c>
      <c r="P34" s="40" t="s">
        <v>734</v>
      </c>
      <c r="Q34" s="12">
        <f>Q11+Q12+Q13-Q14-Q15-Q16-Q17+Q18-Q19-Q20-Q21-Q22+Q23-Q24-Q25+Q26-Q27+Q28-Q29-Q30+Q31+Q32-Q33</f>
        <v>710</v>
      </c>
      <c r="R34" s="12">
        <f t="shared" ref="R34:T34" si="21">R11+R12+R13-R14-R15-R16-R17+R18-R19-R20-R21-R22+R23-R24-R25+R26-R27+R28-R29-R30+R31+R32-R33</f>
        <v>700</v>
      </c>
      <c r="S34" s="12">
        <f t="shared" si="21"/>
        <v>690</v>
      </c>
      <c r="T34" s="12">
        <f t="shared" si="21"/>
        <v>680</v>
      </c>
      <c r="U34" s="3"/>
      <c r="V34" s="88" t="s">
        <v>759</v>
      </c>
      <c r="W34" s="88">
        <f t="shared" si="19"/>
        <v>0</v>
      </c>
      <c r="X34" s="88"/>
      <c r="Y34" s="88" t="s">
        <v>760</v>
      </c>
      <c r="Z34" s="88">
        <f>L34</f>
        <v>-40</v>
      </c>
      <c r="AA34" s="12">
        <f>Z21</f>
        <v>-40</v>
      </c>
      <c r="AB34" s="2"/>
      <c r="AC34" s="2"/>
      <c r="AE34" s="40" t="s">
        <v>734</v>
      </c>
      <c r="AF34" s="12">
        <f>AF11+AF12+AF13-AF14-AF15-AF16-AF17+AF18-AF19-AF20-AF21-AF22+AF23-AF24-AF25+AF26-AF27+AF28-AF29-AF30+AF31+AF32-AF33</f>
        <v>670</v>
      </c>
      <c r="AG34" s="12">
        <f t="shared" ref="AG34:AI34" si="22">AG11+AG12+AG13-AG14-AG15-AG16-AG17+AG18-AG19-AG20-AG21-AG22+AG23-AG24-AG25+AG26-AG27+AG28-AG29-AG30+AG31+AG32-AG33</f>
        <v>660</v>
      </c>
      <c r="AH34" s="12">
        <f t="shared" si="22"/>
        <v>650</v>
      </c>
      <c r="AI34" s="12">
        <f t="shared" si="22"/>
        <v>640</v>
      </c>
      <c r="AJ34" s="3"/>
      <c r="AK34" s="12" t="s">
        <v>759</v>
      </c>
      <c r="AL34" s="12">
        <f>X34</f>
        <v>0</v>
      </c>
      <c r="AM34" s="88"/>
      <c r="AN34" s="12" t="s">
        <v>760</v>
      </c>
      <c r="AO34" s="12">
        <f>AA34</f>
        <v>-40</v>
      </c>
      <c r="AP34" s="12">
        <f>AO21</f>
        <v>-40</v>
      </c>
      <c r="AQ34" s="2"/>
      <c r="AR34" s="2"/>
      <c r="AT34" s="40" t="s">
        <v>734</v>
      </c>
      <c r="AU34" s="12">
        <f>AU11+AU12+AU13-AU14-AU15-AU16-AU17+AU18-AU19-AU20-AU21-AU22+AU23-AU24-AU25+AU26-AU27+AU28-AU29-AU30+AU31+AU32-AU33</f>
        <v>647</v>
      </c>
      <c r="AV34" s="12">
        <f t="shared" ref="AV34:AX34" si="23">AV11+AV12+AV13-AV14-AV15-AV16-AV17+AV18-AV19-AV20-AV21-AV22+AV23-AV24-AV25+AV26-AV27+AV28-AV29-AV30+AV31+AV32-AV33</f>
        <v>637</v>
      </c>
      <c r="AW34" s="12">
        <f t="shared" si="23"/>
        <v>627</v>
      </c>
      <c r="AX34" s="12">
        <f t="shared" si="23"/>
        <v>617</v>
      </c>
      <c r="AY34" s="3"/>
      <c r="AZ34" s="12" t="s">
        <v>759</v>
      </c>
      <c r="BA34" s="12">
        <f>AM34</f>
        <v>0</v>
      </c>
      <c r="BB34" s="88"/>
      <c r="BC34" s="12" t="s">
        <v>760</v>
      </c>
      <c r="BD34" s="12">
        <f>AP34</f>
        <v>-40</v>
      </c>
      <c r="BE34" s="12">
        <f>BD21</f>
        <v>-114</v>
      </c>
      <c r="BF34" s="2"/>
      <c r="BG34" s="2"/>
    </row>
    <row r="35" ht="13.5" spans="1:59">
      <c r="A35" s="40" t="s">
        <v>736</v>
      </c>
      <c r="B35" s="30"/>
      <c r="C35" s="82"/>
      <c r="D35" s="82"/>
      <c r="E35" s="12">
        <f>SUM(N11:N15)</f>
        <v>0</v>
      </c>
      <c r="G35" s="12" t="s">
        <v>761</v>
      </c>
      <c r="H35" s="12">
        <f>SUM(H32:H34)</f>
        <v>0</v>
      </c>
      <c r="I35" s="12">
        <f>SUM(I32:I34)</f>
        <v>0</v>
      </c>
      <c r="J35" s="12" t="s">
        <v>762</v>
      </c>
      <c r="K35" s="12">
        <f>SUM(K32:K34)</f>
        <v>760</v>
      </c>
      <c r="L35" s="12">
        <f>SUM(L32:L34)</f>
        <v>720</v>
      </c>
      <c r="P35" s="40" t="s">
        <v>736</v>
      </c>
      <c r="Q35" s="30"/>
      <c r="R35" s="82"/>
      <c r="S35" s="82"/>
      <c r="T35" s="12">
        <f>SUM(AC11:AC15)</f>
        <v>0</v>
      </c>
      <c r="U35" s="3"/>
      <c r="V35" s="12" t="s">
        <v>761</v>
      </c>
      <c r="W35" s="12">
        <f t="shared" si="19"/>
        <v>0</v>
      </c>
      <c r="X35" s="12">
        <f>SUM(X32:X34)</f>
        <v>0</v>
      </c>
      <c r="Y35" s="12" t="s">
        <v>762</v>
      </c>
      <c r="Z35" s="12">
        <f>SUM(Z32:Z34)</f>
        <v>720</v>
      </c>
      <c r="AA35" s="12">
        <f>SUM(AA32:AA34)</f>
        <v>680</v>
      </c>
      <c r="AB35" s="2"/>
      <c r="AC35" s="2"/>
      <c r="AE35" s="40" t="s">
        <v>736</v>
      </c>
      <c r="AF35" s="30"/>
      <c r="AG35" s="82"/>
      <c r="AH35" s="82"/>
      <c r="AI35" s="12">
        <f>SUM(AR11:AR15)</f>
        <v>0</v>
      </c>
      <c r="AJ35" s="3"/>
      <c r="AK35" s="12" t="s">
        <v>761</v>
      </c>
      <c r="AL35" s="12">
        <f t="shared" ref="AL35" si="24">X35</f>
        <v>0</v>
      </c>
      <c r="AM35" s="12">
        <f>SUM(AM32:AM34)</f>
        <v>0</v>
      </c>
      <c r="AN35" s="12" t="s">
        <v>762</v>
      </c>
      <c r="AO35" s="12">
        <f>SUM(AO32:AO34)</f>
        <v>680</v>
      </c>
      <c r="AP35" s="12">
        <f>SUM(AP32:AP34)</f>
        <v>640</v>
      </c>
      <c r="AQ35" s="2"/>
      <c r="AR35" s="2"/>
      <c r="AT35" s="40" t="s">
        <v>736</v>
      </c>
      <c r="AU35" s="30"/>
      <c r="AV35" s="82"/>
      <c r="AW35" s="82"/>
      <c r="AX35" s="12">
        <f>SUM(BG11:BG15)</f>
        <v>0</v>
      </c>
      <c r="AY35" s="3"/>
      <c r="AZ35" s="12" t="s">
        <v>761</v>
      </c>
      <c r="BA35" s="12">
        <f t="shared" ref="BA35" si="25">AM35</f>
        <v>0</v>
      </c>
      <c r="BB35" s="12">
        <f>SUM(BB32:BB34)</f>
        <v>0</v>
      </c>
      <c r="BC35" s="12" t="s">
        <v>762</v>
      </c>
      <c r="BD35" s="12">
        <f>SUM(BD32:BD34)</f>
        <v>640</v>
      </c>
      <c r="BE35" s="12">
        <f>SUM(BE32:BE34)</f>
        <v>526</v>
      </c>
      <c r="BF35" s="2"/>
      <c r="BG35" s="2"/>
    </row>
    <row r="36" spans="1:59">
      <c r="A36" s="80" t="s">
        <v>739</v>
      </c>
      <c r="B36" s="82"/>
      <c r="C36" s="82"/>
      <c r="D36" s="82"/>
      <c r="E36" s="12">
        <f>N16+N17</f>
        <v>0</v>
      </c>
      <c r="G36" s="12" t="s">
        <v>763</v>
      </c>
      <c r="H36" s="12">
        <f>H31+H35</f>
        <v>760</v>
      </c>
      <c r="I36" s="12">
        <f>I31+I35</f>
        <v>720</v>
      </c>
      <c r="J36" s="12" t="s">
        <v>764</v>
      </c>
      <c r="K36" s="12">
        <f>K31+K35</f>
        <v>760</v>
      </c>
      <c r="L36" s="12">
        <f>L31+L35</f>
        <v>720</v>
      </c>
      <c r="P36" s="80" t="s">
        <v>739</v>
      </c>
      <c r="Q36" s="82"/>
      <c r="R36" s="82"/>
      <c r="S36" s="82"/>
      <c r="T36" s="12">
        <f>AC16+AC17</f>
        <v>0</v>
      </c>
      <c r="U36" s="3"/>
      <c r="V36" s="12" t="s">
        <v>763</v>
      </c>
      <c r="W36" s="12">
        <f>W31+W35</f>
        <v>720</v>
      </c>
      <c r="X36" s="12">
        <f>X31+X35</f>
        <v>680</v>
      </c>
      <c r="Y36" s="12" t="s">
        <v>764</v>
      </c>
      <c r="Z36" s="12">
        <f>Z31+Z35</f>
        <v>720</v>
      </c>
      <c r="AA36" s="12">
        <f>AA31+AA35</f>
        <v>680</v>
      </c>
      <c r="AB36" s="2"/>
      <c r="AC36" s="2"/>
      <c r="AE36" s="80" t="s">
        <v>739</v>
      </c>
      <c r="AF36" s="82"/>
      <c r="AG36" s="82"/>
      <c r="AH36" s="82"/>
      <c r="AI36" s="12">
        <f>AR16+AR17</f>
        <v>0</v>
      </c>
      <c r="AJ36" s="3"/>
      <c r="AK36" s="12" t="s">
        <v>763</v>
      </c>
      <c r="AL36" s="12">
        <f>AL31+AL35</f>
        <v>680</v>
      </c>
      <c r="AM36" s="12">
        <f>AM31+AM35</f>
        <v>640</v>
      </c>
      <c r="AN36" s="12" t="s">
        <v>764</v>
      </c>
      <c r="AO36" s="12">
        <f>AO31+AO35</f>
        <v>680</v>
      </c>
      <c r="AP36" s="12">
        <f>AP31+AP35</f>
        <v>640</v>
      </c>
      <c r="AQ36" s="2"/>
      <c r="AR36" s="2"/>
      <c r="AT36" s="80" t="s">
        <v>739</v>
      </c>
      <c r="AU36" s="82"/>
      <c r="AV36" s="82"/>
      <c r="AW36" s="82"/>
      <c r="AX36" s="12">
        <f>BG16+BG17</f>
        <v>0</v>
      </c>
      <c r="AY36" s="3"/>
      <c r="AZ36" s="12" t="s">
        <v>763</v>
      </c>
      <c r="BA36" s="12">
        <f>BA31+BA35</f>
        <v>640</v>
      </c>
      <c r="BB36" s="12">
        <f>BB31+BB35</f>
        <v>617</v>
      </c>
      <c r="BC36" s="12" t="s">
        <v>764</v>
      </c>
      <c r="BD36" s="12">
        <f>BD31+BD35</f>
        <v>640</v>
      </c>
      <c r="BE36" s="12">
        <f>BE31+BE35</f>
        <v>626</v>
      </c>
      <c r="BF36" s="2"/>
      <c r="BG36" s="2"/>
    </row>
    <row r="37" ht="13.5" spans="1:59">
      <c r="A37" s="81" t="s">
        <v>834</v>
      </c>
      <c r="B37" s="82"/>
      <c r="C37" s="82"/>
      <c r="D37" s="82"/>
      <c r="E37" s="12"/>
      <c r="P37" s="81" t="s">
        <v>834</v>
      </c>
      <c r="Q37" s="82"/>
      <c r="R37" s="82"/>
      <c r="S37" s="82"/>
      <c r="T37" s="12"/>
      <c r="U37" s="3"/>
      <c r="V37" s="2"/>
      <c r="W37" s="2"/>
      <c r="X37" s="3"/>
      <c r="Y37" s="3"/>
      <c r="Z37" s="3"/>
      <c r="AA37" s="3"/>
      <c r="AB37" s="2"/>
      <c r="AC37" s="2"/>
      <c r="AE37" s="81" t="s">
        <v>834</v>
      </c>
      <c r="AF37" s="82"/>
      <c r="AG37" s="82"/>
      <c r="AH37" s="82"/>
      <c r="AI37" s="12"/>
      <c r="AJ37" s="3"/>
      <c r="AK37" s="2"/>
      <c r="AL37" s="2"/>
      <c r="AM37" s="3"/>
      <c r="AN37" s="3"/>
      <c r="AO37" s="3"/>
      <c r="AP37" s="3"/>
      <c r="AQ37" s="2"/>
      <c r="AR37" s="2"/>
      <c r="AT37" s="81" t="s">
        <v>834</v>
      </c>
      <c r="AU37" s="82"/>
      <c r="AV37" s="82"/>
      <c r="AW37" s="82"/>
      <c r="AX37" s="12"/>
      <c r="AY37" s="3"/>
      <c r="AZ37" s="2"/>
      <c r="BA37" s="2"/>
      <c r="BB37" s="3"/>
      <c r="BC37" s="3"/>
      <c r="BD37" s="3"/>
      <c r="BE37" s="3"/>
      <c r="BF37" s="2"/>
      <c r="BG37" s="2"/>
    </row>
    <row r="38" ht="13.5" spans="1:59">
      <c r="A38" s="81" t="s">
        <v>742</v>
      </c>
      <c r="B38" s="82"/>
      <c r="C38" s="82"/>
      <c r="D38" s="82"/>
      <c r="E38" s="12"/>
      <c r="P38" s="81" t="s">
        <v>742</v>
      </c>
      <c r="Q38" s="82"/>
      <c r="R38" s="82"/>
      <c r="S38" s="82"/>
      <c r="T38" s="12"/>
      <c r="U38" s="3"/>
      <c r="V38" s="2"/>
      <c r="W38" s="2"/>
      <c r="X38" s="3"/>
      <c r="Y38" s="3"/>
      <c r="Z38" s="3"/>
      <c r="AA38" s="3"/>
      <c r="AB38" s="2"/>
      <c r="AC38" s="2"/>
      <c r="AE38" s="81" t="s">
        <v>742</v>
      </c>
      <c r="AF38" s="82"/>
      <c r="AG38" s="82"/>
      <c r="AH38" s="82"/>
      <c r="AI38" s="12"/>
      <c r="AJ38" s="3"/>
      <c r="AK38" s="2"/>
      <c r="AL38" s="2"/>
      <c r="AM38" s="3"/>
      <c r="AN38" s="3"/>
      <c r="AO38" s="3"/>
      <c r="AP38" s="3"/>
      <c r="AQ38" s="2"/>
      <c r="AR38" s="2"/>
      <c r="AT38" s="81" t="s">
        <v>742</v>
      </c>
      <c r="AU38" s="82"/>
      <c r="AV38" s="82"/>
      <c r="AW38" s="82"/>
      <c r="AX38" s="12"/>
      <c r="AY38" s="3"/>
      <c r="AZ38" s="2"/>
      <c r="BA38" s="2"/>
      <c r="BB38" s="3"/>
      <c r="BC38" s="3"/>
      <c r="BD38" s="3"/>
      <c r="BE38" s="3"/>
      <c r="BF38" s="2"/>
      <c r="BG38" s="2"/>
    </row>
    <row r="39" ht="13.5" spans="1:59">
      <c r="A39" s="40" t="s">
        <v>745</v>
      </c>
      <c r="B39" s="82"/>
      <c r="C39" s="82"/>
      <c r="D39" s="82"/>
      <c r="E39" s="12">
        <f>E34-E35-E36-E37-E38</f>
        <v>720</v>
      </c>
      <c r="P39" s="40" t="s">
        <v>745</v>
      </c>
      <c r="Q39" s="82"/>
      <c r="R39" s="82"/>
      <c r="S39" s="82"/>
      <c r="T39" s="12">
        <f>T34-T35-T36-T37-T38</f>
        <v>680</v>
      </c>
      <c r="U39" s="3"/>
      <c r="V39" s="2"/>
      <c r="W39" s="2"/>
      <c r="X39" s="3"/>
      <c r="Y39" s="3"/>
      <c r="Z39" s="3"/>
      <c r="AA39" s="3"/>
      <c r="AB39" s="2"/>
      <c r="AC39" s="2"/>
      <c r="AE39" s="40" t="s">
        <v>745</v>
      </c>
      <c r="AF39" s="82"/>
      <c r="AG39" s="82"/>
      <c r="AH39" s="82"/>
      <c r="AI39" s="12">
        <f>AI34-AI35-AI36-AI37-AI38</f>
        <v>640</v>
      </c>
      <c r="AJ39" s="3"/>
      <c r="AK39" s="2"/>
      <c r="AL39" s="2"/>
      <c r="AM39" s="3"/>
      <c r="AN39" s="3"/>
      <c r="AO39" s="3"/>
      <c r="AP39" s="3"/>
      <c r="AQ39" s="2"/>
      <c r="AR39" s="2"/>
      <c r="AT39" s="40" t="s">
        <v>745</v>
      </c>
      <c r="AU39" s="82"/>
      <c r="AV39" s="82"/>
      <c r="AW39" s="82"/>
      <c r="AX39" s="12">
        <f>AX34-AX35-AX36-AX37-AX38</f>
        <v>617</v>
      </c>
      <c r="AY39" s="3"/>
      <c r="AZ39" s="2"/>
      <c r="BA39" s="2"/>
      <c r="BB39" s="3"/>
      <c r="BC39" s="3"/>
      <c r="BD39" s="3"/>
      <c r="BE39" s="3"/>
      <c r="BF39" s="2"/>
      <c r="BG39" s="2"/>
    </row>
    <row r="40" ht="13.5" spans="1:59">
      <c r="A40" s="40" t="s">
        <v>748</v>
      </c>
      <c r="B40" s="12" t="str">
        <f>IF(B34&lt;=$C1,"警告","")</f>
        <v/>
      </c>
      <c r="C40" s="12" t="str">
        <f t="shared" ref="C40:D40" si="26">IF(C34&lt;=$C1,"警告","")</f>
        <v/>
      </c>
      <c r="D40" s="12" t="str">
        <f t="shared" si="26"/>
        <v/>
      </c>
      <c r="E40" s="12" t="str">
        <f>IF(E39&lt;=E1,"警告","")</f>
        <v/>
      </c>
      <c r="P40" s="83" t="s">
        <v>748</v>
      </c>
      <c r="Q40" s="12" t="str">
        <f>IF(Q34&lt;=$R1,"警告","")</f>
        <v/>
      </c>
      <c r="R40" s="12" t="str">
        <f>IF(R34&lt;=$R1,"警告","")</f>
        <v/>
      </c>
      <c r="S40" s="12" t="str">
        <f>IF(S34&lt;=$R1,"警告","")</f>
        <v/>
      </c>
      <c r="T40" s="12" t="str">
        <f>IF(T39&lt;=T1,"警告","")</f>
        <v/>
      </c>
      <c r="U40" s="3"/>
      <c r="V40" s="2"/>
      <c r="W40" s="2"/>
      <c r="X40" s="3"/>
      <c r="Y40" s="3"/>
      <c r="Z40" s="3"/>
      <c r="AA40" s="3"/>
      <c r="AB40" s="2"/>
      <c r="AC40" s="2"/>
      <c r="AE40" s="83" t="s">
        <v>748</v>
      </c>
      <c r="AF40" s="12" t="str">
        <f>IF(AF34&lt;=$AG1,"警告","")</f>
        <v/>
      </c>
      <c r="AG40" s="12" t="str">
        <f t="shared" ref="AG40:AH40" si="27">IF(AG34&lt;=$AG1,"警告","")</f>
        <v/>
      </c>
      <c r="AH40" s="12" t="str">
        <f t="shared" si="27"/>
        <v/>
      </c>
      <c r="AI40" s="12" t="str">
        <f>IF(AI39&lt;=AI1,"警告","")</f>
        <v/>
      </c>
      <c r="AJ40" s="3"/>
      <c r="AK40" s="2"/>
      <c r="AL40" s="2"/>
      <c r="AM40" s="3"/>
      <c r="AN40" s="3"/>
      <c r="AO40" s="3"/>
      <c r="AP40" s="3"/>
      <c r="AQ40" s="2"/>
      <c r="AR40" s="2"/>
      <c r="AT40" s="83" t="s">
        <v>748</v>
      </c>
      <c r="AU40" s="12" t="str">
        <f>IF(AU34&lt;=$AV1,"警告","")</f>
        <v/>
      </c>
      <c r="AV40" s="12" t="str">
        <f>IF(AV34&lt;=$AV1,"警告","")</f>
        <v/>
      </c>
      <c r="AW40" s="12" t="str">
        <f t="shared" ref="AW40" si="28">IF(AW34&lt;=$AV1,"警告","")</f>
        <v/>
      </c>
      <c r="AX40" s="12" t="str">
        <f>IF(AX39&lt;=AX1,"警告","")</f>
        <v/>
      </c>
      <c r="AY40" s="3"/>
      <c r="AZ40" s="2"/>
      <c r="BA40" s="2"/>
      <c r="BB40" s="3"/>
      <c r="BC40" s="3"/>
      <c r="BD40" s="3"/>
      <c r="BE40" s="3"/>
      <c r="BF40" s="2"/>
      <c r="BG40" s="2"/>
    </row>
    <row r="41" ht="13.5" spans="1:59">
      <c r="A41" s="40" t="s">
        <v>750</v>
      </c>
      <c r="B41" s="12">
        <f>MAX($B2*规则!$D$41-第1年!$L$17-第1年!$L$18+$B9,10)</f>
        <v>2280</v>
      </c>
      <c r="C41" s="13"/>
      <c r="D41" s="14"/>
      <c r="E41" s="15"/>
      <c r="P41" s="83" t="s">
        <v>750</v>
      </c>
      <c r="Q41" s="88">
        <f>MAX(Q2*规则!$D$41-L26-L27+Q9,10)</f>
        <v>2160</v>
      </c>
      <c r="R41" s="13"/>
      <c r="S41" s="14"/>
      <c r="T41" s="15"/>
      <c r="U41" s="3"/>
      <c r="V41" s="2"/>
      <c r="W41" s="2"/>
      <c r="X41" s="3"/>
      <c r="Y41" s="3"/>
      <c r="Z41" s="3"/>
      <c r="AA41" s="3"/>
      <c r="AB41" s="2"/>
      <c r="AC41" s="2"/>
      <c r="AE41" s="40" t="s">
        <v>750</v>
      </c>
      <c r="AF41" s="12">
        <f>MAX(AF2*规则!$D$41-AA26-AA27+AF9,10)</f>
        <v>2040</v>
      </c>
      <c r="AG41" s="13"/>
      <c r="AH41" s="14"/>
      <c r="AI41" s="15"/>
      <c r="AJ41" s="3"/>
      <c r="AK41" s="2"/>
      <c r="AL41" s="2"/>
      <c r="AM41" s="3"/>
      <c r="AN41" s="3"/>
      <c r="AO41" s="3"/>
      <c r="AP41" s="3"/>
      <c r="AQ41" s="2"/>
      <c r="AR41" s="2"/>
      <c r="AT41" s="40" t="s">
        <v>750</v>
      </c>
      <c r="AU41" s="12">
        <f>MAX(AU2*规则!$D$41-AP26-AP27+AU9,10)</f>
        <v>1920</v>
      </c>
      <c r="AV41" s="13"/>
      <c r="AW41" s="14"/>
      <c r="AX41" s="15"/>
      <c r="AY41" s="3"/>
      <c r="AZ41" s="2"/>
      <c r="BA41" s="2"/>
      <c r="BB41" s="3"/>
      <c r="BC41" s="3"/>
      <c r="BD41" s="3"/>
      <c r="BE41" s="3"/>
      <c r="BF41" s="2"/>
      <c r="BG41" s="2"/>
    </row>
    <row r="42" ht="13.5" spans="1:59">
      <c r="A42" s="40" t="s">
        <v>752</v>
      </c>
      <c r="B42" s="12">
        <f>MAX($B2*规则!$D$41-第1年!$L$17-第1年!$L$18+$B9-$B10+B16,10)</f>
        <v>2280</v>
      </c>
      <c r="C42" s="12">
        <f>MAX($B2*规则!$D$41-第1年!$L$17-第1年!$L$18+$B9-$B10+SUM($B16:C16)-SUM($B18:B18),10)</f>
        <v>2280</v>
      </c>
      <c r="D42" s="12">
        <f>MAX($B2*规则!$D$41-第1年!$L$17-第1年!$L$18+$B9-$B10+SUM($B16:D16)-SUM($B18:C18),10)</f>
        <v>2280</v>
      </c>
      <c r="E42" s="12">
        <f>MAX($B2*规则!$D$41-第1年!$L$17-第1年!$L$18+$B9-$B10+SUM($B16:E16)-SUM($B18:D18),10)</f>
        <v>2280</v>
      </c>
      <c r="P42" s="83" t="s">
        <v>752</v>
      </c>
      <c r="Q42" s="88">
        <f>MAX($Q2*规则!$D$41-$L26-$L27+$Q9-$Q10+Q16,10)</f>
        <v>2160</v>
      </c>
      <c r="R42" s="88">
        <f>MAX($Q2*规则!$D$41-$L26-$L27+$Q9-$Q10+SUM($Q16:R16)-SUM($Q18:Q18),10)</f>
        <v>2160</v>
      </c>
      <c r="S42" s="88">
        <f>MAX($Q2*规则!$D$41-$L26-$L27+$Q9-$Q10+SUM($Q16:S16)-SUM($Q18:R18),10)</f>
        <v>2160</v>
      </c>
      <c r="T42" s="88">
        <f>MAX($Q2*规则!$D$41-$L26-$L27+$Q9-$Q10+SUM($Q16:T16)-SUM($Q18:S18),10)</f>
        <v>2160</v>
      </c>
      <c r="U42" s="3"/>
      <c r="V42" s="2"/>
      <c r="W42" s="2"/>
      <c r="X42" s="3"/>
      <c r="Y42" s="3"/>
      <c r="Z42" s="3"/>
      <c r="AA42" s="3"/>
      <c r="AB42" s="2"/>
      <c r="AC42" s="2"/>
      <c r="AE42" s="83" t="s">
        <v>752</v>
      </c>
      <c r="AF42" s="88">
        <f>MAX($AF2*规则!$D$41-$AA26-$AA27+$AF9-$AF10+AF16,10)</f>
        <v>2040</v>
      </c>
      <c r="AG42" s="88">
        <f>MAX($AF2*规则!$D$41-$AA26-$AA27+$AF9-$AF10+SUM($AF16:AG16)-SUM($AF18:AF18),10)</f>
        <v>2040</v>
      </c>
      <c r="AH42" s="88">
        <f>MAX($AF2*规则!$D$41-$AA26-$AA27+$AF9-$AF10+SUM($AF16:AH16)-SUM($AF18:AG18),10)</f>
        <v>2040</v>
      </c>
      <c r="AI42" s="88">
        <f>MAX($AF2*规则!$D$41-$AA26-$AA27+$AF9-$AF10+SUM($AF16:AI16)-SUM($AF18:AH18),10)</f>
        <v>2040</v>
      </c>
      <c r="AJ42" s="3"/>
      <c r="AK42" s="2"/>
      <c r="AL42" s="2"/>
      <c r="AM42" s="3"/>
      <c r="AN42" s="3"/>
      <c r="AO42" s="3"/>
      <c r="AP42" s="3"/>
      <c r="AQ42" s="2"/>
      <c r="AR42" s="2"/>
      <c r="AT42" s="83" t="s">
        <v>752</v>
      </c>
      <c r="AU42" s="88">
        <f>MAX($AF2*规则!$D$41-$AA26-$AA27+$AF9-$AF10+AU16,10)</f>
        <v>2240</v>
      </c>
      <c r="AV42" s="88">
        <f>MAX($AF2*规则!$D$41-$AA26-$AA27+$AF9-$AF10+SUM($AF16:AV16)-SUM($AF18:AU18),10)</f>
        <v>2040</v>
      </c>
      <c r="AW42" s="88">
        <f>MAX($AF2*规则!$D$41-$AA26-$AA27+$AF9-$AF10+SUM($AF16:AW16)-SUM($AF18:AV18),10)</f>
        <v>2040</v>
      </c>
      <c r="AX42" s="88">
        <f>MAX($AF2*规则!$D$41-$AA26-$AA27+$AF9-$AF10+SUM($AF16:AX16)-SUM($AF18:AW18),10)</f>
        <v>2040</v>
      </c>
      <c r="AY42" s="3"/>
      <c r="AZ42" s="2"/>
      <c r="BA42" s="2"/>
      <c r="BB42" s="3"/>
      <c r="BC42" s="3"/>
      <c r="BD42" s="3"/>
      <c r="BE42" s="3"/>
      <c r="BF42" s="2"/>
      <c r="BG42" s="2"/>
    </row>
  </sheetData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AZ9:BA9"/>
    <mergeCell ref="BC9:BD9"/>
    <mergeCell ref="BF9:BG9"/>
    <mergeCell ref="G24:L24"/>
    <mergeCell ref="V24:AA24"/>
    <mergeCell ref="AK24:AP24"/>
    <mergeCell ref="AZ24:BE24"/>
    <mergeCell ref="C41:E41"/>
    <mergeCell ref="R41:T41"/>
    <mergeCell ref="AG41:AI41"/>
    <mergeCell ref="AV41:AX41"/>
    <mergeCell ref="B35:D39"/>
    <mergeCell ref="Q35:S39"/>
    <mergeCell ref="AF35:AH39"/>
    <mergeCell ref="AU35:AW39"/>
    <mergeCell ref="C4:E10"/>
    <mergeCell ref="R4:T10"/>
    <mergeCell ref="AG4:AI10"/>
    <mergeCell ref="AV4:AX10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ignoredErrors>
    <ignoredError sqref="AO2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topLeftCell="A16" workbookViewId="0">
      <selection activeCell="K32" sqref="K32"/>
    </sheetView>
  </sheetViews>
  <sheetFormatPr defaultColWidth="9" defaultRowHeight="15"/>
  <cols>
    <col min="1" max="1" width="31" style="32" customWidth="1"/>
    <col min="2" max="2" width="5.625" style="4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3" width="3.25" style="4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835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837</v>
      </c>
      <c r="B2" s="41"/>
      <c r="C2" s="42"/>
      <c r="D2" s="42"/>
      <c r="E2" s="42"/>
      <c r="F2" s="43"/>
      <c r="G2" s="44"/>
      <c r="H2" s="44">
        <v>2</v>
      </c>
      <c r="I2" s="44"/>
      <c r="J2" s="58">
        <v>4</v>
      </c>
      <c r="K2" s="44"/>
      <c r="L2" s="44"/>
      <c r="M2" s="46"/>
      <c r="N2" s="39"/>
      <c r="O2" s="46"/>
      <c r="P2" s="46"/>
      <c r="Q2" s="46">
        <v>4</v>
      </c>
      <c r="R2" s="39"/>
      <c r="S2" s="46"/>
      <c r="T2" s="46"/>
      <c r="U2" s="46"/>
      <c r="V2" s="60"/>
    </row>
    <row r="3" ht="15.75" spans="1:22">
      <c r="A3" s="40" t="s">
        <v>838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/>
      <c r="M3" s="46"/>
      <c r="N3" s="39"/>
      <c r="O3" s="46"/>
      <c r="P3" s="46"/>
      <c r="Q3" s="46">
        <v>3</v>
      </c>
      <c r="R3" s="39"/>
      <c r="S3" s="46"/>
      <c r="T3" s="46"/>
      <c r="U3" s="46"/>
      <c r="V3" s="60"/>
    </row>
    <row r="4" ht="15.75" spans="1:22">
      <c r="A4" s="40" t="s">
        <v>839</v>
      </c>
      <c r="B4" s="41"/>
      <c r="C4" s="42"/>
      <c r="D4" s="42"/>
      <c r="E4" s="42"/>
      <c r="F4" s="43"/>
      <c r="G4" s="44"/>
      <c r="H4" s="44"/>
      <c r="I4" s="44"/>
      <c r="J4" s="58">
        <v>2</v>
      </c>
      <c r="K4" s="44"/>
      <c r="L4" s="44"/>
      <c r="M4" s="46"/>
      <c r="N4" s="39"/>
      <c r="O4" s="46"/>
      <c r="P4" s="46"/>
      <c r="Q4" s="46">
        <v>2</v>
      </c>
      <c r="R4" s="39"/>
      <c r="S4" s="46"/>
      <c r="T4" s="46"/>
      <c r="U4" s="46"/>
      <c r="V4" s="60"/>
    </row>
    <row r="5" ht="15.75" spans="1:22">
      <c r="A5" s="40" t="s">
        <v>840</v>
      </c>
      <c r="B5" s="41"/>
      <c r="C5" s="42"/>
      <c r="D5" s="42"/>
      <c r="E5" s="42"/>
      <c r="F5" s="43"/>
      <c r="G5" s="44">
        <v>0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75" spans="1:22">
      <c r="A6" s="40" t="s">
        <v>841</v>
      </c>
      <c r="B6" s="41"/>
      <c r="C6" s="42"/>
      <c r="D6" s="42"/>
      <c r="E6" s="42"/>
      <c r="F6" s="43"/>
      <c r="G6" s="44"/>
      <c r="H6" s="44"/>
      <c r="I6" s="44">
        <v>1</v>
      </c>
      <c r="J6" s="58"/>
      <c r="K6" s="44">
        <v>1</v>
      </c>
      <c r="L6" s="44"/>
      <c r="M6" s="46">
        <v>1</v>
      </c>
      <c r="N6" s="39"/>
      <c r="O6" s="46">
        <v>1</v>
      </c>
      <c r="P6" s="46"/>
      <c r="Q6" s="46">
        <v>1</v>
      </c>
      <c r="R6" s="39"/>
      <c r="S6" s="46">
        <v>1</v>
      </c>
      <c r="T6" s="46"/>
      <c r="U6" s="46">
        <v>1</v>
      </c>
      <c r="V6" s="60"/>
    </row>
    <row r="7" ht="14.25" customHeight="1" spans="1:22">
      <c r="A7" s="40" t="s">
        <v>842</v>
      </c>
      <c r="B7" s="45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>超排</v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843</v>
      </c>
      <c r="B9" s="49" t="s">
        <v>844</v>
      </c>
      <c r="C9" s="50" t="s">
        <v>845</v>
      </c>
      <c r="D9" s="50">
        <v>0</v>
      </c>
      <c r="E9" s="50" t="s">
        <v>846</v>
      </c>
      <c r="F9" s="39">
        <v>0</v>
      </c>
      <c r="G9" s="50" t="s">
        <v>847</v>
      </c>
      <c r="H9" s="50">
        <v>0</v>
      </c>
      <c r="I9" s="50" t="s">
        <v>848</v>
      </c>
      <c r="J9" s="39">
        <f>SUM(C11:F11)</f>
        <v>0</v>
      </c>
      <c r="K9" s="50" t="s">
        <v>849</v>
      </c>
      <c r="L9" s="50">
        <v>2</v>
      </c>
      <c r="M9" s="50" t="s">
        <v>850</v>
      </c>
      <c r="N9" s="39">
        <v>1</v>
      </c>
      <c r="O9" s="50" t="s">
        <v>851</v>
      </c>
      <c r="P9" s="46">
        <v>3</v>
      </c>
      <c r="Q9" s="50" t="s">
        <v>852</v>
      </c>
      <c r="R9" s="39">
        <v>1</v>
      </c>
      <c r="S9" s="50" t="s">
        <v>853</v>
      </c>
      <c r="T9" s="46">
        <v>4</v>
      </c>
      <c r="U9" s="50" t="s">
        <v>854</v>
      </c>
      <c r="V9" s="39" t="s">
        <v>855</v>
      </c>
    </row>
    <row r="10" s="4" customFormat="1" spans="1:22">
      <c r="A10" s="144" t="s">
        <v>856</v>
      </c>
      <c r="B10" s="51" t="s">
        <v>836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75" spans="1:22">
      <c r="A11" s="53" t="s">
        <v>857</v>
      </c>
      <c r="B11" s="54">
        <v>0</v>
      </c>
      <c r="C11" s="44">
        <f>C5</f>
        <v>0</v>
      </c>
      <c r="D11" s="44">
        <f t="shared" ref="D11:F11" si="1">D5</f>
        <v>0</v>
      </c>
      <c r="E11" s="44">
        <f t="shared" si="1"/>
        <v>0</v>
      </c>
      <c r="F11" s="55">
        <f t="shared" si="1"/>
        <v>0</v>
      </c>
      <c r="G11" s="44">
        <f>IF(G3&gt;G5,G3,G5)</f>
        <v>0</v>
      </c>
      <c r="H11" s="44">
        <f t="shared" ref="H11:V11" si="2">IF(H3&gt;H5,H3,H5)</f>
        <v>2</v>
      </c>
      <c r="I11" s="44">
        <f t="shared" si="2"/>
        <v>2</v>
      </c>
      <c r="J11" s="55">
        <f t="shared" si="2"/>
        <v>2</v>
      </c>
      <c r="K11" s="44">
        <f t="shared" si="2"/>
        <v>2</v>
      </c>
      <c r="L11" s="44">
        <f t="shared" si="2"/>
        <v>2</v>
      </c>
      <c r="M11" s="44">
        <f t="shared" si="2"/>
        <v>2</v>
      </c>
      <c r="N11" s="55">
        <f t="shared" si="2"/>
        <v>2</v>
      </c>
      <c r="O11" s="44">
        <f t="shared" si="2"/>
        <v>3</v>
      </c>
      <c r="P11" s="44">
        <f t="shared" si="2"/>
        <v>3</v>
      </c>
      <c r="Q11" s="44">
        <f t="shared" si="2"/>
        <v>3</v>
      </c>
      <c r="R11" s="55">
        <f t="shared" si="2"/>
        <v>3</v>
      </c>
      <c r="S11" s="44">
        <f t="shared" si="2"/>
        <v>4</v>
      </c>
      <c r="T11" s="44">
        <f t="shared" si="2"/>
        <v>4</v>
      </c>
      <c r="U11" s="44">
        <f t="shared" si="2"/>
        <v>4</v>
      </c>
      <c r="V11" s="55">
        <f t="shared" si="2"/>
        <v>4</v>
      </c>
    </row>
    <row r="12" ht="15.75" spans="1:22">
      <c r="A12" s="53" t="s">
        <v>858</v>
      </c>
      <c r="B12" s="54">
        <v>0</v>
      </c>
      <c r="C12" s="50">
        <v>0</v>
      </c>
      <c r="D12" s="50"/>
      <c r="E12" s="50"/>
      <c r="F12" s="39"/>
      <c r="G12" s="50"/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75" spans="1:22">
      <c r="A13" s="53" t="s">
        <v>859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3">E14+F12-F11</f>
        <v>0</v>
      </c>
      <c r="G13" s="50">
        <f>J9+G12-G11</f>
        <v>0</v>
      </c>
      <c r="H13" s="50">
        <f t="shared" si="3"/>
        <v>-2</v>
      </c>
      <c r="I13" s="50">
        <f t="shared" si="3"/>
        <v>-2</v>
      </c>
      <c r="J13" s="39">
        <f t="shared" si="3"/>
        <v>-2</v>
      </c>
      <c r="K13" s="50">
        <f t="shared" si="3"/>
        <v>-2</v>
      </c>
      <c r="L13" s="50">
        <f t="shared" si="3"/>
        <v>-1</v>
      </c>
      <c r="M13" s="50">
        <f t="shared" ref="M13:V13" si="4">L14+M12-M11</f>
        <v>0</v>
      </c>
      <c r="N13" s="39">
        <f t="shared" si="4"/>
        <v>-2</v>
      </c>
      <c r="O13" s="50">
        <f t="shared" si="4"/>
        <v>-2</v>
      </c>
      <c r="P13" s="50">
        <f t="shared" si="4"/>
        <v>-1</v>
      </c>
      <c r="Q13" s="50">
        <f t="shared" si="4"/>
        <v>0</v>
      </c>
      <c r="R13" s="39">
        <f t="shared" si="4"/>
        <v>1</v>
      </c>
      <c r="S13" s="50">
        <f t="shared" si="4"/>
        <v>-3</v>
      </c>
      <c r="T13" s="50">
        <f t="shared" si="4"/>
        <v>-3</v>
      </c>
      <c r="U13" s="50">
        <f t="shared" si="4"/>
        <v>-3</v>
      </c>
      <c r="V13" s="39">
        <f t="shared" si="4"/>
        <v>-3</v>
      </c>
    </row>
    <row r="14" ht="15.75" spans="1:22">
      <c r="A14" s="53" t="s">
        <v>860</v>
      </c>
      <c r="B14" s="54"/>
      <c r="C14" s="50">
        <f>C13+C16</f>
        <v>0</v>
      </c>
      <c r="D14" s="50">
        <f t="shared" ref="D14:L14" si="5">D13+D16</f>
        <v>0</v>
      </c>
      <c r="E14" s="50">
        <f t="shared" si="5"/>
        <v>0</v>
      </c>
      <c r="F14" s="39">
        <f t="shared" si="5"/>
        <v>0</v>
      </c>
      <c r="G14" s="50">
        <f t="shared" si="5"/>
        <v>0</v>
      </c>
      <c r="H14" s="50">
        <f t="shared" si="5"/>
        <v>0</v>
      </c>
      <c r="I14" s="50">
        <f t="shared" si="5"/>
        <v>0</v>
      </c>
      <c r="J14" s="39">
        <f t="shared" si="5"/>
        <v>0</v>
      </c>
      <c r="K14" s="50">
        <f t="shared" si="5"/>
        <v>1</v>
      </c>
      <c r="L14" s="50">
        <f t="shared" si="5"/>
        <v>2</v>
      </c>
      <c r="M14" s="50">
        <f t="shared" ref="M14:V14" si="6">M13+M16</f>
        <v>0</v>
      </c>
      <c r="N14" s="39">
        <f t="shared" si="6"/>
        <v>1</v>
      </c>
      <c r="O14" s="50">
        <f t="shared" si="6"/>
        <v>2</v>
      </c>
      <c r="P14" s="50">
        <f t="shared" si="6"/>
        <v>3</v>
      </c>
      <c r="Q14" s="50">
        <f t="shared" si="6"/>
        <v>4</v>
      </c>
      <c r="R14" s="39">
        <f t="shared" si="6"/>
        <v>1</v>
      </c>
      <c r="S14" s="50">
        <f t="shared" si="6"/>
        <v>1</v>
      </c>
      <c r="T14" s="50">
        <f t="shared" si="6"/>
        <v>1</v>
      </c>
      <c r="U14" s="50">
        <f t="shared" si="6"/>
        <v>1</v>
      </c>
      <c r="V14" s="39">
        <f t="shared" si="6"/>
        <v>1</v>
      </c>
    </row>
    <row r="15" ht="15.75" spans="1:22">
      <c r="A15" s="53" t="s">
        <v>861</v>
      </c>
      <c r="B15" s="54"/>
      <c r="C15" s="50">
        <f>IF(C13&gt;=$D9,0,$D9-C13)</f>
        <v>0</v>
      </c>
      <c r="D15" s="50">
        <f t="shared" ref="D15:F15" si="7">IF(D13&gt;=$D9,0,$D9-D13)</f>
        <v>0</v>
      </c>
      <c r="E15" s="50">
        <f t="shared" si="7"/>
        <v>0</v>
      </c>
      <c r="F15" s="39">
        <f t="shared" si="7"/>
        <v>0</v>
      </c>
      <c r="G15" s="50">
        <f t="shared" ref="G15:L15" si="8">IF(G13&gt;=$H9,0,$H9-G13)</f>
        <v>0</v>
      </c>
      <c r="H15" s="50">
        <f t="shared" si="8"/>
        <v>2</v>
      </c>
      <c r="I15" s="50">
        <f t="shared" si="8"/>
        <v>2</v>
      </c>
      <c r="J15" s="39">
        <f t="shared" si="8"/>
        <v>2</v>
      </c>
      <c r="K15" s="50">
        <f t="shared" si="8"/>
        <v>2</v>
      </c>
      <c r="L15" s="50">
        <f t="shared" si="8"/>
        <v>1</v>
      </c>
      <c r="M15" s="50">
        <f t="shared" ref="M15:N15" si="9">IF(M13&gt;=$H9,0,$H9-M13)</f>
        <v>0</v>
      </c>
      <c r="N15" s="39">
        <f t="shared" si="9"/>
        <v>2</v>
      </c>
      <c r="O15" s="50">
        <f>IF(O13&gt;=$N9,0,$N9-O13)</f>
        <v>3</v>
      </c>
      <c r="P15" s="50">
        <f t="shared" ref="P15:V15" si="10">IF(P13&gt;=$N9,0,$N9-P13)</f>
        <v>2</v>
      </c>
      <c r="Q15" s="50">
        <f t="shared" si="10"/>
        <v>1</v>
      </c>
      <c r="R15" s="39">
        <f t="shared" si="10"/>
        <v>0</v>
      </c>
      <c r="S15" s="50">
        <f t="shared" si="10"/>
        <v>4</v>
      </c>
      <c r="T15" s="50">
        <f t="shared" si="10"/>
        <v>4</v>
      </c>
      <c r="U15" s="50">
        <f t="shared" si="10"/>
        <v>4</v>
      </c>
      <c r="V15" s="39">
        <f t="shared" si="10"/>
        <v>4</v>
      </c>
    </row>
    <row r="16" ht="15.75" spans="1:22">
      <c r="A16" s="53" t="s">
        <v>862</v>
      </c>
      <c r="B16" s="54"/>
      <c r="C16" s="50">
        <f>IF(C15&gt;0,$L9,0)</f>
        <v>0</v>
      </c>
      <c r="D16" s="50">
        <f t="shared" ref="D16:J16" si="11">IF(D15&gt;0,$L9,0)</f>
        <v>0</v>
      </c>
      <c r="E16" s="50">
        <f t="shared" si="11"/>
        <v>0</v>
      </c>
      <c r="F16" s="39">
        <f t="shared" si="11"/>
        <v>0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>IF(K15&gt;0,$P9,0)</f>
        <v>3</v>
      </c>
      <c r="L16" s="50">
        <f t="shared" ref="L16:N16" si="12">IF(L15&gt;0,$P9,0)</f>
        <v>3</v>
      </c>
      <c r="M16" s="50">
        <f t="shared" si="12"/>
        <v>0</v>
      </c>
      <c r="N16" s="39">
        <f t="shared" si="12"/>
        <v>3</v>
      </c>
      <c r="O16" s="50">
        <f>IF(O15&gt;0,$T9,0)</f>
        <v>4</v>
      </c>
      <c r="P16" s="50">
        <f t="shared" ref="P16:V16" si="13">IF(P15&gt;0,$T9,0)</f>
        <v>4</v>
      </c>
      <c r="Q16" s="50">
        <f t="shared" si="13"/>
        <v>4</v>
      </c>
      <c r="R16" s="39">
        <f t="shared" si="13"/>
        <v>0</v>
      </c>
      <c r="S16" s="50">
        <f t="shared" si="13"/>
        <v>4</v>
      </c>
      <c r="T16" s="50">
        <f t="shared" si="13"/>
        <v>4</v>
      </c>
      <c r="U16" s="50">
        <f t="shared" si="13"/>
        <v>4</v>
      </c>
      <c r="V16" s="39">
        <f t="shared" si="13"/>
        <v>4</v>
      </c>
    </row>
    <row r="17" ht="15.75" spans="1:22">
      <c r="A17" s="53" t="s">
        <v>863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0</v>
      </c>
      <c r="F17" s="39">
        <f t="shared" si="14"/>
        <v>0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3</v>
      </c>
      <c r="K17" s="50">
        <f t="shared" si="14"/>
        <v>3</v>
      </c>
      <c r="L17" s="50">
        <f t="shared" si="14"/>
        <v>0</v>
      </c>
      <c r="M17" s="50">
        <f t="shared" ref="M17:V17" si="15">N16</f>
        <v>3</v>
      </c>
      <c r="N17" s="39">
        <f t="shared" si="15"/>
        <v>4</v>
      </c>
      <c r="O17" s="50">
        <f t="shared" si="15"/>
        <v>4</v>
      </c>
      <c r="P17" s="50">
        <f t="shared" si="15"/>
        <v>4</v>
      </c>
      <c r="Q17" s="50">
        <f t="shared" si="15"/>
        <v>0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75" spans="1:22">
      <c r="A18" s="56" t="s">
        <v>864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0</v>
      </c>
      <c r="H18" s="44">
        <f t="shared" si="16"/>
        <v>2</v>
      </c>
      <c r="I18" s="44">
        <f t="shared" si="16"/>
        <v>0</v>
      </c>
      <c r="J18" s="55">
        <f t="shared" si="16"/>
        <v>2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3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75" spans="1:22">
      <c r="A19" s="56" t="s">
        <v>865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0</v>
      </c>
      <c r="G19" s="44">
        <f t="shared" si="17"/>
        <v>0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3</v>
      </c>
      <c r="L19" s="44">
        <f t="shared" si="17"/>
        <v>3</v>
      </c>
      <c r="M19" s="44">
        <f t="shared" si="17"/>
        <v>0</v>
      </c>
      <c r="N19" s="58">
        <f t="shared" si="17"/>
        <v>3</v>
      </c>
      <c r="O19" s="44">
        <f t="shared" si="17"/>
        <v>4</v>
      </c>
      <c r="P19" s="44">
        <f t="shared" si="17"/>
        <v>4</v>
      </c>
      <c r="Q19" s="44">
        <f t="shared" si="17"/>
        <v>4</v>
      </c>
      <c r="R19" s="58">
        <f t="shared" si="17"/>
        <v>0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75" spans="1:22">
      <c r="A20" s="48" t="s">
        <v>866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0</v>
      </c>
      <c r="G20" s="46">
        <f t="shared" si="18"/>
        <v>0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0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0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75" spans="1:22">
      <c r="A21" s="48" t="s">
        <v>867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0</v>
      </c>
      <c r="G21" s="46">
        <f t="shared" si="19"/>
        <v>0</v>
      </c>
      <c r="H21" s="46">
        <f t="shared" si="19"/>
        <v>2</v>
      </c>
      <c r="I21" s="46">
        <f t="shared" si="19"/>
        <v>0</v>
      </c>
      <c r="J21" s="39">
        <f t="shared" si="19"/>
        <v>2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3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75" spans="1:22">
      <c r="A22" s="48" t="s">
        <v>868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0</v>
      </c>
      <c r="H22" s="46">
        <f t="shared" si="20"/>
        <v>0</v>
      </c>
      <c r="I22" s="46">
        <f t="shared" si="20"/>
        <v>0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75" spans="1:22">
      <c r="A23" s="56" t="s">
        <v>869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 t="str">
        <f t="shared" si="21"/>
        <v/>
      </c>
      <c r="G23" s="46" t="str">
        <f t="shared" si="21"/>
        <v/>
      </c>
      <c r="H23" s="46">
        <f t="shared" si="21"/>
        <v>0</v>
      </c>
      <c r="I23" s="46">
        <f t="shared" si="21"/>
        <v>2</v>
      </c>
      <c r="J23" s="39">
        <f t="shared" si="21"/>
        <v>0</v>
      </c>
      <c r="K23" s="46">
        <f t="shared" si="21"/>
        <v>3</v>
      </c>
      <c r="L23" s="46">
        <f t="shared" si="21"/>
        <v>3</v>
      </c>
      <c r="M23" s="46" t="str">
        <f t="shared" si="21"/>
        <v/>
      </c>
      <c r="N23" s="39">
        <f t="shared" si="21"/>
        <v>3</v>
      </c>
      <c r="O23" s="46">
        <f t="shared" si="21"/>
        <v>4</v>
      </c>
      <c r="P23" s="46">
        <f t="shared" si="21"/>
        <v>4</v>
      </c>
      <c r="Q23" s="46">
        <f t="shared" si="21"/>
        <v>1</v>
      </c>
      <c r="R23" s="39" t="str">
        <f t="shared" si="21"/>
        <v/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870</v>
      </c>
      <c r="B25" s="49" t="s">
        <v>844</v>
      </c>
      <c r="C25" s="50" t="s">
        <v>845</v>
      </c>
      <c r="D25" s="50">
        <v>0</v>
      </c>
      <c r="E25" s="50" t="s">
        <v>846</v>
      </c>
      <c r="F25" s="39">
        <v>0</v>
      </c>
      <c r="G25" s="50" t="s">
        <v>847</v>
      </c>
      <c r="H25" s="50">
        <v>0</v>
      </c>
      <c r="I25" s="50" t="s">
        <v>848</v>
      </c>
      <c r="J25" s="39">
        <f>SUM(C27:F27)</f>
        <v>0</v>
      </c>
      <c r="K25" s="50" t="s">
        <v>849</v>
      </c>
      <c r="L25" s="50">
        <v>1</v>
      </c>
      <c r="M25" s="50" t="s">
        <v>850</v>
      </c>
      <c r="N25" s="39"/>
      <c r="O25" s="50" t="s">
        <v>851</v>
      </c>
      <c r="P25" s="46"/>
      <c r="Q25" s="50" t="s">
        <v>852</v>
      </c>
      <c r="R25" s="39"/>
      <c r="S25" s="50" t="s">
        <v>853</v>
      </c>
      <c r="T25" s="46"/>
      <c r="U25" s="50" t="s">
        <v>854</v>
      </c>
      <c r="V25" s="39" t="s">
        <v>855</v>
      </c>
    </row>
    <row r="26" s="4" customFormat="1" spans="1:22">
      <c r="A26" s="144" t="s">
        <v>856</v>
      </c>
      <c r="B26" s="51" t="s">
        <v>836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75" spans="1:22">
      <c r="A27" s="53" t="s">
        <v>857</v>
      </c>
      <c r="B27" s="54">
        <v>0</v>
      </c>
      <c r="C27" s="42">
        <f>C6</f>
        <v>0</v>
      </c>
      <c r="D27" s="42">
        <f t="shared" ref="D27:F27" si="22">D6</f>
        <v>0</v>
      </c>
      <c r="E27" s="42">
        <f t="shared" si="22"/>
        <v>0</v>
      </c>
      <c r="F27" s="43">
        <f t="shared" si="22"/>
        <v>0</v>
      </c>
      <c r="G27" s="44">
        <f>IF(G4&gt;G6,G4,G6)</f>
        <v>0</v>
      </c>
      <c r="H27" s="44">
        <f t="shared" ref="H27:V27" si="23">IF(H4&gt;H6,H4,H6)</f>
        <v>0</v>
      </c>
      <c r="I27" s="44">
        <f t="shared" si="23"/>
        <v>1</v>
      </c>
      <c r="J27" s="55">
        <f t="shared" si="23"/>
        <v>2</v>
      </c>
      <c r="K27" s="44">
        <f t="shared" si="23"/>
        <v>1</v>
      </c>
      <c r="L27" s="44">
        <f t="shared" si="23"/>
        <v>0</v>
      </c>
      <c r="M27" s="44">
        <f t="shared" si="23"/>
        <v>1</v>
      </c>
      <c r="N27" s="55">
        <f t="shared" si="23"/>
        <v>0</v>
      </c>
      <c r="O27" s="44">
        <f t="shared" si="23"/>
        <v>1</v>
      </c>
      <c r="P27" s="44">
        <f t="shared" si="23"/>
        <v>0</v>
      </c>
      <c r="Q27" s="44">
        <f t="shared" si="23"/>
        <v>2</v>
      </c>
      <c r="R27" s="55">
        <f t="shared" si="23"/>
        <v>0</v>
      </c>
      <c r="S27" s="44">
        <f t="shared" si="23"/>
        <v>1</v>
      </c>
      <c r="T27" s="44">
        <f t="shared" si="23"/>
        <v>0</v>
      </c>
      <c r="U27" s="44">
        <f t="shared" si="23"/>
        <v>1</v>
      </c>
      <c r="V27" s="55">
        <f t="shared" si="23"/>
        <v>0</v>
      </c>
    </row>
    <row r="28" ht="15.75" spans="1:22">
      <c r="A28" s="53" t="s">
        <v>858</v>
      </c>
      <c r="B28" s="54">
        <v>0</v>
      </c>
      <c r="C28" s="50">
        <v>0</v>
      </c>
      <c r="D28" s="50"/>
      <c r="E28" s="50"/>
      <c r="F28" s="39"/>
      <c r="G28" s="50"/>
      <c r="H28" s="50"/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75" spans="1:22">
      <c r="A29" s="53" t="s">
        <v>859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4">E30+F28-F27</f>
        <v>0</v>
      </c>
      <c r="G29" s="50">
        <f>J25+G28-G27</f>
        <v>0</v>
      </c>
      <c r="H29" s="50">
        <f>G30+H28-H27</f>
        <v>0</v>
      </c>
      <c r="I29" s="50">
        <f>H30+I28-I27</f>
        <v>-1</v>
      </c>
      <c r="J29" s="39">
        <f t="shared" ref="J29:L29" si="25">I30+J28-J27</f>
        <v>-2</v>
      </c>
      <c r="K29" s="50">
        <f t="shared" si="25"/>
        <v>-3</v>
      </c>
      <c r="L29" s="50">
        <f t="shared" si="25"/>
        <v>-2</v>
      </c>
      <c r="M29" s="50">
        <f t="shared" ref="M29:V29" si="26">L30+M28-M27</f>
        <v>-3</v>
      </c>
      <c r="N29" s="39">
        <f t="shared" si="26"/>
        <v>-2</v>
      </c>
      <c r="O29" s="50">
        <f t="shared" si="26"/>
        <v>-3</v>
      </c>
      <c r="P29" s="50">
        <f t="shared" si="26"/>
        <v>-2</v>
      </c>
      <c r="Q29" s="50">
        <f t="shared" si="26"/>
        <v>-4</v>
      </c>
      <c r="R29" s="39">
        <f t="shared" si="26"/>
        <v>-3</v>
      </c>
      <c r="S29" s="50">
        <f t="shared" si="26"/>
        <v>-4</v>
      </c>
      <c r="T29" s="50">
        <f t="shared" si="26"/>
        <v>-3</v>
      </c>
      <c r="U29" s="50">
        <f t="shared" si="26"/>
        <v>-4</v>
      </c>
      <c r="V29" s="39">
        <f t="shared" si="26"/>
        <v>-3</v>
      </c>
    </row>
    <row r="30" ht="15.75" spans="1:22">
      <c r="A30" s="53" t="s">
        <v>860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0</v>
      </c>
      <c r="H30" s="50">
        <f t="shared" ref="H30:L30" si="28">H29+H32</f>
        <v>0</v>
      </c>
      <c r="I30" s="50">
        <f t="shared" si="28"/>
        <v>0</v>
      </c>
      <c r="J30" s="39">
        <f t="shared" si="28"/>
        <v>-2</v>
      </c>
      <c r="K30" s="50">
        <f t="shared" si="28"/>
        <v>-2</v>
      </c>
      <c r="L30" s="50">
        <f t="shared" si="28"/>
        <v>-2</v>
      </c>
      <c r="M30" s="50">
        <f t="shared" ref="M30:V30" si="29">M29+M32</f>
        <v>-2</v>
      </c>
      <c r="N30" s="39">
        <f t="shared" si="29"/>
        <v>-2</v>
      </c>
      <c r="O30" s="50">
        <f t="shared" si="29"/>
        <v>-2</v>
      </c>
      <c r="P30" s="50">
        <f t="shared" si="29"/>
        <v>-2</v>
      </c>
      <c r="Q30" s="50">
        <f t="shared" si="29"/>
        <v>-3</v>
      </c>
      <c r="R30" s="39">
        <f t="shared" si="29"/>
        <v>-3</v>
      </c>
      <c r="S30" s="50">
        <f t="shared" si="29"/>
        <v>-3</v>
      </c>
      <c r="T30" s="50">
        <f t="shared" si="29"/>
        <v>-3</v>
      </c>
      <c r="U30" s="50">
        <f t="shared" si="29"/>
        <v>-3</v>
      </c>
      <c r="V30" s="39">
        <f t="shared" si="29"/>
        <v>-3</v>
      </c>
    </row>
    <row r="31" ht="15.75" spans="1:22">
      <c r="A31" s="53" t="s">
        <v>861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0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1</v>
      </c>
      <c r="J31" s="39">
        <f t="shared" si="32"/>
        <v>2</v>
      </c>
      <c r="K31" s="50">
        <f t="shared" si="32"/>
        <v>3</v>
      </c>
      <c r="L31" s="50">
        <f t="shared" si="32"/>
        <v>2</v>
      </c>
      <c r="M31" s="50">
        <f t="shared" ref="M31:V31" si="33">IF(M29&gt;=$H25,0,$H25-M29)</f>
        <v>3</v>
      </c>
      <c r="N31" s="39">
        <f t="shared" si="33"/>
        <v>2</v>
      </c>
      <c r="O31" s="50">
        <f t="shared" si="33"/>
        <v>3</v>
      </c>
      <c r="P31" s="50">
        <f t="shared" si="33"/>
        <v>2</v>
      </c>
      <c r="Q31" s="50">
        <f t="shared" si="33"/>
        <v>4</v>
      </c>
      <c r="R31" s="39">
        <f t="shared" si="33"/>
        <v>3</v>
      </c>
      <c r="S31" s="50">
        <f t="shared" si="33"/>
        <v>4</v>
      </c>
      <c r="T31" s="50">
        <f t="shared" si="33"/>
        <v>3</v>
      </c>
      <c r="U31" s="50">
        <f t="shared" si="33"/>
        <v>4</v>
      </c>
      <c r="V31" s="39">
        <f t="shared" si="33"/>
        <v>3</v>
      </c>
    </row>
    <row r="32" ht="15.75" spans="1:22">
      <c r="A32" s="53" t="s">
        <v>862</v>
      </c>
      <c r="B32" s="54"/>
      <c r="C32" s="50">
        <f>IF(C31&gt;0,$L25,0)</f>
        <v>0</v>
      </c>
      <c r="D32" s="50">
        <f t="shared" ref="D32:E32" si="34">IF(D31&gt;0,$L25,0)</f>
        <v>0</v>
      </c>
      <c r="E32" s="50">
        <f t="shared" si="34"/>
        <v>0</v>
      </c>
      <c r="F32" s="39">
        <f t="shared" ref="F32:I32" si="35">IF(F31&gt;0,$L25,0)</f>
        <v>0</v>
      </c>
      <c r="G32" s="50">
        <f t="shared" si="35"/>
        <v>0</v>
      </c>
      <c r="H32" s="50">
        <f t="shared" si="35"/>
        <v>0</v>
      </c>
      <c r="I32" s="50">
        <f t="shared" si="35"/>
        <v>1</v>
      </c>
      <c r="J32" s="39">
        <f>IF(I32&gt;0,0,IF(I28&gt;0,0,IF(J28&gt;0,0,$L25)))</f>
        <v>0</v>
      </c>
      <c r="K32" s="39">
        <f>IF(J32&gt;0,0,IF(J28&gt;0,0,IF(K28&gt;0,0,$L25)))</f>
        <v>1</v>
      </c>
      <c r="L32" s="39">
        <f t="shared" ref="L32:V32" si="36">IF(K32&gt;0,0,IF(K28&gt;0,0,IF(L28&gt;0,0,$L25)))</f>
        <v>0</v>
      </c>
      <c r="M32" s="39">
        <f t="shared" si="36"/>
        <v>1</v>
      </c>
      <c r="N32" s="39">
        <f t="shared" si="36"/>
        <v>0</v>
      </c>
      <c r="O32" s="39">
        <f t="shared" si="36"/>
        <v>1</v>
      </c>
      <c r="P32" s="39">
        <f t="shared" si="36"/>
        <v>0</v>
      </c>
      <c r="Q32" s="39">
        <f t="shared" si="36"/>
        <v>1</v>
      </c>
      <c r="R32" s="39">
        <f t="shared" si="36"/>
        <v>0</v>
      </c>
      <c r="S32" s="39">
        <f t="shared" si="36"/>
        <v>1</v>
      </c>
      <c r="T32" s="39">
        <f t="shared" si="36"/>
        <v>0</v>
      </c>
      <c r="U32" s="39">
        <f t="shared" si="36"/>
        <v>1</v>
      </c>
      <c r="V32" s="39">
        <f t="shared" si="36"/>
        <v>0</v>
      </c>
    </row>
    <row r="33" ht="15.75" spans="1:22">
      <c r="A33" s="53" t="s">
        <v>863</v>
      </c>
      <c r="B33" s="54">
        <f t="shared" ref="B33" si="37">C32</f>
        <v>0</v>
      </c>
      <c r="C33" s="50">
        <f>E32</f>
        <v>0</v>
      </c>
      <c r="D33" s="50">
        <f>F32</f>
        <v>0</v>
      </c>
      <c r="E33" s="50">
        <f>G32</f>
        <v>0</v>
      </c>
      <c r="F33" s="39">
        <f>H32</f>
        <v>0</v>
      </c>
      <c r="G33" s="50">
        <f>I32</f>
        <v>1</v>
      </c>
      <c r="H33" s="50">
        <f t="shared" ref="H33:V33" si="38">J32</f>
        <v>0</v>
      </c>
      <c r="I33" s="50">
        <f t="shared" si="38"/>
        <v>1</v>
      </c>
      <c r="J33" s="39">
        <f t="shared" si="38"/>
        <v>0</v>
      </c>
      <c r="K33" s="50">
        <f t="shared" si="38"/>
        <v>1</v>
      </c>
      <c r="L33" s="50">
        <f t="shared" si="38"/>
        <v>0</v>
      </c>
      <c r="M33" s="50">
        <f t="shared" si="38"/>
        <v>1</v>
      </c>
      <c r="N33" s="39">
        <f t="shared" si="38"/>
        <v>0</v>
      </c>
      <c r="O33" s="50">
        <f t="shared" si="38"/>
        <v>1</v>
      </c>
      <c r="P33" s="50">
        <f t="shared" si="38"/>
        <v>0</v>
      </c>
      <c r="Q33" s="50">
        <f t="shared" si="38"/>
        <v>1</v>
      </c>
      <c r="R33" s="39">
        <f t="shared" si="38"/>
        <v>0</v>
      </c>
      <c r="S33" s="50">
        <f t="shared" si="38"/>
        <v>1</v>
      </c>
      <c r="T33" s="50">
        <f t="shared" si="38"/>
        <v>0</v>
      </c>
      <c r="U33" s="50">
        <f t="shared" si="38"/>
        <v>0</v>
      </c>
      <c r="V33" s="39">
        <f t="shared" si="38"/>
        <v>0</v>
      </c>
    </row>
    <row r="34" ht="15.75" spans="1:22">
      <c r="A34" s="56" t="s">
        <v>864</v>
      </c>
      <c r="B34" s="41"/>
      <c r="C34" s="44">
        <f>C4</f>
        <v>0</v>
      </c>
      <c r="D34" s="44">
        <f t="shared" ref="D34:V34" si="39">D4</f>
        <v>0</v>
      </c>
      <c r="E34" s="44">
        <f t="shared" si="39"/>
        <v>0</v>
      </c>
      <c r="F34" s="55">
        <f t="shared" si="39"/>
        <v>0</v>
      </c>
      <c r="G34" s="44">
        <f t="shared" si="39"/>
        <v>0</v>
      </c>
      <c r="H34" s="44">
        <f t="shared" si="39"/>
        <v>0</v>
      </c>
      <c r="I34" s="44">
        <f t="shared" si="39"/>
        <v>0</v>
      </c>
      <c r="J34" s="55">
        <f t="shared" si="39"/>
        <v>2</v>
      </c>
      <c r="K34" s="44">
        <f t="shared" si="39"/>
        <v>0</v>
      </c>
      <c r="L34" s="44">
        <f t="shared" si="39"/>
        <v>0</v>
      </c>
      <c r="M34" s="44">
        <f t="shared" si="39"/>
        <v>0</v>
      </c>
      <c r="N34" s="55">
        <f t="shared" si="39"/>
        <v>0</v>
      </c>
      <c r="O34" s="44">
        <f t="shared" si="39"/>
        <v>0</v>
      </c>
      <c r="P34" s="44">
        <f t="shared" si="39"/>
        <v>0</v>
      </c>
      <c r="Q34" s="44">
        <f t="shared" si="39"/>
        <v>2</v>
      </c>
      <c r="R34" s="55">
        <f t="shared" si="39"/>
        <v>0</v>
      </c>
      <c r="S34" s="44">
        <f t="shared" si="39"/>
        <v>0</v>
      </c>
      <c r="T34" s="44">
        <f t="shared" si="39"/>
        <v>0</v>
      </c>
      <c r="U34" s="44">
        <f t="shared" si="39"/>
        <v>0</v>
      </c>
      <c r="V34" s="55">
        <f t="shared" si="39"/>
        <v>0</v>
      </c>
    </row>
    <row r="35" ht="15.75" spans="1:22">
      <c r="A35" s="56" t="s">
        <v>865</v>
      </c>
      <c r="B35" s="57"/>
      <c r="C35" s="44">
        <f>C28+C32</f>
        <v>0</v>
      </c>
      <c r="D35" s="44">
        <f t="shared" ref="D35:V35" si="40">D28+D32</f>
        <v>0</v>
      </c>
      <c r="E35" s="44">
        <f t="shared" si="40"/>
        <v>0</v>
      </c>
      <c r="F35" s="55">
        <f t="shared" si="40"/>
        <v>0</v>
      </c>
      <c r="G35" s="44">
        <f t="shared" si="40"/>
        <v>0</v>
      </c>
      <c r="H35" s="44">
        <f t="shared" si="40"/>
        <v>0</v>
      </c>
      <c r="I35" s="44">
        <f t="shared" si="40"/>
        <v>1</v>
      </c>
      <c r="J35" s="55">
        <f t="shared" si="40"/>
        <v>0</v>
      </c>
      <c r="K35" s="44">
        <f t="shared" si="40"/>
        <v>1</v>
      </c>
      <c r="L35" s="44">
        <f t="shared" si="40"/>
        <v>0</v>
      </c>
      <c r="M35" s="44">
        <f t="shared" si="40"/>
        <v>1</v>
      </c>
      <c r="N35" s="55">
        <f t="shared" si="40"/>
        <v>0</v>
      </c>
      <c r="O35" s="44">
        <f t="shared" si="40"/>
        <v>1</v>
      </c>
      <c r="P35" s="44">
        <f t="shared" si="40"/>
        <v>0</v>
      </c>
      <c r="Q35" s="44">
        <f t="shared" si="40"/>
        <v>1</v>
      </c>
      <c r="R35" s="55">
        <f t="shared" si="40"/>
        <v>0</v>
      </c>
      <c r="S35" s="44">
        <f t="shared" si="40"/>
        <v>1</v>
      </c>
      <c r="T35" s="44">
        <f t="shared" si="40"/>
        <v>0</v>
      </c>
      <c r="U35" s="44">
        <f t="shared" si="40"/>
        <v>1</v>
      </c>
      <c r="V35" s="55">
        <f t="shared" si="40"/>
        <v>0</v>
      </c>
    </row>
    <row r="36" ht="15.75" spans="1:22">
      <c r="A36" s="48" t="s">
        <v>866</v>
      </c>
      <c r="B36" s="57"/>
      <c r="C36" s="46">
        <f>IF(C35=0,0,1)</f>
        <v>0</v>
      </c>
      <c r="D36" s="46">
        <f t="shared" ref="D36:V36" si="41">IF(D35=0,0,1)</f>
        <v>0</v>
      </c>
      <c r="E36" s="46">
        <f t="shared" si="41"/>
        <v>0</v>
      </c>
      <c r="F36" s="39">
        <f t="shared" si="41"/>
        <v>0</v>
      </c>
      <c r="G36" s="46">
        <f t="shared" si="41"/>
        <v>0</v>
      </c>
      <c r="H36" s="46">
        <f t="shared" si="41"/>
        <v>0</v>
      </c>
      <c r="I36" s="46">
        <f t="shared" si="41"/>
        <v>1</v>
      </c>
      <c r="J36" s="39">
        <f t="shared" si="41"/>
        <v>0</v>
      </c>
      <c r="K36" s="46">
        <f t="shared" si="41"/>
        <v>1</v>
      </c>
      <c r="L36" s="46">
        <f t="shared" si="41"/>
        <v>0</v>
      </c>
      <c r="M36" s="46">
        <f t="shared" si="41"/>
        <v>1</v>
      </c>
      <c r="N36" s="39">
        <f t="shared" si="41"/>
        <v>0</v>
      </c>
      <c r="O36" s="46">
        <f t="shared" si="41"/>
        <v>1</v>
      </c>
      <c r="P36" s="46">
        <f t="shared" si="41"/>
        <v>0</v>
      </c>
      <c r="Q36" s="46">
        <f t="shared" si="41"/>
        <v>1</v>
      </c>
      <c r="R36" s="39">
        <f t="shared" si="41"/>
        <v>0</v>
      </c>
      <c r="S36" s="46">
        <f t="shared" si="41"/>
        <v>1</v>
      </c>
      <c r="T36" s="46">
        <f t="shared" si="41"/>
        <v>0</v>
      </c>
      <c r="U36" s="46">
        <f t="shared" si="41"/>
        <v>1</v>
      </c>
      <c r="V36" s="60">
        <f t="shared" si="41"/>
        <v>0</v>
      </c>
    </row>
    <row r="37" ht="15.75" spans="1:22">
      <c r="A37" s="48" t="s">
        <v>867</v>
      </c>
      <c r="B37" s="57"/>
      <c r="C37" s="46">
        <f>B34+C34+D37*ABS(D36-1)+D38</f>
        <v>1</v>
      </c>
      <c r="D37" s="46">
        <f t="shared" ref="D37:U37" si="42">D34+E37*ABS(E36-1)+E38</f>
        <v>1</v>
      </c>
      <c r="E37" s="46">
        <f t="shared" si="42"/>
        <v>1</v>
      </c>
      <c r="F37" s="39">
        <f t="shared" si="42"/>
        <v>1</v>
      </c>
      <c r="G37" s="46">
        <f t="shared" si="42"/>
        <v>1</v>
      </c>
      <c r="H37" s="46">
        <f t="shared" si="42"/>
        <v>1</v>
      </c>
      <c r="I37" s="46">
        <f t="shared" si="42"/>
        <v>2</v>
      </c>
      <c r="J37" s="39">
        <f t="shared" si="42"/>
        <v>2</v>
      </c>
      <c r="K37" s="46">
        <f t="shared" si="42"/>
        <v>0</v>
      </c>
      <c r="L37" s="46">
        <f t="shared" si="42"/>
        <v>0</v>
      </c>
      <c r="M37" s="46">
        <f t="shared" si="42"/>
        <v>0</v>
      </c>
      <c r="N37" s="39">
        <f t="shared" si="42"/>
        <v>0</v>
      </c>
      <c r="O37" s="46">
        <f t="shared" si="42"/>
        <v>1</v>
      </c>
      <c r="P37" s="46">
        <f t="shared" si="42"/>
        <v>1</v>
      </c>
      <c r="Q37" s="46">
        <f t="shared" si="42"/>
        <v>2</v>
      </c>
      <c r="R37" s="39">
        <f t="shared" si="42"/>
        <v>0</v>
      </c>
      <c r="S37" s="46">
        <f t="shared" si="42"/>
        <v>0</v>
      </c>
      <c r="T37" s="46">
        <f t="shared" si="42"/>
        <v>0</v>
      </c>
      <c r="U37" s="46">
        <f t="shared" si="42"/>
        <v>0</v>
      </c>
      <c r="V37" s="60">
        <f>V34</f>
        <v>0</v>
      </c>
    </row>
    <row r="38" ht="15.75" spans="1:22">
      <c r="A38" s="48" t="s">
        <v>868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3">IF(E36=0,0,MAX(E37-E35,0))</f>
        <v>0</v>
      </c>
      <c r="F38" s="39">
        <f t="shared" si="43"/>
        <v>0</v>
      </c>
      <c r="G38" s="46">
        <f t="shared" si="43"/>
        <v>0</v>
      </c>
      <c r="H38" s="46">
        <f t="shared" si="43"/>
        <v>0</v>
      </c>
      <c r="I38" s="46">
        <f t="shared" si="43"/>
        <v>1</v>
      </c>
      <c r="J38" s="39">
        <f t="shared" si="43"/>
        <v>0</v>
      </c>
      <c r="K38" s="46">
        <f t="shared" si="43"/>
        <v>0</v>
      </c>
      <c r="L38" s="46">
        <f t="shared" si="43"/>
        <v>0</v>
      </c>
      <c r="M38" s="46">
        <f t="shared" si="43"/>
        <v>0</v>
      </c>
      <c r="N38" s="39">
        <f t="shared" si="43"/>
        <v>0</v>
      </c>
      <c r="O38" s="46">
        <f t="shared" si="43"/>
        <v>0</v>
      </c>
      <c r="P38" s="46">
        <f t="shared" si="43"/>
        <v>0</v>
      </c>
      <c r="Q38" s="46">
        <f t="shared" si="43"/>
        <v>1</v>
      </c>
      <c r="R38" s="39">
        <f t="shared" si="43"/>
        <v>0</v>
      </c>
      <c r="S38" s="46">
        <f t="shared" si="43"/>
        <v>0</v>
      </c>
      <c r="T38" s="46">
        <f t="shared" si="43"/>
        <v>0</v>
      </c>
      <c r="U38" s="46">
        <f t="shared" si="43"/>
        <v>0</v>
      </c>
      <c r="V38" s="60">
        <f t="shared" si="43"/>
        <v>0</v>
      </c>
    </row>
    <row r="39" ht="15.75" spans="1:22">
      <c r="A39" s="56" t="s">
        <v>869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4">IF(E36=0,"",IF(E38=0,E35-E37,0))</f>
        <v/>
      </c>
      <c r="F39" s="39" t="str">
        <f t="shared" si="44"/>
        <v/>
      </c>
      <c r="G39" s="46" t="str">
        <f t="shared" si="44"/>
        <v/>
      </c>
      <c r="H39" s="46" t="str">
        <f t="shared" si="44"/>
        <v/>
      </c>
      <c r="I39" s="46">
        <f t="shared" si="44"/>
        <v>0</v>
      </c>
      <c r="J39" s="39" t="str">
        <f t="shared" si="44"/>
        <v/>
      </c>
      <c r="K39" s="46">
        <f t="shared" si="44"/>
        <v>1</v>
      </c>
      <c r="L39" s="46" t="str">
        <f t="shared" si="44"/>
        <v/>
      </c>
      <c r="M39" s="46">
        <f t="shared" si="44"/>
        <v>1</v>
      </c>
      <c r="N39" s="39" t="str">
        <f t="shared" si="44"/>
        <v/>
      </c>
      <c r="O39" s="46">
        <f t="shared" si="44"/>
        <v>0</v>
      </c>
      <c r="P39" s="46" t="str">
        <f t="shared" si="44"/>
        <v/>
      </c>
      <c r="Q39" s="46">
        <f t="shared" si="44"/>
        <v>0</v>
      </c>
      <c r="R39" s="39" t="str">
        <f t="shared" si="44"/>
        <v/>
      </c>
      <c r="S39" s="46">
        <f t="shared" si="44"/>
        <v>1</v>
      </c>
      <c r="T39" s="46" t="str">
        <f t="shared" si="44"/>
        <v/>
      </c>
      <c r="U39" s="46">
        <f t="shared" si="44"/>
        <v>1</v>
      </c>
      <c r="V39" s="60" t="str">
        <f t="shared" si="44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G12" sqref="G12"/>
    </sheetView>
  </sheetViews>
  <sheetFormatPr defaultColWidth="9" defaultRowHeight="15"/>
  <cols>
    <col min="1" max="1" width="31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835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871</v>
      </c>
      <c r="B2" s="41"/>
      <c r="C2" s="42"/>
      <c r="D2" s="42"/>
      <c r="E2" s="42"/>
      <c r="F2" s="43"/>
      <c r="G2" s="44">
        <v>4</v>
      </c>
      <c r="H2" s="44">
        <v>2</v>
      </c>
      <c r="I2" s="44">
        <v>4</v>
      </c>
      <c r="J2" s="58">
        <v>2</v>
      </c>
      <c r="K2" s="44"/>
      <c r="L2" s="44"/>
      <c r="M2" s="46"/>
      <c r="N2" s="39"/>
      <c r="O2" s="46"/>
      <c r="P2" s="46"/>
      <c r="Q2" s="46"/>
      <c r="R2" s="39"/>
      <c r="S2" s="46"/>
      <c r="T2" s="46"/>
      <c r="U2" s="46"/>
      <c r="V2" s="60"/>
    </row>
    <row r="3" ht="15.75" spans="1:22">
      <c r="A3" s="40" t="s">
        <v>872</v>
      </c>
      <c r="B3" s="41"/>
      <c r="C3" s="42"/>
      <c r="D3" s="42"/>
      <c r="E3" s="42"/>
      <c r="F3" s="43"/>
      <c r="G3" s="44">
        <v>4</v>
      </c>
      <c r="H3" s="44"/>
      <c r="I3" s="44">
        <v>4</v>
      </c>
      <c r="J3" s="58"/>
      <c r="K3" s="44"/>
      <c r="L3" s="44"/>
      <c r="M3" s="46"/>
      <c r="N3" s="39"/>
      <c r="O3" s="46"/>
      <c r="P3" s="46"/>
      <c r="Q3" s="46"/>
      <c r="R3" s="39"/>
      <c r="S3" s="46"/>
      <c r="T3" s="46"/>
      <c r="U3" s="46"/>
      <c r="V3" s="60"/>
    </row>
    <row r="4" ht="15.75" spans="1:22">
      <c r="A4" s="40" t="s">
        <v>873</v>
      </c>
      <c r="B4" s="41"/>
      <c r="C4" s="42"/>
      <c r="D4" s="42"/>
      <c r="E4" s="42"/>
      <c r="F4" s="43"/>
      <c r="G4" s="44"/>
      <c r="H4" s="44">
        <v>2</v>
      </c>
      <c r="I4" s="44"/>
      <c r="J4" s="58">
        <v>2</v>
      </c>
      <c r="K4" s="44"/>
      <c r="L4" s="44"/>
      <c r="M4" s="46"/>
      <c r="N4" s="39"/>
      <c r="O4" s="46"/>
      <c r="P4" s="46"/>
      <c r="Q4" s="46"/>
      <c r="R4" s="39"/>
      <c r="S4" s="46"/>
      <c r="T4" s="46"/>
      <c r="U4" s="46"/>
      <c r="V4" s="60"/>
    </row>
    <row r="5" ht="15.75" spans="1:22">
      <c r="A5" s="40" t="s">
        <v>874</v>
      </c>
      <c r="B5" s="41"/>
      <c r="C5" s="42"/>
      <c r="D5" s="42"/>
      <c r="E5" s="44">
        <v>0</v>
      </c>
      <c r="F5" s="58">
        <v>2</v>
      </c>
      <c r="G5" s="44">
        <v>2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75" spans="1:22">
      <c r="A6" s="40" t="s">
        <v>875</v>
      </c>
      <c r="B6" s="41"/>
      <c r="C6" s="42"/>
      <c r="D6" s="72"/>
      <c r="E6" s="44"/>
      <c r="F6" s="58">
        <v>1</v>
      </c>
      <c r="G6" s="44"/>
      <c r="H6" s="44">
        <v>1</v>
      </c>
      <c r="I6" s="44"/>
      <c r="J6" s="58">
        <v>1</v>
      </c>
      <c r="K6" s="44"/>
      <c r="L6" s="44">
        <v>1</v>
      </c>
      <c r="M6" s="46"/>
      <c r="N6" s="39">
        <v>1</v>
      </c>
      <c r="O6" s="46"/>
      <c r="P6" s="46">
        <v>1</v>
      </c>
      <c r="Q6" s="46"/>
      <c r="R6" s="39">
        <v>0</v>
      </c>
      <c r="S6" s="46"/>
      <c r="T6" s="46">
        <v>0</v>
      </c>
      <c r="U6" s="46"/>
      <c r="V6" s="60">
        <v>0</v>
      </c>
    </row>
    <row r="7" customHeight="1" spans="1:22">
      <c r="A7" s="40" t="s">
        <v>842</v>
      </c>
      <c r="B7" s="76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/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876</v>
      </c>
      <c r="B9" s="49" t="s">
        <v>844</v>
      </c>
      <c r="C9" s="50" t="s">
        <v>845</v>
      </c>
      <c r="D9" s="50">
        <v>0</v>
      </c>
      <c r="E9" s="50" t="s">
        <v>846</v>
      </c>
      <c r="F9" s="39">
        <v>0</v>
      </c>
      <c r="G9" s="50" t="s">
        <v>847</v>
      </c>
      <c r="H9" s="50">
        <v>0</v>
      </c>
      <c r="I9" s="50" t="s">
        <v>848</v>
      </c>
      <c r="J9" s="39">
        <f>SUM(C11:F11)</f>
        <v>2</v>
      </c>
      <c r="K9" s="50" t="s">
        <v>849</v>
      </c>
      <c r="L9" s="50">
        <v>2</v>
      </c>
      <c r="M9" s="50" t="s">
        <v>850</v>
      </c>
      <c r="N9" s="39">
        <v>0</v>
      </c>
      <c r="O9" s="50" t="s">
        <v>851</v>
      </c>
      <c r="P9" s="46">
        <v>3</v>
      </c>
      <c r="Q9" s="50" t="s">
        <v>852</v>
      </c>
      <c r="R9" s="39">
        <v>0</v>
      </c>
      <c r="S9" s="50" t="s">
        <v>853</v>
      </c>
      <c r="T9" s="46">
        <v>4</v>
      </c>
      <c r="U9" s="50" t="s">
        <v>877</v>
      </c>
      <c r="V9" s="39" t="s">
        <v>878</v>
      </c>
    </row>
    <row r="10" s="4" customFormat="1" spans="1:22">
      <c r="A10" s="144" t="s">
        <v>856</v>
      </c>
      <c r="B10" s="51" t="s">
        <v>836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75" spans="1:22">
      <c r="A11" s="53" t="s">
        <v>857</v>
      </c>
      <c r="B11" s="54">
        <v>0</v>
      </c>
      <c r="C11" s="42">
        <f>C5</f>
        <v>0</v>
      </c>
      <c r="D11" s="42">
        <f>D5</f>
        <v>0</v>
      </c>
      <c r="E11" s="44">
        <f>E5</f>
        <v>0</v>
      </c>
      <c r="F11" s="58">
        <f>F5</f>
        <v>2</v>
      </c>
      <c r="G11" s="44">
        <f>IF(G3&gt;G5,G3,G5)</f>
        <v>4</v>
      </c>
      <c r="H11" s="44">
        <f t="shared" ref="H11:V11" si="1">IF(H3&gt;H5,H3,H5)</f>
        <v>2</v>
      </c>
      <c r="I11" s="44">
        <f t="shared" si="1"/>
        <v>4</v>
      </c>
      <c r="J11" s="55">
        <f t="shared" si="1"/>
        <v>2</v>
      </c>
      <c r="K11" s="44">
        <f t="shared" si="1"/>
        <v>2</v>
      </c>
      <c r="L11" s="44">
        <f t="shared" si="1"/>
        <v>2</v>
      </c>
      <c r="M11" s="44">
        <f t="shared" si="1"/>
        <v>2</v>
      </c>
      <c r="N11" s="55">
        <f t="shared" si="1"/>
        <v>2</v>
      </c>
      <c r="O11" s="44">
        <f t="shared" si="1"/>
        <v>3</v>
      </c>
      <c r="P11" s="44">
        <f t="shared" si="1"/>
        <v>3</v>
      </c>
      <c r="Q11" s="44">
        <f t="shared" si="1"/>
        <v>3</v>
      </c>
      <c r="R11" s="55">
        <f t="shared" si="1"/>
        <v>3</v>
      </c>
      <c r="S11" s="44">
        <f t="shared" si="1"/>
        <v>4</v>
      </c>
      <c r="T11" s="44">
        <f t="shared" si="1"/>
        <v>4</v>
      </c>
      <c r="U11" s="44">
        <f t="shared" si="1"/>
        <v>4</v>
      </c>
      <c r="V11" s="55">
        <f t="shared" si="1"/>
        <v>4</v>
      </c>
    </row>
    <row r="12" ht="15.75" spans="1:22">
      <c r="A12" s="53" t="s">
        <v>858</v>
      </c>
      <c r="B12" s="54">
        <v>0</v>
      </c>
      <c r="C12" s="50">
        <v>0</v>
      </c>
      <c r="D12" s="50"/>
      <c r="E12" s="50"/>
      <c r="F12" s="39"/>
      <c r="G12" s="73">
        <f>L9</f>
        <v>2</v>
      </c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75" spans="1:22">
      <c r="A13" s="53" t="s">
        <v>859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2">E14+F12-F11</f>
        <v>-2</v>
      </c>
      <c r="G13" s="50">
        <f>J9+G12-G11</f>
        <v>0</v>
      </c>
      <c r="H13" s="50">
        <f t="shared" si="2"/>
        <v>-2</v>
      </c>
      <c r="I13" s="50">
        <f t="shared" si="2"/>
        <v>-4</v>
      </c>
      <c r="J13" s="39">
        <f t="shared" si="2"/>
        <v>-4</v>
      </c>
      <c r="K13" s="50">
        <f t="shared" si="2"/>
        <v>-4</v>
      </c>
      <c r="L13" s="50">
        <f t="shared" si="2"/>
        <v>-4</v>
      </c>
      <c r="M13" s="50">
        <f t="shared" ref="M13:V13" si="3">L14+M12-M11</f>
        <v>-4</v>
      </c>
      <c r="N13" s="39">
        <f t="shared" si="3"/>
        <v>-4</v>
      </c>
      <c r="O13" s="50">
        <f t="shared" si="3"/>
        <v>-5</v>
      </c>
      <c r="P13" s="50">
        <f t="shared" si="3"/>
        <v>-5</v>
      </c>
      <c r="Q13" s="50">
        <f t="shared" si="3"/>
        <v>-5</v>
      </c>
      <c r="R13" s="39">
        <f t="shared" si="3"/>
        <v>-5</v>
      </c>
      <c r="S13" s="50">
        <f t="shared" si="3"/>
        <v>-6</v>
      </c>
      <c r="T13" s="50">
        <f t="shared" si="3"/>
        <v>-6</v>
      </c>
      <c r="U13" s="50">
        <f t="shared" si="3"/>
        <v>-6</v>
      </c>
      <c r="V13" s="39">
        <f t="shared" si="3"/>
        <v>-6</v>
      </c>
    </row>
    <row r="14" ht="15.75" spans="1:22">
      <c r="A14" s="53" t="s">
        <v>860</v>
      </c>
      <c r="B14" s="54"/>
      <c r="C14" s="50">
        <f>C13+C16</f>
        <v>0</v>
      </c>
      <c r="D14" s="50">
        <f t="shared" ref="D14:L14" si="4">D13+D16</f>
        <v>0</v>
      </c>
      <c r="E14" s="50">
        <f t="shared" si="4"/>
        <v>0</v>
      </c>
      <c r="F14" s="39">
        <f t="shared" si="4"/>
        <v>0</v>
      </c>
      <c r="G14" s="50">
        <f t="shared" si="4"/>
        <v>0</v>
      </c>
      <c r="H14" s="50">
        <f t="shared" si="4"/>
        <v>0</v>
      </c>
      <c r="I14" s="50">
        <f t="shared" si="4"/>
        <v>-2</v>
      </c>
      <c r="J14" s="39">
        <f t="shared" si="4"/>
        <v>-2</v>
      </c>
      <c r="K14" s="50">
        <f t="shared" si="4"/>
        <v>-2</v>
      </c>
      <c r="L14" s="50">
        <f t="shared" si="4"/>
        <v>-2</v>
      </c>
      <c r="M14" s="50">
        <f t="shared" ref="M14:V14" si="5">M13+M16</f>
        <v>-2</v>
      </c>
      <c r="N14" s="39">
        <f t="shared" si="5"/>
        <v>-2</v>
      </c>
      <c r="O14" s="50">
        <f t="shared" si="5"/>
        <v>-2</v>
      </c>
      <c r="P14" s="50">
        <f t="shared" si="5"/>
        <v>-2</v>
      </c>
      <c r="Q14" s="50">
        <f t="shared" si="5"/>
        <v>-2</v>
      </c>
      <c r="R14" s="39">
        <f t="shared" si="5"/>
        <v>-2</v>
      </c>
      <c r="S14" s="50">
        <f t="shared" si="5"/>
        <v>-2</v>
      </c>
      <c r="T14" s="50">
        <f t="shared" si="5"/>
        <v>-2</v>
      </c>
      <c r="U14" s="50">
        <f t="shared" si="5"/>
        <v>-2</v>
      </c>
      <c r="V14" s="39">
        <f t="shared" si="5"/>
        <v>-2</v>
      </c>
    </row>
    <row r="15" ht="15.75" spans="1:22">
      <c r="A15" s="53" t="s">
        <v>861</v>
      </c>
      <c r="B15" s="54"/>
      <c r="C15" s="50">
        <f>IF(C13&gt;=$D9,0,$D9-C13)</f>
        <v>0</v>
      </c>
      <c r="D15" s="50">
        <f t="shared" ref="D15:F15" si="6">IF(D13&gt;=$D9,0,$D9-D13)</f>
        <v>0</v>
      </c>
      <c r="E15" s="50">
        <f t="shared" si="6"/>
        <v>0</v>
      </c>
      <c r="F15" s="39">
        <f t="shared" si="6"/>
        <v>2</v>
      </c>
      <c r="G15" s="50">
        <f t="shared" ref="G15:L15" si="7">IF(G13&gt;=$H9,0,$H9-G13)</f>
        <v>0</v>
      </c>
      <c r="H15" s="50">
        <f t="shared" si="7"/>
        <v>2</v>
      </c>
      <c r="I15" s="50">
        <f t="shared" si="7"/>
        <v>4</v>
      </c>
      <c r="J15" s="39">
        <f t="shared" si="7"/>
        <v>4</v>
      </c>
      <c r="K15" s="50">
        <f t="shared" si="7"/>
        <v>4</v>
      </c>
      <c r="L15" s="50">
        <f t="shared" si="7"/>
        <v>4</v>
      </c>
      <c r="M15" s="50">
        <f t="shared" ref="M15:N15" si="8">IF(M13&gt;=$H9,0,$H9-M13)</f>
        <v>4</v>
      </c>
      <c r="N15" s="39">
        <f t="shared" si="8"/>
        <v>4</v>
      </c>
      <c r="O15" s="50">
        <f>IF(O13&gt;=$N9,0,$N9-O13)</f>
        <v>5</v>
      </c>
      <c r="P15" s="50">
        <f t="shared" ref="P15:R15" si="9">IF(P13&gt;=$N9,0,$N9-P13)</f>
        <v>5</v>
      </c>
      <c r="Q15" s="50">
        <f t="shared" si="9"/>
        <v>5</v>
      </c>
      <c r="R15" s="39">
        <f t="shared" si="9"/>
        <v>5</v>
      </c>
      <c r="S15" s="50">
        <f>IF(S13&gt;=$R9,0,$R9-S13)</f>
        <v>6</v>
      </c>
      <c r="T15" s="50">
        <f t="shared" ref="T15:V15" si="10">IF(T13&gt;=$R9,0,$R9-T13)</f>
        <v>6</v>
      </c>
      <c r="U15" s="50">
        <f t="shared" si="10"/>
        <v>6</v>
      </c>
      <c r="V15" s="39">
        <f t="shared" si="10"/>
        <v>6</v>
      </c>
    </row>
    <row r="16" ht="15.75" spans="1:22">
      <c r="A16" s="53" t="s">
        <v>862</v>
      </c>
      <c r="B16" s="54"/>
      <c r="C16" s="50">
        <f>IF(C15&gt;0,$L9,0)</f>
        <v>0</v>
      </c>
      <c r="D16" s="50">
        <f t="shared" ref="D16:N16" si="11">IF(D15&gt;0,$L9,0)</f>
        <v>0</v>
      </c>
      <c r="E16" s="50">
        <f t="shared" si="11"/>
        <v>0</v>
      </c>
      <c r="F16" s="39">
        <f t="shared" si="11"/>
        <v>2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 t="shared" si="11"/>
        <v>2</v>
      </c>
      <c r="L16" s="50">
        <f t="shared" si="11"/>
        <v>2</v>
      </c>
      <c r="M16" s="50">
        <f t="shared" si="11"/>
        <v>2</v>
      </c>
      <c r="N16" s="39">
        <f t="shared" si="11"/>
        <v>2</v>
      </c>
      <c r="O16" s="50">
        <f>IF(O15&gt;0,$P9,0)</f>
        <v>3</v>
      </c>
      <c r="P16" s="50">
        <f t="shared" ref="P16:R16" si="12">IF(P15&gt;0,$P9,0)</f>
        <v>3</v>
      </c>
      <c r="Q16" s="50">
        <f t="shared" si="12"/>
        <v>3</v>
      </c>
      <c r="R16" s="39">
        <f t="shared" si="12"/>
        <v>3</v>
      </c>
      <c r="S16" s="50">
        <f>IF(S15&gt;0,$T9,0)</f>
        <v>4</v>
      </c>
      <c r="T16" s="50">
        <f t="shared" ref="T16:V16" si="13">IF(T15&gt;0,$T9,0)</f>
        <v>4</v>
      </c>
      <c r="U16" s="50">
        <f t="shared" si="13"/>
        <v>4</v>
      </c>
      <c r="V16" s="39">
        <f t="shared" si="13"/>
        <v>4</v>
      </c>
    </row>
    <row r="17" ht="15.75" spans="1:22">
      <c r="A17" s="53" t="s">
        <v>863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2</v>
      </c>
      <c r="F17" s="74">
        <f>G12</f>
        <v>2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2</v>
      </c>
      <c r="K17" s="50">
        <f t="shared" si="14"/>
        <v>2</v>
      </c>
      <c r="L17" s="50">
        <f t="shared" si="14"/>
        <v>2</v>
      </c>
      <c r="M17" s="50">
        <f t="shared" ref="M17:V17" si="15">N16</f>
        <v>2</v>
      </c>
      <c r="N17" s="39">
        <f t="shared" si="15"/>
        <v>3</v>
      </c>
      <c r="O17" s="50">
        <f t="shared" si="15"/>
        <v>3</v>
      </c>
      <c r="P17" s="50">
        <f t="shared" si="15"/>
        <v>3</v>
      </c>
      <c r="Q17" s="50">
        <f t="shared" si="15"/>
        <v>3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75" spans="1:22">
      <c r="A18" s="56" t="s">
        <v>864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4</v>
      </c>
      <c r="H18" s="44">
        <f t="shared" si="16"/>
        <v>0</v>
      </c>
      <c r="I18" s="44">
        <f t="shared" si="16"/>
        <v>4</v>
      </c>
      <c r="J18" s="55">
        <f t="shared" si="16"/>
        <v>0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0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75" spans="1:22">
      <c r="A19" s="56" t="s">
        <v>865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2</v>
      </c>
      <c r="G19" s="44">
        <f t="shared" si="17"/>
        <v>2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2</v>
      </c>
      <c r="L19" s="44">
        <f t="shared" si="17"/>
        <v>2</v>
      </c>
      <c r="M19" s="44">
        <f t="shared" si="17"/>
        <v>2</v>
      </c>
      <c r="N19" s="58">
        <f t="shared" si="17"/>
        <v>2</v>
      </c>
      <c r="O19" s="44">
        <f t="shared" si="17"/>
        <v>3</v>
      </c>
      <c r="P19" s="44">
        <f t="shared" si="17"/>
        <v>3</v>
      </c>
      <c r="Q19" s="44">
        <f t="shared" si="17"/>
        <v>3</v>
      </c>
      <c r="R19" s="58">
        <f t="shared" si="17"/>
        <v>3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75" spans="1:22">
      <c r="A20" s="48" t="s">
        <v>866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1</v>
      </c>
      <c r="G20" s="46">
        <f t="shared" si="18"/>
        <v>1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1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1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75" spans="1:22">
      <c r="A21" s="48" t="s">
        <v>867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2</v>
      </c>
      <c r="G21" s="46">
        <f t="shared" si="19"/>
        <v>4</v>
      </c>
      <c r="H21" s="46">
        <f t="shared" si="19"/>
        <v>2</v>
      </c>
      <c r="I21" s="46">
        <f t="shared" si="19"/>
        <v>4</v>
      </c>
      <c r="J21" s="39">
        <f t="shared" si="19"/>
        <v>0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0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75" spans="1:22">
      <c r="A22" s="48" t="s">
        <v>868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2</v>
      </c>
      <c r="H22" s="46">
        <f t="shared" si="20"/>
        <v>0</v>
      </c>
      <c r="I22" s="46">
        <f t="shared" si="20"/>
        <v>2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75" spans="1:22">
      <c r="A23" s="56" t="s">
        <v>869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>
        <f t="shared" si="21"/>
        <v>0</v>
      </c>
      <c r="G23" s="46">
        <f t="shared" si="21"/>
        <v>0</v>
      </c>
      <c r="H23" s="46">
        <f t="shared" si="21"/>
        <v>0</v>
      </c>
      <c r="I23" s="46">
        <f t="shared" si="21"/>
        <v>0</v>
      </c>
      <c r="J23" s="39">
        <f t="shared" si="21"/>
        <v>2</v>
      </c>
      <c r="K23" s="46">
        <f t="shared" si="21"/>
        <v>2</v>
      </c>
      <c r="L23" s="46">
        <f t="shared" si="21"/>
        <v>2</v>
      </c>
      <c r="M23" s="46">
        <f t="shared" si="21"/>
        <v>2</v>
      </c>
      <c r="N23" s="39">
        <f t="shared" si="21"/>
        <v>2</v>
      </c>
      <c r="O23" s="46">
        <f t="shared" si="21"/>
        <v>3</v>
      </c>
      <c r="P23" s="46">
        <f t="shared" si="21"/>
        <v>3</v>
      </c>
      <c r="Q23" s="46">
        <f t="shared" si="21"/>
        <v>3</v>
      </c>
      <c r="R23" s="39">
        <f t="shared" si="21"/>
        <v>3</v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879</v>
      </c>
      <c r="B25" s="49" t="s">
        <v>844</v>
      </c>
      <c r="C25" s="50" t="s">
        <v>845</v>
      </c>
      <c r="D25" s="50">
        <v>0</v>
      </c>
      <c r="E25" s="50" t="s">
        <v>846</v>
      </c>
      <c r="F25" s="39">
        <v>0</v>
      </c>
      <c r="G25" s="50" t="s">
        <v>847</v>
      </c>
      <c r="H25" s="50">
        <v>0</v>
      </c>
      <c r="I25" s="50" t="s">
        <v>848</v>
      </c>
      <c r="J25" s="39">
        <f>SUM(C27:F27)</f>
        <v>1</v>
      </c>
      <c r="K25" s="50" t="s">
        <v>849</v>
      </c>
      <c r="L25" s="50">
        <v>1</v>
      </c>
      <c r="M25" s="50" t="s">
        <v>850</v>
      </c>
      <c r="N25" s="39"/>
      <c r="O25" s="50" t="s">
        <v>851</v>
      </c>
      <c r="P25" s="46"/>
      <c r="Q25" s="50" t="s">
        <v>852</v>
      </c>
      <c r="R25" s="39"/>
      <c r="S25" s="50" t="s">
        <v>853</v>
      </c>
      <c r="T25" s="46"/>
      <c r="U25" s="50" t="s">
        <v>877</v>
      </c>
      <c r="V25" s="39" t="s">
        <v>878</v>
      </c>
    </row>
    <row r="26" s="4" customFormat="1" spans="1:22">
      <c r="A26" s="144" t="s">
        <v>856</v>
      </c>
      <c r="B26" s="51" t="s">
        <v>836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75" spans="1:22">
      <c r="A27" s="53" t="s">
        <v>857</v>
      </c>
      <c r="B27" s="54">
        <v>0</v>
      </c>
      <c r="C27" s="42">
        <f>C6</f>
        <v>0</v>
      </c>
      <c r="D27" s="72">
        <f>D6</f>
        <v>0</v>
      </c>
      <c r="E27" s="44">
        <f>E22</f>
        <v>0</v>
      </c>
      <c r="F27" s="58">
        <f>F6</f>
        <v>1</v>
      </c>
      <c r="G27" s="44">
        <f>IF(G4&gt;G6,G4,G6)</f>
        <v>0</v>
      </c>
      <c r="H27" s="44">
        <f>IF(H4&gt;H6,H4,H6)</f>
        <v>2</v>
      </c>
      <c r="I27" s="44">
        <f t="shared" ref="I27:V27" si="22">IF(I4&gt;I6,I4,I6)</f>
        <v>0</v>
      </c>
      <c r="J27" s="55">
        <f t="shared" si="22"/>
        <v>2</v>
      </c>
      <c r="K27" s="44">
        <f t="shared" si="22"/>
        <v>0</v>
      </c>
      <c r="L27" s="44">
        <f t="shared" si="22"/>
        <v>1</v>
      </c>
      <c r="M27" s="44">
        <f t="shared" si="22"/>
        <v>0</v>
      </c>
      <c r="N27" s="55">
        <f t="shared" si="22"/>
        <v>1</v>
      </c>
      <c r="O27" s="44">
        <f t="shared" si="22"/>
        <v>0</v>
      </c>
      <c r="P27" s="44">
        <f t="shared" si="22"/>
        <v>1</v>
      </c>
      <c r="Q27" s="44">
        <f t="shared" si="22"/>
        <v>0</v>
      </c>
      <c r="R27" s="55">
        <f t="shared" si="22"/>
        <v>0</v>
      </c>
      <c r="S27" s="44">
        <f t="shared" si="22"/>
        <v>0</v>
      </c>
      <c r="T27" s="44">
        <f t="shared" si="22"/>
        <v>0</v>
      </c>
      <c r="U27" s="44">
        <f t="shared" si="22"/>
        <v>0</v>
      </c>
      <c r="V27" s="55">
        <f t="shared" si="22"/>
        <v>0</v>
      </c>
    </row>
    <row r="28" ht="15.75" spans="1:22">
      <c r="A28" s="53" t="s">
        <v>858</v>
      </c>
      <c r="B28" s="54">
        <v>0</v>
      </c>
      <c r="C28" s="50">
        <v>0</v>
      </c>
      <c r="D28" s="50"/>
      <c r="E28" s="50"/>
      <c r="F28" s="39"/>
      <c r="G28" s="50"/>
      <c r="H28" s="73">
        <f>L25</f>
        <v>1</v>
      </c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75" spans="1:22">
      <c r="A29" s="53" t="s">
        <v>859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3">E30+F28-F27</f>
        <v>-1</v>
      </c>
      <c r="G29" s="50">
        <f>J25+G28-G27</f>
        <v>1</v>
      </c>
      <c r="H29" s="50">
        <f t="shared" ref="H29:I29" si="24">G30+H28-H27</f>
        <v>0</v>
      </c>
      <c r="I29" s="50">
        <f t="shared" si="24"/>
        <v>0</v>
      </c>
      <c r="J29" s="39">
        <f t="shared" ref="J29:L29" si="25">I30+J28-J27</f>
        <v>-2</v>
      </c>
      <c r="K29" s="50">
        <f t="shared" si="25"/>
        <v>-1</v>
      </c>
      <c r="L29" s="50">
        <f t="shared" si="25"/>
        <v>-2</v>
      </c>
      <c r="M29" s="50">
        <f t="shared" ref="M29:V29" si="26">L30+M28-M27</f>
        <v>-1</v>
      </c>
      <c r="N29" s="39">
        <f t="shared" si="26"/>
        <v>-2</v>
      </c>
      <c r="O29" s="50">
        <f t="shared" si="26"/>
        <v>-1</v>
      </c>
      <c r="P29" s="50">
        <f t="shared" si="26"/>
        <v>-2</v>
      </c>
      <c r="Q29" s="50">
        <f t="shared" si="26"/>
        <v>-1</v>
      </c>
      <c r="R29" s="39">
        <f t="shared" si="26"/>
        <v>-1</v>
      </c>
      <c r="S29" s="50">
        <f t="shared" si="26"/>
        <v>0</v>
      </c>
      <c r="T29" s="50">
        <f t="shared" si="26"/>
        <v>0</v>
      </c>
      <c r="U29" s="50">
        <f t="shared" si="26"/>
        <v>1</v>
      </c>
      <c r="V29" s="39">
        <f t="shared" si="26"/>
        <v>1</v>
      </c>
    </row>
    <row r="30" ht="15.75" spans="1:22">
      <c r="A30" s="53" t="s">
        <v>860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1</v>
      </c>
      <c r="H30" s="50">
        <f t="shared" ref="H30:L30" si="28">H29+H32</f>
        <v>0</v>
      </c>
      <c r="I30" s="50">
        <f t="shared" si="28"/>
        <v>0</v>
      </c>
      <c r="J30" s="39">
        <f t="shared" si="28"/>
        <v>-1</v>
      </c>
      <c r="K30" s="50">
        <f t="shared" si="28"/>
        <v>-1</v>
      </c>
      <c r="L30" s="50">
        <f t="shared" si="28"/>
        <v>-1</v>
      </c>
      <c r="M30" s="50">
        <f t="shared" ref="M30:V30" si="29">M29+M32</f>
        <v>-1</v>
      </c>
      <c r="N30" s="39">
        <f t="shared" si="29"/>
        <v>-1</v>
      </c>
      <c r="O30" s="50">
        <f t="shared" si="29"/>
        <v>-1</v>
      </c>
      <c r="P30" s="50">
        <f t="shared" si="29"/>
        <v>-1</v>
      </c>
      <c r="Q30" s="50">
        <f t="shared" si="29"/>
        <v>-1</v>
      </c>
      <c r="R30" s="39">
        <f t="shared" si="29"/>
        <v>0</v>
      </c>
      <c r="S30" s="50">
        <f t="shared" si="29"/>
        <v>0</v>
      </c>
      <c r="T30" s="50">
        <f t="shared" si="29"/>
        <v>1</v>
      </c>
      <c r="U30" s="50">
        <f t="shared" si="29"/>
        <v>1</v>
      </c>
      <c r="V30" s="39">
        <f t="shared" si="29"/>
        <v>2</v>
      </c>
    </row>
    <row r="31" ht="15.75" spans="1:22">
      <c r="A31" s="53" t="s">
        <v>861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1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0</v>
      </c>
      <c r="J31" s="39">
        <f t="shared" si="32"/>
        <v>2</v>
      </c>
      <c r="K31" s="50">
        <f t="shared" si="32"/>
        <v>1</v>
      </c>
      <c r="L31" s="50">
        <f t="shared" si="32"/>
        <v>2</v>
      </c>
      <c r="M31" s="50">
        <f t="shared" ref="M31:V31" si="33">IF(M29&gt;=$H25,0,$H25-M29)</f>
        <v>1</v>
      </c>
      <c r="N31" s="39">
        <f t="shared" si="33"/>
        <v>2</v>
      </c>
      <c r="O31" s="50">
        <f t="shared" si="33"/>
        <v>1</v>
      </c>
      <c r="P31" s="50">
        <f t="shared" si="33"/>
        <v>2</v>
      </c>
      <c r="Q31" s="50">
        <f t="shared" si="33"/>
        <v>1</v>
      </c>
      <c r="R31" s="39">
        <f t="shared" si="33"/>
        <v>1</v>
      </c>
      <c r="S31" s="50">
        <f t="shared" si="33"/>
        <v>0</v>
      </c>
      <c r="T31" s="50">
        <f t="shared" si="33"/>
        <v>0</v>
      </c>
      <c r="U31" s="50">
        <f t="shared" si="33"/>
        <v>0</v>
      </c>
      <c r="V31" s="39">
        <f t="shared" si="33"/>
        <v>0</v>
      </c>
    </row>
    <row r="32" ht="15.75" spans="1:22">
      <c r="A32" s="53" t="s">
        <v>862</v>
      </c>
      <c r="B32" s="54"/>
      <c r="C32" s="50">
        <f>IF(C31&gt;0,$L25,0)</f>
        <v>0</v>
      </c>
      <c r="D32" s="50">
        <f t="shared" ref="D32:F32" si="34">IF(D31&gt;0,$L25,0)</f>
        <v>0</v>
      </c>
      <c r="E32" s="50">
        <f t="shared" si="34"/>
        <v>0</v>
      </c>
      <c r="F32" s="39">
        <f t="shared" si="34"/>
        <v>1</v>
      </c>
      <c r="G32" s="39">
        <f>IF(F32&gt;0,0,IF(F28&gt;0,0,IF(G28&gt;0,0,$L25)))</f>
        <v>0</v>
      </c>
      <c r="H32" s="39">
        <f>IF(G32&gt;0,0,IF(G28&gt;0,0,IF(H28&gt;0,0,$L25)))</f>
        <v>0</v>
      </c>
      <c r="I32" s="39">
        <f t="shared" ref="I32:V32" si="35">IF(H32&gt;0,0,IF(H28&gt;0,0,IF(I28&gt;0,0,$L25)))</f>
        <v>0</v>
      </c>
      <c r="J32" s="39">
        <f t="shared" si="35"/>
        <v>1</v>
      </c>
      <c r="K32" s="39">
        <f t="shared" si="35"/>
        <v>0</v>
      </c>
      <c r="L32" s="39">
        <f t="shared" si="35"/>
        <v>1</v>
      </c>
      <c r="M32" s="39">
        <f t="shared" si="35"/>
        <v>0</v>
      </c>
      <c r="N32" s="39">
        <f t="shared" si="35"/>
        <v>1</v>
      </c>
      <c r="O32" s="39">
        <f t="shared" si="35"/>
        <v>0</v>
      </c>
      <c r="P32" s="39">
        <f t="shared" si="35"/>
        <v>1</v>
      </c>
      <c r="Q32" s="39">
        <f t="shared" si="35"/>
        <v>0</v>
      </c>
      <c r="R32" s="39">
        <f t="shared" si="35"/>
        <v>1</v>
      </c>
      <c r="S32" s="39">
        <f t="shared" si="35"/>
        <v>0</v>
      </c>
      <c r="T32" s="39">
        <f t="shared" si="35"/>
        <v>1</v>
      </c>
      <c r="U32" s="39">
        <f t="shared" si="35"/>
        <v>0</v>
      </c>
      <c r="V32" s="39">
        <f t="shared" si="35"/>
        <v>1</v>
      </c>
    </row>
    <row r="33" ht="15.75" spans="1:22">
      <c r="A33" s="53" t="s">
        <v>863</v>
      </c>
      <c r="B33" s="54">
        <f t="shared" ref="B33" si="36">C32</f>
        <v>0</v>
      </c>
      <c r="C33" s="50">
        <f>E32</f>
        <v>0</v>
      </c>
      <c r="D33" s="50">
        <f>F32</f>
        <v>1</v>
      </c>
      <c r="E33" s="50">
        <f>G32</f>
        <v>0</v>
      </c>
      <c r="F33" s="74">
        <f>H28</f>
        <v>1</v>
      </c>
      <c r="G33" s="50">
        <f>I32</f>
        <v>0</v>
      </c>
      <c r="H33" s="50">
        <f t="shared" ref="H33:V33" si="37">J32</f>
        <v>1</v>
      </c>
      <c r="I33" s="50">
        <f t="shared" si="37"/>
        <v>0</v>
      </c>
      <c r="J33" s="39">
        <f t="shared" si="37"/>
        <v>1</v>
      </c>
      <c r="K33" s="50">
        <f t="shared" si="37"/>
        <v>0</v>
      </c>
      <c r="L33" s="50">
        <f t="shared" si="37"/>
        <v>1</v>
      </c>
      <c r="M33" s="50">
        <f t="shared" si="37"/>
        <v>0</v>
      </c>
      <c r="N33" s="39">
        <f t="shared" si="37"/>
        <v>1</v>
      </c>
      <c r="O33" s="50">
        <f t="shared" si="37"/>
        <v>0</v>
      </c>
      <c r="P33" s="50">
        <f t="shared" si="37"/>
        <v>1</v>
      </c>
      <c r="Q33" s="50">
        <f t="shared" si="37"/>
        <v>0</v>
      </c>
      <c r="R33" s="39">
        <f t="shared" si="37"/>
        <v>1</v>
      </c>
      <c r="S33" s="50">
        <f t="shared" si="37"/>
        <v>0</v>
      </c>
      <c r="T33" s="50">
        <f t="shared" si="37"/>
        <v>1</v>
      </c>
      <c r="U33" s="50">
        <f t="shared" si="37"/>
        <v>0</v>
      </c>
      <c r="V33" s="39">
        <f t="shared" si="37"/>
        <v>0</v>
      </c>
    </row>
    <row r="34" ht="15.75" spans="1:22">
      <c r="A34" s="56" t="s">
        <v>864</v>
      </c>
      <c r="B34" s="41"/>
      <c r="C34" s="44">
        <f>C4</f>
        <v>0</v>
      </c>
      <c r="D34" s="44">
        <f t="shared" ref="D34:V34" si="38">D4</f>
        <v>0</v>
      </c>
      <c r="E34" s="44">
        <f t="shared" si="38"/>
        <v>0</v>
      </c>
      <c r="F34" s="55">
        <f t="shared" si="38"/>
        <v>0</v>
      </c>
      <c r="G34" s="44">
        <f t="shared" si="38"/>
        <v>0</v>
      </c>
      <c r="H34" s="44">
        <f t="shared" si="38"/>
        <v>2</v>
      </c>
      <c r="I34" s="44">
        <f t="shared" si="38"/>
        <v>0</v>
      </c>
      <c r="J34" s="55">
        <f t="shared" si="38"/>
        <v>2</v>
      </c>
      <c r="K34" s="44">
        <f t="shared" si="38"/>
        <v>0</v>
      </c>
      <c r="L34" s="44">
        <f t="shared" si="38"/>
        <v>0</v>
      </c>
      <c r="M34" s="44">
        <f t="shared" si="38"/>
        <v>0</v>
      </c>
      <c r="N34" s="55">
        <f t="shared" si="38"/>
        <v>0</v>
      </c>
      <c r="O34" s="44">
        <f t="shared" si="38"/>
        <v>0</v>
      </c>
      <c r="P34" s="44">
        <f t="shared" si="38"/>
        <v>0</v>
      </c>
      <c r="Q34" s="44">
        <f t="shared" si="38"/>
        <v>0</v>
      </c>
      <c r="R34" s="55">
        <f t="shared" si="38"/>
        <v>0</v>
      </c>
      <c r="S34" s="44">
        <f t="shared" si="38"/>
        <v>0</v>
      </c>
      <c r="T34" s="44">
        <f t="shared" si="38"/>
        <v>0</v>
      </c>
      <c r="U34" s="44">
        <f t="shared" si="38"/>
        <v>0</v>
      </c>
      <c r="V34" s="55">
        <f t="shared" si="38"/>
        <v>0</v>
      </c>
    </row>
    <row r="35" ht="15.75" spans="1:22">
      <c r="A35" s="56" t="s">
        <v>865</v>
      </c>
      <c r="B35" s="57"/>
      <c r="C35" s="44">
        <f>C28+C32</f>
        <v>0</v>
      </c>
      <c r="D35" s="44">
        <f t="shared" ref="D35:V35" si="39">D28+D32</f>
        <v>0</v>
      </c>
      <c r="E35" s="44">
        <f t="shared" si="39"/>
        <v>0</v>
      </c>
      <c r="F35" s="55">
        <f t="shared" si="39"/>
        <v>1</v>
      </c>
      <c r="G35" s="44">
        <f t="shared" si="39"/>
        <v>0</v>
      </c>
      <c r="H35" s="44">
        <f t="shared" si="39"/>
        <v>1</v>
      </c>
      <c r="I35" s="44">
        <f t="shared" si="39"/>
        <v>0</v>
      </c>
      <c r="J35" s="55">
        <f t="shared" si="39"/>
        <v>1</v>
      </c>
      <c r="K35" s="44">
        <f t="shared" si="39"/>
        <v>0</v>
      </c>
      <c r="L35" s="44">
        <f t="shared" si="39"/>
        <v>1</v>
      </c>
      <c r="M35" s="44">
        <f t="shared" si="39"/>
        <v>0</v>
      </c>
      <c r="N35" s="55">
        <f t="shared" si="39"/>
        <v>1</v>
      </c>
      <c r="O35" s="44">
        <f t="shared" si="39"/>
        <v>0</v>
      </c>
      <c r="P35" s="44">
        <f t="shared" si="39"/>
        <v>1</v>
      </c>
      <c r="Q35" s="44">
        <f t="shared" si="39"/>
        <v>0</v>
      </c>
      <c r="R35" s="55">
        <f t="shared" si="39"/>
        <v>1</v>
      </c>
      <c r="S35" s="44">
        <f t="shared" si="39"/>
        <v>0</v>
      </c>
      <c r="T35" s="44">
        <f t="shared" si="39"/>
        <v>1</v>
      </c>
      <c r="U35" s="44">
        <f t="shared" si="39"/>
        <v>0</v>
      </c>
      <c r="V35" s="55">
        <f t="shared" si="39"/>
        <v>1</v>
      </c>
    </row>
    <row r="36" ht="15.75" spans="1:22">
      <c r="A36" s="48" t="s">
        <v>866</v>
      </c>
      <c r="B36" s="57"/>
      <c r="C36" s="46">
        <f>IF(C35=0,0,1)</f>
        <v>0</v>
      </c>
      <c r="D36" s="46">
        <f t="shared" ref="D36:V36" si="40">IF(D35=0,0,1)</f>
        <v>0</v>
      </c>
      <c r="E36" s="46">
        <f t="shared" si="40"/>
        <v>0</v>
      </c>
      <c r="F36" s="39">
        <f t="shared" si="40"/>
        <v>1</v>
      </c>
      <c r="G36" s="46">
        <f t="shared" si="40"/>
        <v>0</v>
      </c>
      <c r="H36" s="46">
        <f t="shared" si="40"/>
        <v>1</v>
      </c>
      <c r="I36" s="46">
        <f t="shared" si="40"/>
        <v>0</v>
      </c>
      <c r="J36" s="39">
        <f t="shared" si="40"/>
        <v>1</v>
      </c>
      <c r="K36" s="46">
        <f t="shared" si="40"/>
        <v>0</v>
      </c>
      <c r="L36" s="46">
        <f t="shared" si="40"/>
        <v>1</v>
      </c>
      <c r="M36" s="46">
        <f t="shared" si="40"/>
        <v>0</v>
      </c>
      <c r="N36" s="39">
        <f t="shared" si="40"/>
        <v>1</v>
      </c>
      <c r="O36" s="46">
        <f t="shared" si="40"/>
        <v>0</v>
      </c>
      <c r="P36" s="46">
        <f t="shared" si="40"/>
        <v>1</v>
      </c>
      <c r="Q36" s="46">
        <f t="shared" si="40"/>
        <v>0</v>
      </c>
      <c r="R36" s="39">
        <f t="shared" si="40"/>
        <v>1</v>
      </c>
      <c r="S36" s="46">
        <f t="shared" si="40"/>
        <v>0</v>
      </c>
      <c r="T36" s="46">
        <f t="shared" si="40"/>
        <v>1</v>
      </c>
      <c r="U36" s="46">
        <f t="shared" si="40"/>
        <v>0</v>
      </c>
      <c r="V36" s="60">
        <f t="shared" si="40"/>
        <v>1</v>
      </c>
    </row>
    <row r="37" ht="15.75" spans="1:22">
      <c r="A37" s="48" t="s">
        <v>867</v>
      </c>
      <c r="B37" s="57"/>
      <c r="C37" s="46">
        <f>B34+C34+D37*ABS(D36-1)+D38</f>
        <v>1</v>
      </c>
      <c r="D37" s="46">
        <f t="shared" ref="D37:U37" si="41">D34+E37*ABS(E36-1)+E38</f>
        <v>1</v>
      </c>
      <c r="E37" s="46">
        <f t="shared" si="41"/>
        <v>1</v>
      </c>
      <c r="F37" s="39">
        <f t="shared" si="41"/>
        <v>2</v>
      </c>
      <c r="G37" s="46">
        <f t="shared" si="41"/>
        <v>2</v>
      </c>
      <c r="H37" s="46">
        <f t="shared" si="41"/>
        <v>3</v>
      </c>
      <c r="I37" s="46">
        <f t="shared" si="41"/>
        <v>1</v>
      </c>
      <c r="J37" s="39">
        <f t="shared" si="41"/>
        <v>2</v>
      </c>
      <c r="K37" s="46">
        <f t="shared" si="41"/>
        <v>0</v>
      </c>
      <c r="L37" s="46">
        <f t="shared" si="41"/>
        <v>0</v>
      </c>
      <c r="M37" s="46">
        <f t="shared" si="41"/>
        <v>0</v>
      </c>
      <c r="N37" s="39">
        <f t="shared" si="41"/>
        <v>0</v>
      </c>
      <c r="O37" s="46">
        <f t="shared" si="41"/>
        <v>0</v>
      </c>
      <c r="P37" s="46">
        <f t="shared" si="41"/>
        <v>0</v>
      </c>
      <c r="Q37" s="46">
        <f t="shared" si="41"/>
        <v>0</v>
      </c>
      <c r="R37" s="39">
        <f t="shared" si="41"/>
        <v>0</v>
      </c>
      <c r="S37" s="46">
        <f t="shared" si="41"/>
        <v>0</v>
      </c>
      <c r="T37" s="46">
        <f t="shared" si="41"/>
        <v>0</v>
      </c>
      <c r="U37" s="46">
        <f t="shared" si="41"/>
        <v>0</v>
      </c>
      <c r="V37" s="60">
        <f>V34</f>
        <v>0</v>
      </c>
    </row>
    <row r="38" ht="15.75" spans="1:22">
      <c r="A38" s="48" t="s">
        <v>868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2">IF(E36=0,0,MAX(E37-E35,0))</f>
        <v>0</v>
      </c>
      <c r="F38" s="39">
        <f t="shared" si="42"/>
        <v>1</v>
      </c>
      <c r="G38" s="46">
        <f t="shared" si="42"/>
        <v>0</v>
      </c>
      <c r="H38" s="46">
        <f t="shared" si="42"/>
        <v>2</v>
      </c>
      <c r="I38" s="46">
        <f t="shared" si="42"/>
        <v>0</v>
      </c>
      <c r="J38" s="39">
        <f t="shared" si="42"/>
        <v>1</v>
      </c>
      <c r="K38" s="46">
        <f t="shared" si="42"/>
        <v>0</v>
      </c>
      <c r="L38" s="46">
        <f t="shared" si="42"/>
        <v>0</v>
      </c>
      <c r="M38" s="46">
        <f t="shared" si="42"/>
        <v>0</v>
      </c>
      <c r="N38" s="39">
        <f t="shared" si="42"/>
        <v>0</v>
      </c>
      <c r="O38" s="46">
        <f t="shared" si="42"/>
        <v>0</v>
      </c>
      <c r="P38" s="46">
        <f t="shared" si="42"/>
        <v>0</v>
      </c>
      <c r="Q38" s="46">
        <f t="shared" si="42"/>
        <v>0</v>
      </c>
      <c r="R38" s="39">
        <f t="shared" si="42"/>
        <v>0</v>
      </c>
      <c r="S38" s="46">
        <f t="shared" si="42"/>
        <v>0</v>
      </c>
      <c r="T38" s="46">
        <f t="shared" si="42"/>
        <v>0</v>
      </c>
      <c r="U38" s="46">
        <f t="shared" si="42"/>
        <v>0</v>
      </c>
      <c r="V38" s="60">
        <f t="shared" si="42"/>
        <v>0</v>
      </c>
    </row>
    <row r="39" ht="15.75" spans="1:22">
      <c r="A39" s="56" t="s">
        <v>869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3">IF(E36=0,"",IF(E38=0,E35-E37,0))</f>
        <v/>
      </c>
      <c r="F39" s="39">
        <f t="shared" si="43"/>
        <v>0</v>
      </c>
      <c r="G39" s="46" t="str">
        <f t="shared" si="43"/>
        <v/>
      </c>
      <c r="H39" s="46">
        <f t="shared" si="43"/>
        <v>0</v>
      </c>
      <c r="I39" s="46" t="str">
        <f t="shared" si="43"/>
        <v/>
      </c>
      <c r="J39" s="39">
        <f t="shared" si="43"/>
        <v>0</v>
      </c>
      <c r="K39" s="46" t="str">
        <f t="shared" si="43"/>
        <v/>
      </c>
      <c r="L39" s="46">
        <f t="shared" si="43"/>
        <v>1</v>
      </c>
      <c r="M39" s="46" t="str">
        <f t="shared" si="43"/>
        <v/>
      </c>
      <c r="N39" s="39">
        <f t="shared" si="43"/>
        <v>1</v>
      </c>
      <c r="O39" s="46" t="str">
        <f t="shared" si="43"/>
        <v/>
      </c>
      <c r="P39" s="46">
        <f t="shared" si="43"/>
        <v>1</v>
      </c>
      <c r="Q39" s="46" t="str">
        <f t="shared" si="43"/>
        <v/>
      </c>
      <c r="R39" s="39">
        <f t="shared" si="43"/>
        <v>1</v>
      </c>
      <c r="S39" s="46" t="str">
        <f t="shared" si="43"/>
        <v/>
      </c>
      <c r="T39" s="46">
        <f t="shared" si="43"/>
        <v>1</v>
      </c>
      <c r="U39" s="46" t="str">
        <f t="shared" si="43"/>
        <v/>
      </c>
      <c r="V39" s="60">
        <f t="shared" si="43"/>
        <v>1</v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F13" sqref="F13"/>
    </sheetView>
  </sheetViews>
  <sheetFormatPr defaultColWidth="9" defaultRowHeight="15"/>
  <cols>
    <col min="1" max="1" width="31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835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880</v>
      </c>
      <c r="B2" s="41"/>
      <c r="C2" s="42"/>
      <c r="D2" s="42"/>
      <c r="E2" s="42"/>
      <c r="F2" s="43"/>
      <c r="G2" s="44">
        <v>2</v>
      </c>
      <c r="H2" s="44">
        <v>4</v>
      </c>
      <c r="I2" s="44">
        <v>3</v>
      </c>
      <c r="J2" s="58">
        <v>5</v>
      </c>
      <c r="K2" s="44"/>
      <c r="L2" s="44"/>
      <c r="M2" s="46"/>
      <c r="N2" s="39"/>
      <c r="O2" s="46"/>
      <c r="P2" s="46"/>
      <c r="Q2" s="46"/>
      <c r="R2" s="39"/>
      <c r="S2" s="46"/>
      <c r="T2" s="46"/>
      <c r="U2" s="46"/>
      <c r="V2" s="60"/>
    </row>
    <row r="3" ht="15.75" spans="1:22">
      <c r="A3" s="40" t="s">
        <v>881</v>
      </c>
      <c r="B3" s="41"/>
      <c r="C3" s="42"/>
      <c r="D3" s="42"/>
      <c r="E3" s="42"/>
      <c r="F3" s="43"/>
      <c r="G3" s="44">
        <v>2</v>
      </c>
      <c r="H3" s="44">
        <v>2</v>
      </c>
      <c r="I3" s="44">
        <v>2</v>
      </c>
      <c r="J3" s="58">
        <v>2</v>
      </c>
      <c r="K3" s="44"/>
      <c r="L3" s="44"/>
      <c r="M3" s="46"/>
      <c r="N3" s="39"/>
      <c r="O3" s="46"/>
      <c r="P3" s="46"/>
      <c r="Q3" s="46"/>
      <c r="R3" s="39"/>
      <c r="S3" s="46"/>
      <c r="T3" s="46"/>
      <c r="U3" s="46"/>
      <c r="V3" s="60"/>
    </row>
    <row r="4" ht="15.75" spans="1:22">
      <c r="A4" s="40" t="s">
        <v>882</v>
      </c>
      <c r="B4" s="41"/>
      <c r="C4" s="42"/>
      <c r="D4" s="42"/>
      <c r="E4" s="42"/>
      <c r="F4" s="43"/>
      <c r="G4" s="44"/>
      <c r="H4" s="44">
        <v>2</v>
      </c>
      <c r="I4" s="44"/>
      <c r="J4" s="58">
        <v>2</v>
      </c>
      <c r="K4" s="44"/>
      <c r="L4" s="44"/>
      <c r="M4" s="46"/>
      <c r="N4" s="39"/>
      <c r="O4" s="46"/>
      <c r="P4" s="46"/>
      <c r="Q4" s="46"/>
      <c r="R4" s="39"/>
      <c r="S4" s="46"/>
      <c r="T4" s="46"/>
      <c r="U4" s="46"/>
      <c r="V4" s="60"/>
    </row>
    <row r="5" ht="15.75" spans="1:22">
      <c r="A5" s="40" t="s">
        <v>883</v>
      </c>
      <c r="B5" s="41"/>
      <c r="C5" s="42"/>
      <c r="D5" s="42"/>
      <c r="E5" s="42"/>
      <c r="F5" s="43"/>
      <c r="G5" s="44"/>
      <c r="H5" s="44"/>
      <c r="I5" s="44">
        <v>1</v>
      </c>
      <c r="J5" s="58">
        <v>1</v>
      </c>
      <c r="K5" s="44"/>
      <c r="L5" s="44"/>
      <c r="M5" s="46"/>
      <c r="N5" s="39"/>
      <c r="O5" s="46"/>
      <c r="P5" s="46"/>
      <c r="Q5" s="46"/>
      <c r="R5" s="39"/>
      <c r="S5" s="46"/>
      <c r="T5" s="46"/>
      <c r="U5" s="46"/>
      <c r="V5" s="60"/>
    </row>
    <row r="6" ht="15.75" spans="1:22">
      <c r="A6" s="40" t="s">
        <v>884</v>
      </c>
      <c r="B6" s="41"/>
      <c r="C6" s="42"/>
      <c r="D6" s="42"/>
      <c r="E6" s="44">
        <v>0</v>
      </c>
      <c r="F6" s="58">
        <v>2</v>
      </c>
      <c r="G6" s="44">
        <v>2</v>
      </c>
      <c r="H6" s="44">
        <v>2</v>
      </c>
      <c r="I6" s="44">
        <v>2</v>
      </c>
      <c r="J6" s="55">
        <v>2</v>
      </c>
      <c r="K6" s="44">
        <v>2</v>
      </c>
      <c r="L6" s="44">
        <v>2</v>
      </c>
      <c r="M6" s="44">
        <v>2</v>
      </c>
      <c r="N6" s="55">
        <v>2</v>
      </c>
      <c r="O6" s="46">
        <v>3</v>
      </c>
      <c r="P6" s="46">
        <v>3</v>
      </c>
      <c r="Q6" s="46">
        <v>3</v>
      </c>
      <c r="R6" s="60">
        <v>3</v>
      </c>
      <c r="S6" s="46">
        <v>4</v>
      </c>
      <c r="T6" s="46">
        <v>4</v>
      </c>
      <c r="U6" s="46">
        <v>4</v>
      </c>
      <c r="V6" s="60">
        <v>4</v>
      </c>
    </row>
    <row r="7" ht="15.75" spans="1:22">
      <c r="A7" s="40" t="s">
        <v>885</v>
      </c>
      <c r="B7" s="41"/>
      <c r="C7" s="42"/>
      <c r="D7" s="42"/>
      <c r="E7" s="42"/>
      <c r="F7" s="58">
        <v>0</v>
      </c>
      <c r="G7" s="44">
        <v>1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75" spans="1:22">
      <c r="A8" s="40" t="s">
        <v>886</v>
      </c>
      <c r="B8" s="41"/>
      <c r="C8" s="42"/>
      <c r="D8" s="42"/>
      <c r="E8" s="42"/>
      <c r="F8" s="43"/>
      <c r="G8" s="44">
        <v>0</v>
      </c>
      <c r="H8" s="44">
        <v>1</v>
      </c>
      <c r="I8" s="44">
        <v>1</v>
      </c>
      <c r="J8" s="58">
        <v>1</v>
      </c>
      <c r="K8" s="44">
        <v>2</v>
      </c>
      <c r="L8" s="44">
        <v>2</v>
      </c>
      <c r="M8" s="46">
        <v>2</v>
      </c>
      <c r="N8" s="39">
        <v>2</v>
      </c>
      <c r="O8" s="46">
        <v>2</v>
      </c>
      <c r="P8" s="46">
        <v>2</v>
      </c>
      <c r="Q8" s="46">
        <v>2</v>
      </c>
      <c r="R8" s="39">
        <v>2</v>
      </c>
      <c r="S8" s="46">
        <v>2</v>
      </c>
      <c r="T8" s="46">
        <v>2</v>
      </c>
      <c r="U8" s="46">
        <v>2</v>
      </c>
      <c r="V8" s="60">
        <v>2</v>
      </c>
    </row>
    <row r="9" ht="15.75" customHeight="1" spans="1:22">
      <c r="A9" s="40" t="s">
        <v>842</v>
      </c>
      <c r="B9" s="76"/>
      <c r="C9" s="46"/>
      <c r="D9" s="46"/>
      <c r="E9" s="46"/>
      <c r="F9" s="39"/>
      <c r="G9" s="46" t="str">
        <f>IF(G2&gt;=G3+G4+G5,IF(G2&gt;G3+G4+G5,"缺排",""),"超排")</f>
        <v/>
      </c>
      <c r="H9" s="46" t="str">
        <f t="shared" ref="H9:V9" si="0">IF(H2&gt;=H3+H4+H5,IF(H2&gt;H3+H4+H5,"缺排",""),"超排")</f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si="0"/>
        <v/>
      </c>
      <c r="M9" s="46" t="str">
        <f t="shared" si="0"/>
        <v/>
      </c>
      <c r="N9" s="60" t="str">
        <f t="shared" si="0"/>
        <v/>
      </c>
      <c r="O9" s="46" t="str">
        <f t="shared" si="0"/>
        <v/>
      </c>
      <c r="P9" s="46" t="str">
        <f t="shared" si="0"/>
        <v/>
      </c>
      <c r="Q9" s="46" t="str">
        <f t="shared" si="0"/>
        <v/>
      </c>
      <c r="R9" s="60" t="str">
        <f t="shared" si="0"/>
        <v/>
      </c>
      <c r="S9" s="46" t="str">
        <f t="shared" si="0"/>
        <v/>
      </c>
      <c r="T9" s="46" t="str">
        <f t="shared" si="0"/>
        <v/>
      </c>
      <c r="U9" s="46" t="str">
        <f t="shared" si="0"/>
        <v/>
      </c>
      <c r="V9" s="60" t="str">
        <f t="shared" si="0"/>
        <v/>
      </c>
    </row>
    <row r="10" customHeight="1" spans="1:1">
      <c r="A10" s="47"/>
    </row>
    <row r="11" spans="1:22">
      <c r="A11" s="48" t="s">
        <v>887</v>
      </c>
      <c r="B11" s="49" t="s">
        <v>844</v>
      </c>
      <c r="C11" s="50" t="s">
        <v>845</v>
      </c>
      <c r="D11" s="50">
        <v>0</v>
      </c>
      <c r="E11" s="50" t="s">
        <v>846</v>
      </c>
      <c r="F11" s="39">
        <v>0</v>
      </c>
      <c r="G11" s="50" t="s">
        <v>847</v>
      </c>
      <c r="H11" s="50">
        <v>0</v>
      </c>
      <c r="I11" s="50" t="s">
        <v>848</v>
      </c>
      <c r="J11" s="39">
        <f>SUM(C13:F13)</f>
        <v>2</v>
      </c>
      <c r="K11" s="50" t="s">
        <v>849</v>
      </c>
      <c r="L11" s="50">
        <v>2</v>
      </c>
      <c r="M11" s="50" t="s">
        <v>850</v>
      </c>
      <c r="N11" s="39">
        <v>1</v>
      </c>
      <c r="O11" s="50" t="s">
        <v>851</v>
      </c>
      <c r="P11" s="46">
        <v>3</v>
      </c>
      <c r="Q11" s="50" t="s">
        <v>852</v>
      </c>
      <c r="R11" s="39">
        <v>1</v>
      </c>
      <c r="S11" s="50" t="s">
        <v>853</v>
      </c>
      <c r="T11" s="46">
        <v>4</v>
      </c>
      <c r="U11" s="50" t="s">
        <v>877</v>
      </c>
      <c r="V11" s="39" t="s">
        <v>878</v>
      </c>
    </row>
    <row r="12" s="4" customFormat="1" spans="1:22">
      <c r="A12" s="144" t="s">
        <v>856</v>
      </c>
      <c r="B12" s="51" t="s">
        <v>836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75" spans="1:22">
      <c r="A13" s="53" t="s">
        <v>857</v>
      </c>
      <c r="B13" s="54">
        <v>0</v>
      </c>
      <c r="C13" s="42">
        <f>C6</f>
        <v>0</v>
      </c>
      <c r="D13" s="42">
        <f>D6</f>
        <v>0</v>
      </c>
      <c r="E13" s="44">
        <f>E6</f>
        <v>0</v>
      </c>
      <c r="F13" s="58">
        <f>F6</f>
        <v>2</v>
      </c>
      <c r="G13" s="44">
        <f>IF(G3&gt;G6,G3,G6)</f>
        <v>2</v>
      </c>
      <c r="H13" s="44">
        <f t="shared" ref="H13:V13" si="1">IF(H3&gt;H6,H3,H6)</f>
        <v>2</v>
      </c>
      <c r="I13" s="44">
        <f t="shared" si="1"/>
        <v>2</v>
      </c>
      <c r="J13" s="55">
        <f t="shared" si="1"/>
        <v>2</v>
      </c>
      <c r="K13" s="44">
        <f t="shared" si="1"/>
        <v>2</v>
      </c>
      <c r="L13" s="44">
        <f t="shared" si="1"/>
        <v>2</v>
      </c>
      <c r="M13" s="44">
        <f t="shared" si="1"/>
        <v>2</v>
      </c>
      <c r="N13" s="55">
        <f t="shared" si="1"/>
        <v>2</v>
      </c>
      <c r="O13" s="44">
        <f t="shared" si="1"/>
        <v>3</v>
      </c>
      <c r="P13" s="44">
        <f t="shared" si="1"/>
        <v>3</v>
      </c>
      <c r="Q13" s="44">
        <f t="shared" si="1"/>
        <v>3</v>
      </c>
      <c r="R13" s="55">
        <f t="shared" si="1"/>
        <v>3</v>
      </c>
      <c r="S13" s="44">
        <f t="shared" si="1"/>
        <v>4</v>
      </c>
      <c r="T13" s="44">
        <f t="shared" si="1"/>
        <v>4</v>
      </c>
      <c r="U13" s="44">
        <f t="shared" si="1"/>
        <v>4</v>
      </c>
      <c r="V13" s="55">
        <f t="shared" si="1"/>
        <v>4</v>
      </c>
    </row>
    <row r="14" ht="15.75" spans="1:22">
      <c r="A14" s="53" t="s">
        <v>858</v>
      </c>
      <c r="B14" s="54">
        <v>0</v>
      </c>
      <c r="C14" s="50">
        <v>0</v>
      </c>
      <c r="D14" s="50"/>
      <c r="E14" s="50"/>
      <c r="F14" s="39"/>
      <c r="G14" s="73">
        <f>L11</f>
        <v>2</v>
      </c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75" spans="1:22">
      <c r="A15" s="53" t="s">
        <v>859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2">E16+F14-F13</f>
        <v>-2</v>
      </c>
      <c r="G15" s="50">
        <f>J11+G14-G13</f>
        <v>2</v>
      </c>
      <c r="H15" s="50">
        <f t="shared" si="2"/>
        <v>0</v>
      </c>
      <c r="I15" s="50">
        <f t="shared" si="2"/>
        <v>-2</v>
      </c>
      <c r="J15" s="39">
        <f t="shared" si="2"/>
        <v>-2</v>
      </c>
      <c r="K15" s="50">
        <f t="shared" si="2"/>
        <v>-2</v>
      </c>
      <c r="L15" s="50">
        <f t="shared" si="2"/>
        <v>-2</v>
      </c>
      <c r="M15" s="50">
        <f t="shared" ref="M15:V15" si="3">L16+M14-M13</f>
        <v>-2</v>
      </c>
      <c r="N15" s="39">
        <f t="shared" si="3"/>
        <v>-2</v>
      </c>
      <c r="O15" s="50">
        <f t="shared" si="3"/>
        <v>-3</v>
      </c>
      <c r="P15" s="50">
        <f t="shared" si="3"/>
        <v>-3</v>
      </c>
      <c r="Q15" s="50">
        <f t="shared" si="3"/>
        <v>-3</v>
      </c>
      <c r="R15" s="39">
        <f t="shared" si="3"/>
        <v>-3</v>
      </c>
      <c r="S15" s="50">
        <f t="shared" si="3"/>
        <v>-4</v>
      </c>
      <c r="T15" s="50">
        <f t="shared" si="3"/>
        <v>-4</v>
      </c>
      <c r="U15" s="50">
        <f t="shared" si="3"/>
        <v>-4</v>
      </c>
      <c r="V15" s="39">
        <f t="shared" si="3"/>
        <v>-4</v>
      </c>
    </row>
    <row r="16" ht="15.75" spans="1:22">
      <c r="A16" s="53" t="s">
        <v>860</v>
      </c>
      <c r="B16" s="54"/>
      <c r="C16" s="50">
        <f>C15+C18</f>
        <v>0</v>
      </c>
      <c r="D16" s="50">
        <f t="shared" ref="D16:L16" si="4">D15+D18</f>
        <v>0</v>
      </c>
      <c r="E16" s="50">
        <f t="shared" si="4"/>
        <v>0</v>
      </c>
      <c r="F16" s="39">
        <f t="shared" si="4"/>
        <v>0</v>
      </c>
      <c r="G16" s="50">
        <f t="shared" si="4"/>
        <v>2</v>
      </c>
      <c r="H16" s="50">
        <f t="shared" si="4"/>
        <v>0</v>
      </c>
      <c r="I16" s="50">
        <f t="shared" si="4"/>
        <v>0</v>
      </c>
      <c r="J16" s="39">
        <f t="shared" si="4"/>
        <v>0</v>
      </c>
      <c r="K16" s="50">
        <f t="shared" si="4"/>
        <v>0</v>
      </c>
      <c r="L16" s="50">
        <f t="shared" si="4"/>
        <v>0</v>
      </c>
      <c r="M16" s="50">
        <f t="shared" ref="M16:V16" si="5">M15+M18</f>
        <v>0</v>
      </c>
      <c r="N16" s="39">
        <f t="shared" si="5"/>
        <v>0</v>
      </c>
      <c r="O16" s="50">
        <f t="shared" si="5"/>
        <v>0</v>
      </c>
      <c r="P16" s="50">
        <f t="shared" si="5"/>
        <v>0</v>
      </c>
      <c r="Q16" s="50">
        <f t="shared" si="5"/>
        <v>0</v>
      </c>
      <c r="R16" s="39">
        <f t="shared" si="5"/>
        <v>0</v>
      </c>
      <c r="S16" s="50">
        <f t="shared" si="5"/>
        <v>0</v>
      </c>
      <c r="T16" s="50">
        <f t="shared" si="5"/>
        <v>0</v>
      </c>
      <c r="U16" s="50">
        <f t="shared" si="5"/>
        <v>0</v>
      </c>
      <c r="V16" s="39">
        <f t="shared" si="5"/>
        <v>0</v>
      </c>
    </row>
    <row r="17" ht="15.75" spans="1:22">
      <c r="A17" s="53" t="s">
        <v>861</v>
      </c>
      <c r="B17" s="54"/>
      <c r="C17" s="50">
        <f>IF(C15&gt;=$D11,0,$D11-C15)</f>
        <v>0</v>
      </c>
      <c r="D17" s="50">
        <f t="shared" ref="D17:F17" si="6">IF(D15&gt;=$D11,0,$D11-D15)</f>
        <v>0</v>
      </c>
      <c r="E17" s="50">
        <f t="shared" si="6"/>
        <v>0</v>
      </c>
      <c r="F17" s="39">
        <f t="shared" si="6"/>
        <v>2</v>
      </c>
      <c r="G17" s="50">
        <f t="shared" ref="G17:L17" si="7">IF(G15&gt;=$H11,0,$H11-G15)</f>
        <v>0</v>
      </c>
      <c r="H17" s="50">
        <f t="shared" si="7"/>
        <v>0</v>
      </c>
      <c r="I17" s="50">
        <f t="shared" si="7"/>
        <v>2</v>
      </c>
      <c r="J17" s="39">
        <f t="shared" si="7"/>
        <v>2</v>
      </c>
      <c r="K17" s="50">
        <f t="shared" si="7"/>
        <v>2</v>
      </c>
      <c r="L17" s="50">
        <f t="shared" si="7"/>
        <v>2</v>
      </c>
      <c r="M17" s="50">
        <f t="shared" ref="M17:N17" si="8">IF(M15&gt;=$H11,0,$H11-M15)</f>
        <v>2</v>
      </c>
      <c r="N17" s="39">
        <f t="shared" si="8"/>
        <v>2</v>
      </c>
      <c r="O17" s="50">
        <f>IF(O15&gt;=$N11,0,$N11-O15)</f>
        <v>4</v>
      </c>
      <c r="P17" s="50">
        <f t="shared" ref="P17:R17" si="9">IF(P15&gt;=$N11,0,$N11-P15)</f>
        <v>4</v>
      </c>
      <c r="Q17" s="50">
        <f t="shared" si="9"/>
        <v>4</v>
      </c>
      <c r="R17" s="39">
        <f t="shared" si="9"/>
        <v>4</v>
      </c>
      <c r="S17" s="50">
        <f>IF(S15&gt;=$R11,0,$R11-S15)</f>
        <v>5</v>
      </c>
      <c r="T17" s="50">
        <f t="shared" ref="T17:V17" si="10">IF(T15&gt;=$R11,0,$R11-T15)</f>
        <v>5</v>
      </c>
      <c r="U17" s="50">
        <f t="shared" si="10"/>
        <v>5</v>
      </c>
      <c r="V17" s="39">
        <f t="shared" si="10"/>
        <v>5</v>
      </c>
    </row>
    <row r="18" ht="15.75" spans="1:22">
      <c r="A18" s="53" t="s">
        <v>862</v>
      </c>
      <c r="B18" s="54"/>
      <c r="C18" s="50">
        <f>IF(C17&gt;0,$L11,0)</f>
        <v>0</v>
      </c>
      <c r="D18" s="50">
        <f t="shared" ref="D18:N18" si="11">IF(D17&gt;0,$L11,0)</f>
        <v>0</v>
      </c>
      <c r="E18" s="50">
        <f t="shared" si="11"/>
        <v>0</v>
      </c>
      <c r="F18" s="39">
        <f t="shared" si="11"/>
        <v>2</v>
      </c>
      <c r="G18" s="50">
        <f t="shared" si="11"/>
        <v>0</v>
      </c>
      <c r="H18" s="50">
        <f t="shared" si="11"/>
        <v>0</v>
      </c>
      <c r="I18" s="50">
        <f t="shared" si="11"/>
        <v>2</v>
      </c>
      <c r="J18" s="39">
        <f t="shared" si="11"/>
        <v>2</v>
      </c>
      <c r="K18" s="50">
        <f t="shared" si="11"/>
        <v>2</v>
      </c>
      <c r="L18" s="50">
        <f t="shared" si="11"/>
        <v>2</v>
      </c>
      <c r="M18" s="50">
        <f t="shared" si="11"/>
        <v>2</v>
      </c>
      <c r="N18" s="39">
        <f t="shared" si="11"/>
        <v>2</v>
      </c>
      <c r="O18" s="50">
        <f>IF(O17&gt;0,$P11,0)</f>
        <v>3</v>
      </c>
      <c r="P18" s="50">
        <f t="shared" ref="P18:R18" si="12">IF(P17&gt;0,$P11,0)</f>
        <v>3</v>
      </c>
      <c r="Q18" s="50">
        <f t="shared" si="12"/>
        <v>3</v>
      </c>
      <c r="R18" s="39">
        <f t="shared" si="12"/>
        <v>3</v>
      </c>
      <c r="S18" s="50">
        <f>IF(S17&gt;0,$T11,0)</f>
        <v>4</v>
      </c>
      <c r="T18" s="50">
        <f t="shared" ref="T18:V18" si="13">IF(T17&gt;0,$T11,0)</f>
        <v>4</v>
      </c>
      <c r="U18" s="50">
        <f t="shared" si="13"/>
        <v>4</v>
      </c>
      <c r="V18" s="39">
        <f t="shared" si="13"/>
        <v>4</v>
      </c>
    </row>
    <row r="19" ht="15.75" spans="1:22">
      <c r="A19" s="53" t="s">
        <v>863</v>
      </c>
      <c r="B19" s="54">
        <f t="shared" ref="B19:L19" si="14">C18</f>
        <v>0</v>
      </c>
      <c r="C19" s="50">
        <f t="shared" si="14"/>
        <v>0</v>
      </c>
      <c r="D19" s="50">
        <f t="shared" si="14"/>
        <v>0</v>
      </c>
      <c r="E19" s="50">
        <f t="shared" si="14"/>
        <v>2</v>
      </c>
      <c r="F19" s="74">
        <f>G14</f>
        <v>2</v>
      </c>
      <c r="G19" s="50">
        <f t="shared" si="14"/>
        <v>0</v>
      </c>
      <c r="H19" s="50">
        <f t="shared" si="14"/>
        <v>2</v>
      </c>
      <c r="I19" s="50">
        <f t="shared" si="14"/>
        <v>2</v>
      </c>
      <c r="J19" s="39">
        <f t="shared" si="14"/>
        <v>2</v>
      </c>
      <c r="K19" s="50">
        <f t="shared" si="14"/>
        <v>2</v>
      </c>
      <c r="L19" s="50">
        <f t="shared" si="14"/>
        <v>2</v>
      </c>
      <c r="M19" s="50">
        <f t="shared" ref="M19:V19" si="15">N18</f>
        <v>2</v>
      </c>
      <c r="N19" s="39">
        <f t="shared" si="15"/>
        <v>3</v>
      </c>
      <c r="O19" s="50">
        <f t="shared" si="15"/>
        <v>3</v>
      </c>
      <c r="P19" s="50">
        <f t="shared" si="15"/>
        <v>3</v>
      </c>
      <c r="Q19" s="50">
        <f t="shared" si="15"/>
        <v>3</v>
      </c>
      <c r="R19" s="39">
        <f t="shared" si="15"/>
        <v>4</v>
      </c>
      <c r="S19" s="50">
        <f t="shared" si="15"/>
        <v>4</v>
      </c>
      <c r="T19" s="50">
        <f t="shared" si="15"/>
        <v>4</v>
      </c>
      <c r="U19" s="50">
        <f t="shared" si="15"/>
        <v>4</v>
      </c>
      <c r="V19" s="39">
        <f t="shared" si="15"/>
        <v>0</v>
      </c>
    </row>
    <row r="20" ht="15.75" spans="1:22">
      <c r="A20" s="56" t="s">
        <v>864</v>
      </c>
      <c r="B20" s="41"/>
      <c r="C20" s="44">
        <f>C3</f>
        <v>0</v>
      </c>
      <c r="D20" s="44">
        <f t="shared" ref="D20:V20" si="16">D3</f>
        <v>0</v>
      </c>
      <c r="E20" s="44">
        <f t="shared" si="16"/>
        <v>0</v>
      </c>
      <c r="F20" s="55">
        <f t="shared" si="16"/>
        <v>0</v>
      </c>
      <c r="G20" s="44">
        <f t="shared" si="16"/>
        <v>2</v>
      </c>
      <c r="H20" s="44">
        <f t="shared" si="16"/>
        <v>2</v>
      </c>
      <c r="I20" s="44">
        <f t="shared" si="16"/>
        <v>2</v>
      </c>
      <c r="J20" s="55">
        <f t="shared" si="16"/>
        <v>2</v>
      </c>
      <c r="K20" s="44">
        <f t="shared" si="16"/>
        <v>0</v>
      </c>
      <c r="L20" s="44">
        <f t="shared" si="16"/>
        <v>0</v>
      </c>
      <c r="M20" s="44">
        <f t="shared" si="16"/>
        <v>0</v>
      </c>
      <c r="N20" s="55">
        <f t="shared" si="16"/>
        <v>0</v>
      </c>
      <c r="O20" s="44">
        <f t="shared" si="16"/>
        <v>0</v>
      </c>
      <c r="P20" s="44">
        <f t="shared" si="16"/>
        <v>0</v>
      </c>
      <c r="Q20" s="44">
        <f t="shared" si="16"/>
        <v>0</v>
      </c>
      <c r="R20" s="55">
        <f t="shared" si="16"/>
        <v>0</v>
      </c>
      <c r="S20" s="44">
        <f t="shared" si="16"/>
        <v>0</v>
      </c>
      <c r="T20" s="44">
        <f t="shared" si="16"/>
        <v>0</v>
      </c>
      <c r="U20" s="44">
        <f t="shared" si="16"/>
        <v>0</v>
      </c>
      <c r="V20" s="55">
        <f t="shared" si="16"/>
        <v>0</v>
      </c>
    </row>
    <row r="21" ht="15.75" spans="1:22">
      <c r="A21" s="56" t="s">
        <v>865</v>
      </c>
      <c r="B21" s="57"/>
      <c r="C21" s="44">
        <f t="shared" ref="C21:V21" si="17">C14+C18</f>
        <v>0</v>
      </c>
      <c r="D21" s="44">
        <f t="shared" si="17"/>
        <v>0</v>
      </c>
      <c r="E21" s="44">
        <f t="shared" si="17"/>
        <v>0</v>
      </c>
      <c r="F21" s="58">
        <f t="shared" si="17"/>
        <v>2</v>
      </c>
      <c r="G21" s="44">
        <f t="shared" si="17"/>
        <v>2</v>
      </c>
      <c r="H21" s="44">
        <f t="shared" si="17"/>
        <v>0</v>
      </c>
      <c r="I21" s="44">
        <f t="shared" si="17"/>
        <v>2</v>
      </c>
      <c r="J21" s="58">
        <f t="shared" si="17"/>
        <v>2</v>
      </c>
      <c r="K21" s="44">
        <f t="shared" si="17"/>
        <v>2</v>
      </c>
      <c r="L21" s="44">
        <f t="shared" si="17"/>
        <v>2</v>
      </c>
      <c r="M21" s="44">
        <f t="shared" si="17"/>
        <v>2</v>
      </c>
      <c r="N21" s="58">
        <f t="shared" si="17"/>
        <v>2</v>
      </c>
      <c r="O21" s="44">
        <f t="shared" si="17"/>
        <v>3</v>
      </c>
      <c r="P21" s="44">
        <f t="shared" si="17"/>
        <v>3</v>
      </c>
      <c r="Q21" s="44">
        <f t="shared" si="17"/>
        <v>3</v>
      </c>
      <c r="R21" s="58">
        <f t="shared" si="17"/>
        <v>3</v>
      </c>
      <c r="S21" s="44">
        <f t="shared" si="17"/>
        <v>4</v>
      </c>
      <c r="T21" s="44">
        <f t="shared" si="17"/>
        <v>4</v>
      </c>
      <c r="U21" s="44">
        <f t="shared" si="17"/>
        <v>4</v>
      </c>
      <c r="V21" s="55">
        <f t="shared" si="17"/>
        <v>4</v>
      </c>
    </row>
    <row r="22" ht="15.75" spans="1:22">
      <c r="A22" s="48" t="s">
        <v>866</v>
      </c>
      <c r="B22" s="57"/>
      <c r="C22" s="46">
        <f t="shared" ref="C22:V22" si="18">IF(C21=0,0,1)</f>
        <v>0</v>
      </c>
      <c r="D22" s="46">
        <f t="shared" si="18"/>
        <v>0</v>
      </c>
      <c r="E22" s="46">
        <f t="shared" si="18"/>
        <v>0</v>
      </c>
      <c r="F22" s="39">
        <f t="shared" si="18"/>
        <v>1</v>
      </c>
      <c r="G22" s="46">
        <f t="shared" si="18"/>
        <v>1</v>
      </c>
      <c r="H22" s="46">
        <f t="shared" si="18"/>
        <v>0</v>
      </c>
      <c r="I22" s="46">
        <f t="shared" si="18"/>
        <v>1</v>
      </c>
      <c r="J22" s="39">
        <f t="shared" si="18"/>
        <v>1</v>
      </c>
      <c r="K22" s="46">
        <f t="shared" si="18"/>
        <v>1</v>
      </c>
      <c r="L22" s="46">
        <f t="shared" si="18"/>
        <v>1</v>
      </c>
      <c r="M22" s="46">
        <f t="shared" si="18"/>
        <v>1</v>
      </c>
      <c r="N22" s="39">
        <f t="shared" si="18"/>
        <v>1</v>
      </c>
      <c r="O22" s="46">
        <f t="shared" si="18"/>
        <v>1</v>
      </c>
      <c r="P22" s="46">
        <f t="shared" si="18"/>
        <v>1</v>
      </c>
      <c r="Q22" s="46">
        <f t="shared" si="18"/>
        <v>1</v>
      </c>
      <c r="R22" s="39">
        <f t="shared" si="18"/>
        <v>1</v>
      </c>
      <c r="S22" s="46">
        <f t="shared" si="18"/>
        <v>1</v>
      </c>
      <c r="T22" s="46">
        <f t="shared" si="18"/>
        <v>1</v>
      </c>
      <c r="U22" s="46">
        <f t="shared" si="18"/>
        <v>1</v>
      </c>
      <c r="V22" s="60">
        <f t="shared" si="18"/>
        <v>1</v>
      </c>
    </row>
    <row r="23" ht="15.75" spans="1:22">
      <c r="A23" s="48" t="s">
        <v>867</v>
      </c>
      <c r="B23" s="57"/>
      <c r="C23" s="46">
        <f>B20+C20+D23*ABS(D22-1)+D24</f>
        <v>0</v>
      </c>
      <c r="D23" s="46">
        <f t="shared" ref="D23:U23" si="19">D20+E23*ABS(E22-1)+E24</f>
        <v>0</v>
      </c>
      <c r="E23" s="46">
        <f t="shared" si="19"/>
        <v>0</v>
      </c>
      <c r="F23" s="39">
        <f t="shared" si="19"/>
        <v>2</v>
      </c>
      <c r="G23" s="46">
        <f t="shared" si="19"/>
        <v>4</v>
      </c>
      <c r="H23" s="46">
        <f t="shared" si="19"/>
        <v>2</v>
      </c>
      <c r="I23" s="46">
        <f t="shared" si="19"/>
        <v>2</v>
      </c>
      <c r="J23" s="39">
        <f t="shared" si="19"/>
        <v>2</v>
      </c>
      <c r="K23" s="46">
        <f t="shared" si="19"/>
        <v>0</v>
      </c>
      <c r="L23" s="46">
        <f t="shared" si="19"/>
        <v>0</v>
      </c>
      <c r="M23" s="46">
        <f t="shared" si="19"/>
        <v>0</v>
      </c>
      <c r="N23" s="39">
        <f t="shared" si="19"/>
        <v>0</v>
      </c>
      <c r="O23" s="46">
        <f t="shared" si="19"/>
        <v>0</v>
      </c>
      <c r="P23" s="46">
        <f t="shared" si="19"/>
        <v>0</v>
      </c>
      <c r="Q23" s="46">
        <f t="shared" si="19"/>
        <v>0</v>
      </c>
      <c r="R23" s="39">
        <f t="shared" si="19"/>
        <v>0</v>
      </c>
      <c r="S23" s="46">
        <f t="shared" si="19"/>
        <v>0</v>
      </c>
      <c r="T23" s="46">
        <f t="shared" si="19"/>
        <v>0</v>
      </c>
      <c r="U23" s="46">
        <f t="shared" si="19"/>
        <v>0</v>
      </c>
      <c r="V23" s="60">
        <f>V20</f>
        <v>0</v>
      </c>
    </row>
    <row r="24" ht="15.75" spans="1:22">
      <c r="A24" s="48" t="s">
        <v>868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0">IF(E22=0,0,MAX(E23-E21,0))</f>
        <v>0</v>
      </c>
      <c r="F24" s="39">
        <f t="shared" si="20"/>
        <v>0</v>
      </c>
      <c r="G24" s="46">
        <f t="shared" si="20"/>
        <v>2</v>
      </c>
      <c r="H24" s="46">
        <f t="shared" si="20"/>
        <v>0</v>
      </c>
      <c r="I24" s="46">
        <f t="shared" si="20"/>
        <v>0</v>
      </c>
      <c r="J24" s="39">
        <f t="shared" si="20"/>
        <v>0</v>
      </c>
      <c r="K24" s="46">
        <f t="shared" si="20"/>
        <v>0</v>
      </c>
      <c r="L24" s="46">
        <f t="shared" si="20"/>
        <v>0</v>
      </c>
      <c r="M24" s="46">
        <f t="shared" si="20"/>
        <v>0</v>
      </c>
      <c r="N24" s="39">
        <f t="shared" si="20"/>
        <v>0</v>
      </c>
      <c r="O24" s="46">
        <f t="shared" si="20"/>
        <v>0</v>
      </c>
      <c r="P24" s="46">
        <f t="shared" si="20"/>
        <v>0</v>
      </c>
      <c r="Q24" s="46">
        <f t="shared" si="20"/>
        <v>0</v>
      </c>
      <c r="R24" s="39">
        <f t="shared" si="20"/>
        <v>0</v>
      </c>
      <c r="S24" s="46">
        <f t="shared" si="20"/>
        <v>0</v>
      </c>
      <c r="T24" s="46">
        <f t="shared" si="20"/>
        <v>0</v>
      </c>
      <c r="U24" s="46">
        <f t="shared" si="20"/>
        <v>0</v>
      </c>
      <c r="V24" s="60">
        <f t="shared" si="20"/>
        <v>0</v>
      </c>
    </row>
    <row r="25" ht="15.75" spans="1:22">
      <c r="A25" s="56" t="s">
        <v>869</v>
      </c>
      <c r="B25" s="57"/>
      <c r="C25" s="59">
        <f>F11+B21+C21-C23</f>
        <v>0</v>
      </c>
      <c r="D25" s="46" t="str">
        <f>IF(D22=0,"",IF(D24=0,D21-D23,0))</f>
        <v/>
      </c>
      <c r="E25" s="46" t="str">
        <f t="shared" ref="E25:V25" si="21">IF(E22=0,"",IF(E24=0,E21-E23,0))</f>
        <v/>
      </c>
      <c r="F25" s="39">
        <f t="shared" si="21"/>
        <v>0</v>
      </c>
      <c r="G25" s="46">
        <f t="shared" si="21"/>
        <v>0</v>
      </c>
      <c r="H25" s="46" t="str">
        <f t="shared" si="21"/>
        <v/>
      </c>
      <c r="I25" s="46">
        <f t="shared" si="21"/>
        <v>0</v>
      </c>
      <c r="J25" s="39">
        <f t="shared" si="21"/>
        <v>0</v>
      </c>
      <c r="K25" s="46">
        <f t="shared" si="21"/>
        <v>2</v>
      </c>
      <c r="L25" s="46">
        <f t="shared" si="21"/>
        <v>2</v>
      </c>
      <c r="M25" s="46">
        <f t="shared" si="21"/>
        <v>2</v>
      </c>
      <c r="N25" s="39">
        <f t="shared" si="21"/>
        <v>2</v>
      </c>
      <c r="O25" s="46">
        <f t="shared" si="21"/>
        <v>3</v>
      </c>
      <c r="P25" s="46">
        <f t="shared" si="21"/>
        <v>3</v>
      </c>
      <c r="Q25" s="46">
        <f t="shared" si="21"/>
        <v>3</v>
      </c>
      <c r="R25" s="39">
        <f t="shared" si="21"/>
        <v>3</v>
      </c>
      <c r="S25" s="46">
        <f t="shared" si="21"/>
        <v>4</v>
      </c>
      <c r="T25" s="46">
        <f t="shared" si="21"/>
        <v>4</v>
      </c>
      <c r="U25" s="46">
        <f t="shared" si="21"/>
        <v>4</v>
      </c>
      <c r="V25" s="60">
        <f t="shared" si="21"/>
        <v>4</v>
      </c>
    </row>
    <row r="27" spans="1:22">
      <c r="A27" s="48" t="s">
        <v>888</v>
      </c>
      <c r="B27" s="49" t="s">
        <v>844</v>
      </c>
      <c r="C27" s="50" t="s">
        <v>845</v>
      </c>
      <c r="D27" s="50">
        <v>0</v>
      </c>
      <c r="E27" s="50" t="s">
        <v>846</v>
      </c>
      <c r="F27" s="39">
        <v>0</v>
      </c>
      <c r="G27" s="50" t="s">
        <v>847</v>
      </c>
      <c r="H27" s="50">
        <v>0</v>
      </c>
      <c r="I27" s="50" t="s">
        <v>848</v>
      </c>
      <c r="J27" s="39">
        <f>SUM(C29:F29)</f>
        <v>0</v>
      </c>
      <c r="K27" s="50" t="s">
        <v>849</v>
      </c>
      <c r="L27" s="50">
        <v>1</v>
      </c>
      <c r="M27" s="50" t="s">
        <v>850</v>
      </c>
      <c r="N27" s="39"/>
      <c r="O27" s="50" t="s">
        <v>851</v>
      </c>
      <c r="P27" s="46"/>
      <c r="Q27" s="50" t="s">
        <v>852</v>
      </c>
      <c r="R27" s="39"/>
      <c r="S27" s="50" t="s">
        <v>853</v>
      </c>
      <c r="T27" s="46"/>
      <c r="U27" s="50" t="s">
        <v>877</v>
      </c>
      <c r="V27" s="39" t="s">
        <v>878</v>
      </c>
    </row>
    <row r="28" s="4" customFormat="1" spans="1:22">
      <c r="A28" s="144" t="s">
        <v>856</v>
      </c>
      <c r="B28" s="51" t="s">
        <v>836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75" spans="1:22">
      <c r="A29" s="53" t="s">
        <v>857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58">
        <f>F7</f>
        <v>0</v>
      </c>
      <c r="G29" s="58">
        <f>IF(G4&gt;G7,G4,G7)</f>
        <v>1</v>
      </c>
      <c r="H29" s="58">
        <f t="shared" ref="H29:V29" si="22">IF(H4&gt;H7,H4,H7)</f>
        <v>2</v>
      </c>
      <c r="I29" s="58">
        <f t="shared" si="22"/>
        <v>1</v>
      </c>
      <c r="J29" s="58">
        <f t="shared" si="22"/>
        <v>2</v>
      </c>
      <c r="K29" s="58">
        <f t="shared" si="22"/>
        <v>1</v>
      </c>
      <c r="L29" s="58">
        <f t="shared" si="22"/>
        <v>1</v>
      </c>
      <c r="M29" s="58">
        <f t="shared" si="22"/>
        <v>1</v>
      </c>
      <c r="N29" s="58">
        <f t="shared" si="22"/>
        <v>1</v>
      </c>
      <c r="O29" s="58">
        <f t="shared" si="22"/>
        <v>1</v>
      </c>
      <c r="P29" s="58">
        <f t="shared" si="22"/>
        <v>1</v>
      </c>
      <c r="Q29" s="58">
        <f t="shared" si="22"/>
        <v>1</v>
      </c>
      <c r="R29" s="58">
        <f t="shared" si="22"/>
        <v>1</v>
      </c>
      <c r="S29" s="58">
        <f t="shared" si="22"/>
        <v>1</v>
      </c>
      <c r="T29" s="58">
        <f t="shared" si="22"/>
        <v>1</v>
      </c>
      <c r="U29" s="58">
        <f t="shared" si="22"/>
        <v>1</v>
      </c>
      <c r="V29" s="58">
        <f t="shared" si="22"/>
        <v>1</v>
      </c>
    </row>
    <row r="30" ht="15.75" spans="1:22">
      <c r="A30" s="53" t="s">
        <v>858</v>
      </c>
      <c r="B30" s="54">
        <v>0</v>
      </c>
      <c r="C30" s="50">
        <v>0</v>
      </c>
      <c r="D30" s="50"/>
      <c r="E30" s="50"/>
      <c r="F30" s="39"/>
      <c r="G30" s="73">
        <f>L27</f>
        <v>1</v>
      </c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75" spans="1:22">
      <c r="A31" s="53" t="s">
        <v>859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3">E32+F30-F29</f>
        <v>0</v>
      </c>
      <c r="G31" s="50">
        <f>J27+G30-G29</f>
        <v>0</v>
      </c>
      <c r="H31" s="50">
        <f t="shared" ref="H31:I31" si="24">G32+H30-H29</f>
        <v>-2</v>
      </c>
      <c r="I31" s="50">
        <f t="shared" si="24"/>
        <v>-2</v>
      </c>
      <c r="J31" s="39">
        <f t="shared" ref="J31:L31" si="25">I32+J30-J29</f>
        <v>-3</v>
      </c>
      <c r="K31" s="50">
        <f t="shared" si="25"/>
        <v>-3</v>
      </c>
      <c r="L31" s="50">
        <f t="shared" si="25"/>
        <v>-3</v>
      </c>
      <c r="M31" s="50">
        <f t="shared" ref="M31" si="26">L32+M30-M29</f>
        <v>-3</v>
      </c>
      <c r="N31" s="39">
        <f t="shared" ref="N31" si="27">M32+N30-N29</f>
        <v>-3</v>
      </c>
      <c r="O31" s="50">
        <f t="shared" ref="O31" si="28">N32+O30-O29</f>
        <v>-3</v>
      </c>
      <c r="P31" s="50">
        <f t="shared" ref="P31" si="29">O32+P30-P29</f>
        <v>-3</v>
      </c>
      <c r="Q31" s="50">
        <f t="shared" ref="Q31" si="30">P32+Q30-Q29</f>
        <v>-3</v>
      </c>
      <c r="R31" s="39">
        <f t="shared" ref="R31" si="31">Q32+R30-R29</f>
        <v>-3</v>
      </c>
      <c r="S31" s="50">
        <f t="shared" ref="S31" si="32">R32+S30-S29</f>
        <v>-3</v>
      </c>
      <c r="T31" s="50">
        <f t="shared" ref="T31" si="33">S32+T30-T29</f>
        <v>-3</v>
      </c>
      <c r="U31" s="50">
        <f t="shared" ref="U31" si="34">T32+U30-U29</f>
        <v>-3</v>
      </c>
      <c r="V31" s="39">
        <f t="shared" ref="V31" si="35">U32+V30-V29</f>
        <v>-3</v>
      </c>
    </row>
    <row r="32" ht="15.75" spans="1:22">
      <c r="A32" s="53" t="s">
        <v>860</v>
      </c>
      <c r="B32" s="54"/>
      <c r="C32" s="50">
        <f>C31+C34</f>
        <v>0</v>
      </c>
      <c r="D32" s="50">
        <f t="shared" ref="D32:F32" si="36">D31+D34</f>
        <v>0</v>
      </c>
      <c r="E32" s="50">
        <f t="shared" si="36"/>
        <v>0</v>
      </c>
      <c r="F32" s="39">
        <f t="shared" si="36"/>
        <v>0</v>
      </c>
      <c r="G32" s="50">
        <f t="shared" ref="G32:L32" si="37">G31+G34</f>
        <v>0</v>
      </c>
      <c r="H32" s="50">
        <f t="shared" si="37"/>
        <v>-1</v>
      </c>
      <c r="I32" s="50">
        <f t="shared" si="37"/>
        <v>-1</v>
      </c>
      <c r="J32" s="39">
        <f t="shared" si="37"/>
        <v>-2</v>
      </c>
      <c r="K32" s="50">
        <f t="shared" si="37"/>
        <v>-2</v>
      </c>
      <c r="L32" s="50">
        <f t="shared" si="37"/>
        <v>-2</v>
      </c>
      <c r="M32" s="50">
        <f t="shared" ref="M32:V32" si="38">M31+M34</f>
        <v>-2</v>
      </c>
      <c r="N32" s="39">
        <f t="shared" si="38"/>
        <v>-2</v>
      </c>
      <c r="O32" s="50">
        <f t="shared" si="38"/>
        <v>-2</v>
      </c>
      <c r="P32" s="50">
        <f t="shared" si="38"/>
        <v>-2</v>
      </c>
      <c r="Q32" s="50">
        <f t="shared" si="38"/>
        <v>-2</v>
      </c>
      <c r="R32" s="39">
        <f t="shared" si="38"/>
        <v>-2</v>
      </c>
      <c r="S32" s="50">
        <f t="shared" si="38"/>
        <v>-2</v>
      </c>
      <c r="T32" s="50">
        <f t="shared" si="38"/>
        <v>-2</v>
      </c>
      <c r="U32" s="50">
        <f t="shared" si="38"/>
        <v>-2</v>
      </c>
      <c r="V32" s="39">
        <f t="shared" si="38"/>
        <v>-2</v>
      </c>
    </row>
    <row r="33" ht="15.75" spans="1:22">
      <c r="A33" s="53" t="s">
        <v>861</v>
      </c>
      <c r="B33" s="54"/>
      <c r="C33" s="50">
        <f>IF(C31&gt;=$D27,0,$D27-C31)</f>
        <v>0</v>
      </c>
      <c r="D33" s="50">
        <f t="shared" ref="D33:E33" si="39">IF(D31&gt;=$D27,0,$D27-D31)</f>
        <v>0</v>
      </c>
      <c r="E33" s="50">
        <f t="shared" si="39"/>
        <v>0</v>
      </c>
      <c r="F33" s="39">
        <f t="shared" ref="F33" si="40">IF(F31&gt;=$D27,0,$D27-F31)</f>
        <v>0</v>
      </c>
      <c r="G33" s="50">
        <f t="shared" ref="G33:L33" si="41">IF(G31&gt;=$H27,0,$H27-G31)</f>
        <v>0</v>
      </c>
      <c r="H33" s="50">
        <f t="shared" si="41"/>
        <v>2</v>
      </c>
      <c r="I33" s="50">
        <f t="shared" si="41"/>
        <v>2</v>
      </c>
      <c r="J33" s="39">
        <f t="shared" si="41"/>
        <v>3</v>
      </c>
      <c r="K33" s="50">
        <f t="shared" si="41"/>
        <v>3</v>
      </c>
      <c r="L33" s="50">
        <f t="shared" si="41"/>
        <v>3</v>
      </c>
      <c r="M33" s="50">
        <f t="shared" ref="M33:V33" si="42">IF(M31&gt;=$H27,0,$H27-M31)</f>
        <v>3</v>
      </c>
      <c r="N33" s="39">
        <f t="shared" si="42"/>
        <v>3</v>
      </c>
      <c r="O33" s="50">
        <f t="shared" si="42"/>
        <v>3</v>
      </c>
      <c r="P33" s="50">
        <f t="shared" si="42"/>
        <v>3</v>
      </c>
      <c r="Q33" s="50">
        <f t="shared" si="42"/>
        <v>3</v>
      </c>
      <c r="R33" s="39">
        <f t="shared" si="42"/>
        <v>3</v>
      </c>
      <c r="S33" s="50">
        <f t="shared" si="42"/>
        <v>3</v>
      </c>
      <c r="T33" s="50">
        <f t="shared" si="42"/>
        <v>3</v>
      </c>
      <c r="U33" s="50">
        <f t="shared" si="42"/>
        <v>3</v>
      </c>
      <c r="V33" s="39">
        <f t="shared" si="42"/>
        <v>3</v>
      </c>
    </row>
    <row r="34" ht="15.75" spans="1:22">
      <c r="A34" s="53" t="s">
        <v>862</v>
      </c>
      <c r="B34" s="54"/>
      <c r="C34" s="50">
        <f>IF(C33&gt;0,$L27,0)</f>
        <v>0</v>
      </c>
      <c r="D34" s="50">
        <f t="shared" ref="D34:H34" si="43">IF(D33&gt;0,$L27,0)</f>
        <v>0</v>
      </c>
      <c r="E34" s="50">
        <f t="shared" si="43"/>
        <v>0</v>
      </c>
      <c r="F34" s="39">
        <f t="shared" si="43"/>
        <v>0</v>
      </c>
      <c r="G34" s="50">
        <f t="shared" si="43"/>
        <v>0</v>
      </c>
      <c r="H34" s="50">
        <f t="shared" si="43"/>
        <v>1</v>
      </c>
      <c r="I34" s="50">
        <f t="shared" ref="I34:V34" si="44">IF(I33&gt;0,$L27,0)</f>
        <v>1</v>
      </c>
      <c r="J34" s="39">
        <f t="shared" si="44"/>
        <v>1</v>
      </c>
      <c r="K34" s="50">
        <f t="shared" si="44"/>
        <v>1</v>
      </c>
      <c r="L34" s="50">
        <f t="shared" si="44"/>
        <v>1</v>
      </c>
      <c r="M34" s="50">
        <f t="shared" si="44"/>
        <v>1</v>
      </c>
      <c r="N34" s="39">
        <f t="shared" si="44"/>
        <v>1</v>
      </c>
      <c r="O34" s="50">
        <f t="shared" si="44"/>
        <v>1</v>
      </c>
      <c r="P34" s="50">
        <f t="shared" si="44"/>
        <v>1</v>
      </c>
      <c r="Q34" s="50">
        <f t="shared" si="44"/>
        <v>1</v>
      </c>
      <c r="R34" s="39">
        <f t="shared" si="44"/>
        <v>1</v>
      </c>
      <c r="S34" s="50">
        <f t="shared" si="44"/>
        <v>1</v>
      </c>
      <c r="T34" s="50">
        <f t="shared" si="44"/>
        <v>1</v>
      </c>
      <c r="U34" s="50">
        <f t="shared" si="44"/>
        <v>1</v>
      </c>
      <c r="V34" s="39">
        <f t="shared" si="44"/>
        <v>1</v>
      </c>
    </row>
    <row r="35" ht="15.75" spans="1:22">
      <c r="A35" s="53" t="s">
        <v>863</v>
      </c>
      <c r="B35" s="54">
        <f t="shared" ref="B35" si="45">C34</f>
        <v>0</v>
      </c>
      <c r="C35" s="50">
        <f t="shared" ref="C35" si="46">D34</f>
        <v>0</v>
      </c>
      <c r="D35" s="50">
        <f t="shared" ref="D35" si="47">E34</f>
        <v>0</v>
      </c>
      <c r="E35" s="50">
        <f t="shared" ref="E35" si="48">F34</f>
        <v>0</v>
      </c>
      <c r="F35" s="74">
        <f>G30</f>
        <v>1</v>
      </c>
      <c r="G35" s="50">
        <f>H34</f>
        <v>1</v>
      </c>
      <c r="H35" s="50">
        <f t="shared" ref="H35" si="49">I34</f>
        <v>1</v>
      </c>
      <c r="I35" s="50">
        <f t="shared" ref="I35" si="50">J34</f>
        <v>1</v>
      </c>
      <c r="J35" s="39">
        <f t="shared" ref="J35:L35" si="51">K34</f>
        <v>1</v>
      </c>
      <c r="K35" s="50">
        <f t="shared" si="51"/>
        <v>1</v>
      </c>
      <c r="L35" s="50">
        <f t="shared" si="51"/>
        <v>1</v>
      </c>
      <c r="M35" s="50">
        <f t="shared" ref="M35" si="52">N34</f>
        <v>1</v>
      </c>
      <c r="N35" s="39">
        <f t="shared" ref="N35" si="53">O34</f>
        <v>1</v>
      </c>
      <c r="O35" s="50">
        <f t="shared" ref="O35" si="54">P34</f>
        <v>1</v>
      </c>
      <c r="P35" s="50">
        <f t="shared" ref="P35" si="55">Q34</f>
        <v>1</v>
      </c>
      <c r="Q35" s="50">
        <f t="shared" ref="Q35" si="56">R34</f>
        <v>1</v>
      </c>
      <c r="R35" s="39">
        <f t="shared" ref="R35" si="57">S34</f>
        <v>1</v>
      </c>
      <c r="S35" s="50">
        <f t="shared" ref="S35" si="58">T34</f>
        <v>1</v>
      </c>
      <c r="T35" s="50">
        <f t="shared" ref="T35" si="59">U34</f>
        <v>1</v>
      </c>
      <c r="U35" s="50">
        <f t="shared" ref="U35" si="60">V34</f>
        <v>1</v>
      </c>
      <c r="V35" s="39">
        <f t="shared" ref="V35" si="61">W34</f>
        <v>0</v>
      </c>
    </row>
    <row r="36" ht="15.75" spans="1:22">
      <c r="A36" s="56" t="s">
        <v>864</v>
      </c>
      <c r="B36" s="41"/>
      <c r="C36" s="44">
        <f>C4</f>
        <v>0</v>
      </c>
      <c r="D36" s="44">
        <f t="shared" ref="D36:V36" si="62">D4</f>
        <v>0</v>
      </c>
      <c r="E36" s="44">
        <f t="shared" si="62"/>
        <v>0</v>
      </c>
      <c r="F36" s="55">
        <f t="shared" si="62"/>
        <v>0</v>
      </c>
      <c r="G36" s="44">
        <f t="shared" si="62"/>
        <v>0</v>
      </c>
      <c r="H36" s="44">
        <f t="shared" si="62"/>
        <v>2</v>
      </c>
      <c r="I36" s="44">
        <f t="shared" si="62"/>
        <v>0</v>
      </c>
      <c r="J36" s="55">
        <f t="shared" si="62"/>
        <v>2</v>
      </c>
      <c r="K36" s="44">
        <f t="shared" si="62"/>
        <v>0</v>
      </c>
      <c r="L36" s="44">
        <f t="shared" si="62"/>
        <v>0</v>
      </c>
      <c r="M36" s="44">
        <f t="shared" si="62"/>
        <v>0</v>
      </c>
      <c r="N36" s="55">
        <f t="shared" si="62"/>
        <v>0</v>
      </c>
      <c r="O36" s="44">
        <f t="shared" si="62"/>
        <v>0</v>
      </c>
      <c r="P36" s="44">
        <f t="shared" si="62"/>
        <v>0</v>
      </c>
      <c r="Q36" s="44">
        <f t="shared" si="62"/>
        <v>0</v>
      </c>
      <c r="R36" s="55">
        <f t="shared" si="62"/>
        <v>0</v>
      </c>
      <c r="S36" s="44">
        <f t="shared" si="62"/>
        <v>0</v>
      </c>
      <c r="T36" s="44">
        <f t="shared" si="62"/>
        <v>0</v>
      </c>
      <c r="U36" s="44">
        <f t="shared" si="62"/>
        <v>0</v>
      </c>
      <c r="V36" s="55">
        <f t="shared" si="62"/>
        <v>0</v>
      </c>
    </row>
    <row r="37" ht="15.75" spans="1:22">
      <c r="A37" s="56" t="s">
        <v>865</v>
      </c>
      <c r="B37" s="57"/>
      <c r="C37" s="44">
        <f t="shared" ref="C37:G37" si="63">C30+C34</f>
        <v>0</v>
      </c>
      <c r="D37" s="44">
        <f t="shared" si="63"/>
        <v>0</v>
      </c>
      <c r="E37" s="44">
        <f t="shared" si="63"/>
        <v>0</v>
      </c>
      <c r="F37" s="58">
        <f t="shared" si="63"/>
        <v>0</v>
      </c>
      <c r="G37" s="44">
        <f t="shared" si="63"/>
        <v>1</v>
      </c>
      <c r="H37" s="44">
        <f t="shared" ref="H37:K37" si="64">H30+H34</f>
        <v>1</v>
      </c>
      <c r="I37" s="44">
        <f t="shared" si="64"/>
        <v>1</v>
      </c>
      <c r="J37" s="58">
        <f t="shared" si="64"/>
        <v>1</v>
      </c>
      <c r="K37" s="44">
        <f t="shared" si="64"/>
        <v>1</v>
      </c>
      <c r="L37" s="44">
        <f t="shared" ref="L37:V37" si="65">L30+L34</f>
        <v>1</v>
      </c>
      <c r="M37" s="44">
        <f t="shared" si="65"/>
        <v>1</v>
      </c>
      <c r="N37" s="58">
        <f t="shared" si="65"/>
        <v>1</v>
      </c>
      <c r="O37" s="44">
        <f t="shared" si="65"/>
        <v>1</v>
      </c>
      <c r="P37" s="44">
        <f t="shared" si="65"/>
        <v>1</v>
      </c>
      <c r="Q37" s="44">
        <f t="shared" si="65"/>
        <v>1</v>
      </c>
      <c r="R37" s="58">
        <f t="shared" si="65"/>
        <v>1</v>
      </c>
      <c r="S37" s="44">
        <f t="shared" si="65"/>
        <v>1</v>
      </c>
      <c r="T37" s="44">
        <f t="shared" si="65"/>
        <v>1</v>
      </c>
      <c r="U37" s="44">
        <f t="shared" si="65"/>
        <v>1</v>
      </c>
      <c r="V37" s="55">
        <f t="shared" si="65"/>
        <v>1</v>
      </c>
    </row>
    <row r="38" ht="15.75" spans="1:22">
      <c r="A38" s="48" t="s">
        <v>866</v>
      </c>
      <c r="B38" s="57"/>
      <c r="C38" s="46">
        <f t="shared" ref="C38:V38" si="66">IF(C37=0,0,1)</f>
        <v>0</v>
      </c>
      <c r="D38" s="46">
        <f t="shared" si="66"/>
        <v>0</v>
      </c>
      <c r="E38" s="46">
        <f t="shared" si="66"/>
        <v>0</v>
      </c>
      <c r="F38" s="39">
        <f t="shared" si="66"/>
        <v>0</v>
      </c>
      <c r="G38" s="46">
        <f t="shared" si="66"/>
        <v>1</v>
      </c>
      <c r="H38" s="46">
        <f t="shared" si="66"/>
        <v>1</v>
      </c>
      <c r="I38" s="46">
        <f t="shared" si="66"/>
        <v>1</v>
      </c>
      <c r="J38" s="39">
        <f t="shared" si="66"/>
        <v>1</v>
      </c>
      <c r="K38" s="46">
        <f t="shared" si="66"/>
        <v>1</v>
      </c>
      <c r="L38" s="46">
        <f t="shared" si="66"/>
        <v>1</v>
      </c>
      <c r="M38" s="46">
        <f t="shared" si="66"/>
        <v>1</v>
      </c>
      <c r="N38" s="39">
        <f t="shared" si="66"/>
        <v>1</v>
      </c>
      <c r="O38" s="46">
        <f t="shared" si="66"/>
        <v>1</v>
      </c>
      <c r="P38" s="46">
        <f t="shared" si="66"/>
        <v>1</v>
      </c>
      <c r="Q38" s="46">
        <f t="shared" si="66"/>
        <v>1</v>
      </c>
      <c r="R38" s="39">
        <f t="shared" si="66"/>
        <v>1</v>
      </c>
      <c r="S38" s="46">
        <f t="shared" si="66"/>
        <v>1</v>
      </c>
      <c r="T38" s="46">
        <f t="shared" si="66"/>
        <v>1</v>
      </c>
      <c r="U38" s="46">
        <f t="shared" si="66"/>
        <v>1</v>
      </c>
      <c r="V38" s="60">
        <f t="shared" si="66"/>
        <v>1</v>
      </c>
    </row>
    <row r="39" ht="15.75" spans="1:22">
      <c r="A39" s="48" t="s">
        <v>867</v>
      </c>
      <c r="B39" s="57"/>
      <c r="C39" s="46">
        <f>B36+C36+D39*ABS(D38-1)+D40</f>
        <v>0</v>
      </c>
      <c r="D39" s="46">
        <f t="shared" ref="D39" si="67">D36+E39*ABS(E38-1)+E40</f>
        <v>0</v>
      </c>
      <c r="E39" s="46">
        <f t="shared" ref="E39" si="68">E36+F39*ABS(F38-1)+F40</f>
        <v>0</v>
      </c>
      <c r="F39" s="39">
        <f t="shared" ref="F39" si="69">F36+G39*ABS(G38-1)+G40</f>
        <v>0</v>
      </c>
      <c r="G39" s="46">
        <f t="shared" ref="G39" si="70">G36+H39*ABS(H38-1)+H40</f>
        <v>1</v>
      </c>
      <c r="H39" s="46">
        <f t="shared" ref="H39" si="71">H36+I39*ABS(I38-1)+I40</f>
        <v>2</v>
      </c>
      <c r="I39" s="46">
        <f t="shared" ref="I39" si="72">I36+J39*ABS(J38-1)+J40</f>
        <v>1</v>
      </c>
      <c r="J39" s="39">
        <f t="shared" ref="J39" si="73">J36+K39*ABS(K38-1)+K40</f>
        <v>2</v>
      </c>
      <c r="K39" s="46">
        <f t="shared" ref="K39" si="74">K36+L39*ABS(L38-1)+L40</f>
        <v>0</v>
      </c>
      <c r="L39" s="46">
        <f t="shared" ref="L39" si="75">L36+M39*ABS(M38-1)+M40</f>
        <v>0</v>
      </c>
      <c r="M39" s="46">
        <f t="shared" ref="M39" si="76">M36+N39*ABS(N38-1)+N40</f>
        <v>0</v>
      </c>
      <c r="N39" s="39">
        <f t="shared" ref="N39" si="77">N36+O39*ABS(O38-1)+O40</f>
        <v>0</v>
      </c>
      <c r="O39" s="46">
        <f t="shared" ref="O39" si="78">O36+P39*ABS(P38-1)+P40</f>
        <v>0</v>
      </c>
      <c r="P39" s="46">
        <f t="shared" ref="P39" si="79">P36+Q39*ABS(Q38-1)+Q40</f>
        <v>0</v>
      </c>
      <c r="Q39" s="46">
        <f t="shared" ref="Q39" si="80">Q36+R39*ABS(R38-1)+R40</f>
        <v>0</v>
      </c>
      <c r="R39" s="39">
        <f t="shared" ref="R39" si="81">R36+S39*ABS(S38-1)+S40</f>
        <v>0</v>
      </c>
      <c r="S39" s="46">
        <f t="shared" ref="S39" si="82">S36+T39*ABS(T38-1)+T40</f>
        <v>0</v>
      </c>
      <c r="T39" s="46">
        <f t="shared" ref="T39:U39" si="83">T36+U39*ABS(U38-1)+U40</f>
        <v>0</v>
      </c>
      <c r="U39" s="46">
        <f t="shared" si="83"/>
        <v>0</v>
      </c>
      <c r="V39" s="60">
        <f>V36</f>
        <v>0</v>
      </c>
    </row>
    <row r="40" ht="15.75" spans="1:22">
      <c r="A40" s="48" t="s">
        <v>868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84">IF(E38=0,0,MAX(E39-E37,0))</f>
        <v>0</v>
      </c>
      <c r="F40" s="39">
        <f t="shared" si="84"/>
        <v>0</v>
      </c>
      <c r="G40" s="46">
        <f t="shared" si="84"/>
        <v>0</v>
      </c>
      <c r="H40" s="46">
        <f t="shared" si="84"/>
        <v>1</v>
      </c>
      <c r="I40" s="46">
        <f t="shared" si="84"/>
        <v>0</v>
      </c>
      <c r="J40" s="39">
        <f t="shared" si="84"/>
        <v>1</v>
      </c>
      <c r="K40" s="46">
        <f t="shared" si="84"/>
        <v>0</v>
      </c>
      <c r="L40" s="46">
        <f t="shared" si="84"/>
        <v>0</v>
      </c>
      <c r="M40" s="46">
        <f t="shared" si="84"/>
        <v>0</v>
      </c>
      <c r="N40" s="39">
        <f t="shared" si="84"/>
        <v>0</v>
      </c>
      <c r="O40" s="46">
        <f t="shared" si="84"/>
        <v>0</v>
      </c>
      <c r="P40" s="46">
        <f t="shared" si="84"/>
        <v>0</v>
      </c>
      <c r="Q40" s="46">
        <f t="shared" si="84"/>
        <v>0</v>
      </c>
      <c r="R40" s="39">
        <f t="shared" si="84"/>
        <v>0</v>
      </c>
      <c r="S40" s="46">
        <f t="shared" si="84"/>
        <v>0</v>
      </c>
      <c r="T40" s="46">
        <f t="shared" si="84"/>
        <v>0</v>
      </c>
      <c r="U40" s="46">
        <f t="shared" si="84"/>
        <v>0</v>
      </c>
      <c r="V40" s="60">
        <f t="shared" si="84"/>
        <v>0</v>
      </c>
    </row>
    <row r="41" ht="15.75" spans="1:22">
      <c r="A41" s="56" t="s">
        <v>869</v>
      </c>
      <c r="B41" s="57"/>
      <c r="C41" s="59">
        <f>F27+B37+C37-C39</f>
        <v>0</v>
      </c>
      <c r="D41" s="46" t="str">
        <f>IF(D38=0,"",IF(D40=0,D37-D39,0))</f>
        <v/>
      </c>
      <c r="E41" s="46" t="str">
        <f t="shared" ref="E41:V41" si="85">IF(E38=0,"",IF(E40=0,E37-E39,0))</f>
        <v/>
      </c>
      <c r="F41" s="39" t="str">
        <f t="shared" si="85"/>
        <v/>
      </c>
      <c r="G41" s="46">
        <f t="shared" si="85"/>
        <v>0</v>
      </c>
      <c r="H41" s="46">
        <f t="shared" si="85"/>
        <v>0</v>
      </c>
      <c r="I41" s="46">
        <f t="shared" si="85"/>
        <v>0</v>
      </c>
      <c r="J41" s="39">
        <f t="shared" si="85"/>
        <v>0</v>
      </c>
      <c r="K41" s="46">
        <f t="shared" si="85"/>
        <v>1</v>
      </c>
      <c r="L41" s="46">
        <f t="shared" si="85"/>
        <v>1</v>
      </c>
      <c r="M41" s="46">
        <f t="shared" si="85"/>
        <v>1</v>
      </c>
      <c r="N41" s="39">
        <f t="shared" si="85"/>
        <v>1</v>
      </c>
      <c r="O41" s="46">
        <f t="shared" si="85"/>
        <v>1</v>
      </c>
      <c r="P41" s="46">
        <f t="shared" si="85"/>
        <v>1</v>
      </c>
      <c r="Q41" s="46">
        <f t="shared" si="85"/>
        <v>1</v>
      </c>
      <c r="R41" s="39">
        <f t="shared" si="85"/>
        <v>1</v>
      </c>
      <c r="S41" s="46">
        <f t="shared" si="85"/>
        <v>1</v>
      </c>
      <c r="T41" s="46">
        <f t="shared" si="85"/>
        <v>1</v>
      </c>
      <c r="U41" s="46">
        <f t="shared" si="85"/>
        <v>1</v>
      </c>
      <c r="V41" s="60">
        <f t="shared" si="85"/>
        <v>1</v>
      </c>
    </row>
    <row r="43" spans="1:22">
      <c r="A43" s="48" t="s">
        <v>889</v>
      </c>
      <c r="B43" s="49" t="s">
        <v>844</v>
      </c>
      <c r="C43" s="50" t="s">
        <v>845</v>
      </c>
      <c r="D43" s="50">
        <v>0</v>
      </c>
      <c r="E43" s="50" t="s">
        <v>846</v>
      </c>
      <c r="F43" s="39">
        <v>0</v>
      </c>
      <c r="G43" s="50" t="s">
        <v>847</v>
      </c>
      <c r="H43" s="50">
        <v>0</v>
      </c>
      <c r="I43" s="50" t="s">
        <v>848</v>
      </c>
      <c r="J43" s="39">
        <f>SUM(C45:F45)</f>
        <v>0</v>
      </c>
      <c r="K43" s="50" t="s">
        <v>849</v>
      </c>
      <c r="L43" s="50">
        <v>1</v>
      </c>
      <c r="M43" s="50" t="s">
        <v>850</v>
      </c>
      <c r="N43" s="39">
        <v>0</v>
      </c>
      <c r="O43" s="50" t="s">
        <v>851</v>
      </c>
      <c r="P43" s="46">
        <v>2</v>
      </c>
      <c r="Q43" s="50" t="s">
        <v>852</v>
      </c>
      <c r="R43" s="39"/>
      <c r="S43" s="50" t="s">
        <v>853</v>
      </c>
      <c r="T43" s="46"/>
      <c r="U43" s="50" t="s">
        <v>877</v>
      </c>
      <c r="V43" s="39" t="s">
        <v>878</v>
      </c>
    </row>
    <row r="44" spans="1:22">
      <c r="A44" s="144" t="s">
        <v>856</v>
      </c>
      <c r="B44" s="51" t="s">
        <v>836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75" spans="1:22">
      <c r="A45" s="53" t="s">
        <v>857</v>
      </c>
      <c r="B45" s="54">
        <v>0</v>
      </c>
      <c r="C45" s="42">
        <f>C8</f>
        <v>0</v>
      </c>
      <c r="D45" s="42">
        <f t="shared" ref="D45:F45" si="86">D8</f>
        <v>0</v>
      </c>
      <c r="E45" s="42">
        <f t="shared" si="86"/>
        <v>0</v>
      </c>
      <c r="F45" s="43">
        <f t="shared" si="86"/>
        <v>0</v>
      </c>
      <c r="G45" s="44">
        <f>IF(G5&gt;G8,G5,G8)</f>
        <v>0</v>
      </c>
      <c r="H45" s="44">
        <f t="shared" ref="H45:V45" si="87">IF(H5&gt;H8,H5,H8)</f>
        <v>1</v>
      </c>
      <c r="I45" s="44">
        <f t="shared" si="87"/>
        <v>1</v>
      </c>
      <c r="J45" s="55">
        <f t="shared" si="87"/>
        <v>1</v>
      </c>
      <c r="K45" s="44">
        <f t="shared" si="87"/>
        <v>2</v>
      </c>
      <c r="L45" s="44">
        <f t="shared" si="87"/>
        <v>2</v>
      </c>
      <c r="M45" s="44">
        <f t="shared" si="87"/>
        <v>2</v>
      </c>
      <c r="N45" s="55">
        <f t="shared" si="87"/>
        <v>2</v>
      </c>
      <c r="O45" s="44">
        <f t="shared" si="87"/>
        <v>2</v>
      </c>
      <c r="P45" s="44">
        <f t="shared" si="87"/>
        <v>2</v>
      </c>
      <c r="Q45" s="44">
        <f t="shared" si="87"/>
        <v>2</v>
      </c>
      <c r="R45" s="55">
        <f t="shared" si="87"/>
        <v>2</v>
      </c>
      <c r="S45" s="44">
        <f t="shared" si="87"/>
        <v>2</v>
      </c>
      <c r="T45" s="44">
        <f t="shared" si="87"/>
        <v>2</v>
      </c>
      <c r="U45" s="44">
        <f t="shared" si="87"/>
        <v>2</v>
      </c>
      <c r="V45" s="55">
        <f t="shared" si="87"/>
        <v>2</v>
      </c>
    </row>
    <row r="46" ht="15.75" spans="1:22">
      <c r="A46" s="53" t="s">
        <v>858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75" spans="1:22">
      <c r="A47" s="53" t="s">
        <v>859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88">E48+F46-F45</f>
        <v>0</v>
      </c>
      <c r="G47" s="50">
        <f>J43+G46-G45</f>
        <v>0</v>
      </c>
      <c r="H47" s="50">
        <f t="shared" ref="H47:I47" si="89">G48+H46-H45</f>
        <v>-1</v>
      </c>
      <c r="I47" s="50">
        <f t="shared" si="89"/>
        <v>-1</v>
      </c>
      <c r="J47" s="39">
        <f t="shared" ref="J47:L47" si="90">I48+J46-J45</f>
        <v>-1</v>
      </c>
      <c r="K47" s="50">
        <f t="shared" si="90"/>
        <v>-2</v>
      </c>
      <c r="L47" s="50">
        <f t="shared" si="90"/>
        <v>-2</v>
      </c>
      <c r="M47" s="50">
        <f t="shared" ref="M47" si="91">L48+M46-M45</f>
        <v>-2</v>
      </c>
      <c r="N47" s="39">
        <f t="shared" ref="N47" si="92">M48+N46-N45</f>
        <v>-2</v>
      </c>
      <c r="O47" s="50">
        <f t="shared" ref="O47" si="93">N48+O46-O45</f>
        <v>-2</v>
      </c>
      <c r="P47" s="50">
        <f t="shared" ref="P47" si="94">O48+P46-P45</f>
        <v>-2</v>
      </c>
      <c r="Q47" s="50">
        <f t="shared" ref="Q47" si="95">P48+Q46-Q45</f>
        <v>-2</v>
      </c>
      <c r="R47" s="39">
        <f t="shared" ref="R47" si="96">Q48+R46-R45</f>
        <v>-2</v>
      </c>
      <c r="S47" s="50">
        <f t="shared" ref="S47" si="97">R48+S46-S45</f>
        <v>-2</v>
      </c>
      <c r="T47" s="50">
        <f t="shared" ref="T47" si="98">S48+T46-T45</f>
        <v>-2</v>
      </c>
      <c r="U47" s="50">
        <f t="shared" ref="U47" si="99">T48+U46-U45</f>
        <v>-2</v>
      </c>
      <c r="V47" s="39">
        <f t="shared" ref="V47" si="100">U48+V46-V45</f>
        <v>-2</v>
      </c>
    </row>
    <row r="48" ht="15.75" spans="1:22">
      <c r="A48" s="53" t="s">
        <v>860</v>
      </c>
      <c r="B48" s="54"/>
      <c r="C48" s="50">
        <f>C47+C50</f>
        <v>0</v>
      </c>
      <c r="D48" s="50">
        <f t="shared" ref="D48:F48" si="101">D47+D50</f>
        <v>0</v>
      </c>
      <c r="E48" s="50">
        <f t="shared" si="101"/>
        <v>0</v>
      </c>
      <c r="F48" s="39">
        <f t="shared" si="101"/>
        <v>0</v>
      </c>
      <c r="G48" s="50">
        <f t="shared" ref="G48:L48" si="102">G47+G50</f>
        <v>0</v>
      </c>
      <c r="H48" s="50">
        <f t="shared" si="102"/>
        <v>0</v>
      </c>
      <c r="I48" s="50">
        <f t="shared" si="102"/>
        <v>0</v>
      </c>
      <c r="J48" s="39">
        <f t="shared" si="102"/>
        <v>0</v>
      </c>
      <c r="K48" s="50">
        <f t="shared" si="102"/>
        <v>0</v>
      </c>
      <c r="L48" s="50">
        <f t="shared" si="102"/>
        <v>0</v>
      </c>
      <c r="M48" s="50">
        <f t="shared" ref="M48:V48" si="103">M47+M50</f>
        <v>0</v>
      </c>
      <c r="N48" s="39">
        <f t="shared" si="103"/>
        <v>0</v>
      </c>
      <c r="O48" s="50">
        <f t="shared" si="103"/>
        <v>0</v>
      </c>
      <c r="P48" s="50">
        <f t="shared" si="103"/>
        <v>0</v>
      </c>
      <c r="Q48" s="50">
        <f t="shared" si="103"/>
        <v>0</v>
      </c>
      <c r="R48" s="39">
        <f t="shared" si="103"/>
        <v>0</v>
      </c>
      <c r="S48" s="50">
        <f t="shared" si="103"/>
        <v>0</v>
      </c>
      <c r="T48" s="50">
        <f t="shared" si="103"/>
        <v>0</v>
      </c>
      <c r="U48" s="50">
        <f t="shared" si="103"/>
        <v>0</v>
      </c>
      <c r="V48" s="39">
        <f t="shared" si="103"/>
        <v>0</v>
      </c>
    </row>
    <row r="49" ht="15.75" spans="1:22">
      <c r="A49" s="53" t="s">
        <v>861</v>
      </c>
      <c r="B49" s="54"/>
      <c r="C49" s="50">
        <f>IF(C47&gt;=$D43,0,$D43-C47)</f>
        <v>0</v>
      </c>
      <c r="D49" s="50">
        <f t="shared" ref="D49:E49" si="104">IF(D47&gt;=$D43,0,$D43-D47)</f>
        <v>0</v>
      </c>
      <c r="E49" s="50">
        <f t="shared" si="104"/>
        <v>0</v>
      </c>
      <c r="F49" s="39">
        <f t="shared" ref="F49" si="105">IF(F47&gt;=$D43,0,$D43-F47)</f>
        <v>0</v>
      </c>
      <c r="G49" s="50">
        <f t="shared" ref="G49:L49" si="106">IF(G47&gt;=$H43,0,$H43-G47)</f>
        <v>0</v>
      </c>
      <c r="H49" s="50">
        <f t="shared" si="106"/>
        <v>1</v>
      </c>
      <c r="I49" s="50">
        <f t="shared" si="106"/>
        <v>1</v>
      </c>
      <c r="J49" s="39">
        <f t="shared" si="106"/>
        <v>1</v>
      </c>
      <c r="K49" s="50">
        <f t="shared" si="106"/>
        <v>2</v>
      </c>
      <c r="L49" s="50">
        <f t="shared" si="106"/>
        <v>2</v>
      </c>
      <c r="M49" s="50">
        <f t="shared" ref="M49:V49" si="107">IF(M47&gt;=$H43,0,$H43-M47)</f>
        <v>2</v>
      </c>
      <c r="N49" s="39">
        <f t="shared" si="107"/>
        <v>2</v>
      </c>
      <c r="O49" s="50">
        <f t="shared" si="107"/>
        <v>2</v>
      </c>
      <c r="P49" s="50">
        <f t="shared" si="107"/>
        <v>2</v>
      </c>
      <c r="Q49" s="50">
        <f t="shared" si="107"/>
        <v>2</v>
      </c>
      <c r="R49" s="39">
        <f t="shared" si="107"/>
        <v>2</v>
      </c>
      <c r="S49" s="50">
        <f t="shared" si="107"/>
        <v>2</v>
      </c>
      <c r="T49" s="50">
        <f t="shared" si="107"/>
        <v>2</v>
      </c>
      <c r="U49" s="50">
        <f t="shared" si="107"/>
        <v>2</v>
      </c>
      <c r="V49" s="39">
        <f t="shared" si="107"/>
        <v>2</v>
      </c>
    </row>
    <row r="50" ht="15.75" spans="1:22">
      <c r="A50" s="53" t="s">
        <v>862</v>
      </c>
      <c r="B50" s="54"/>
      <c r="C50" s="50">
        <f>IF(C49&gt;0,$L43,0)</f>
        <v>0</v>
      </c>
      <c r="D50" s="50">
        <f t="shared" ref="D50:H50" si="108">IF(D49&gt;0,$L43,0)</f>
        <v>0</v>
      </c>
      <c r="E50" s="50">
        <f t="shared" si="108"/>
        <v>0</v>
      </c>
      <c r="F50" s="39">
        <f t="shared" si="108"/>
        <v>0</v>
      </c>
      <c r="G50" s="50">
        <f t="shared" si="108"/>
        <v>0</v>
      </c>
      <c r="H50" s="50">
        <f t="shared" si="108"/>
        <v>1</v>
      </c>
      <c r="I50" s="50">
        <f t="shared" ref="I50:J50" si="109">IF(I49&gt;0,$L43,0)</f>
        <v>1</v>
      </c>
      <c r="J50" s="39">
        <f t="shared" si="109"/>
        <v>1</v>
      </c>
      <c r="K50" s="50">
        <f>IF(K49&gt;0,$P43,0)</f>
        <v>2</v>
      </c>
      <c r="L50" s="50">
        <f t="shared" ref="L50:V50" si="110">IF(L49&gt;0,$P43,0)</f>
        <v>2</v>
      </c>
      <c r="M50" s="50">
        <f t="shared" si="110"/>
        <v>2</v>
      </c>
      <c r="N50" s="39">
        <f t="shared" si="110"/>
        <v>2</v>
      </c>
      <c r="O50" s="50">
        <f t="shared" si="110"/>
        <v>2</v>
      </c>
      <c r="P50" s="50">
        <f t="shared" si="110"/>
        <v>2</v>
      </c>
      <c r="Q50" s="50">
        <f t="shared" si="110"/>
        <v>2</v>
      </c>
      <c r="R50" s="39">
        <f t="shared" si="110"/>
        <v>2</v>
      </c>
      <c r="S50" s="50">
        <f t="shared" si="110"/>
        <v>2</v>
      </c>
      <c r="T50" s="50">
        <f t="shared" si="110"/>
        <v>2</v>
      </c>
      <c r="U50" s="50">
        <f t="shared" si="110"/>
        <v>2</v>
      </c>
      <c r="V50" s="39">
        <f t="shared" si="110"/>
        <v>2</v>
      </c>
    </row>
    <row r="51" ht="15.75" spans="1:22">
      <c r="A51" s="53" t="s">
        <v>863</v>
      </c>
      <c r="B51" s="54">
        <f t="shared" ref="B51" si="111">C50</f>
        <v>0</v>
      </c>
      <c r="C51" s="50">
        <f t="shared" ref="C51" si="112">D50</f>
        <v>0</v>
      </c>
      <c r="D51" s="50">
        <f t="shared" ref="D51" si="113">E50</f>
        <v>0</v>
      </c>
      <c r="E51" s="50">
        <f t="shared" ref="E51" si="114">F50</f>
        <v>0</v>
      </c>
      <c r="F51" s="39">
        <f t="shared" ref="F51:G51" si="115">G50</f>
        <v>0</v>
      </c>
      <c r="G51" s="50">
        <f t="shared" si="115"/>
        <v>1</v>
      </c>
      <c r="H51" s="50">
        <f t="shared" ref="H51" si="116">I50</f>
        <v>1</v>
      </c>
      <c r="I51" s="50">
        <f t="shared" ref="I51" si="117">J50</f>
        <v>1</v>
      </c>
      <c r="J51" s="39">
        <f t="shared" ref="J51:L51" si="118">K50</f>
        <v>2</v>
      </c>
      <c r="K51" s="50">
        <f t="shared" si="118"/>
        <v>2</v>
      </c>
      <c r="L51" s="50">
        <f t="shared" si="118"/>
        <v>2</v>
      </c>
      <c r="M51" s="50">
        <f t="shared" ref="M51" si="119">N50</f>
        <v>2</v>
      </c>
      <c r="N51" s="39">
        <f t="shared" ref="N51" si="120">O50</f>
        <v>2</v>
      </c>
      <c r="O51" s="50">
        <f t="shared" ref="O51" si="121">P50</f>
        <v>2</v>
      </c>
      <c r="P51" s="50">
        <f t="shared" ref="P51" si="122">Q50</f>
        <v>2</v>
      </c>
      <c r="Q51" s="50">
        <f t="shared" ref="Q51" si="123">R50</f>
        <v>2</v>
      </c>
      <c r="R51" s="39">
        <f t="shared" ref="R51" si="124">S50</f>
        <v>2</v>
      </c>
      <c r="S51" s="50">
        <f t="shared" ref="S51" si="125">T50</f>
        <v>2</v>
      </c>
      <c r="T51" s="50">
        <f t="shared" ref="T51" si="126">U50</f>
        <v>2</v>
      </c>
      <c r="U51" s="50">
        <f t="shared" ref="U51" si="127">V50</f>
        <v>2</v>
      </c>
      <c r="V51" s="39">
        <f t="shared" ref="V51" si="128">W50</f>
        <v>0</v>
      </c>
    </row>
    <row r="52" ht="15.75" spans="1:22">
      <c r="A52" s="56" t="s">
        <v>864</v>
      </c>
      <c r="B52" s="41"/>
      <c r="C52" s="44">
        <f>C5</f>
        <v>0</v>
      </c>
      <c r="D52" s="44">
        <f t="shared" ref="D52:V52" si="129">D5</f>
        <v>0</v>
      </c>
      <c r="E52" s="44">
        <f t="shared" si="129"/>
        <v>0</v>
      </c>
      <c r="F52" s="55">
        <f t="shared" si="129"/>
        <v>0</v>
      </c>
      <c r="G52" s="44">
        <f t="shared" si="129"/>
        <v>0</v>
      </c>
      <c r="H52" s="44">
        <f t="shared" si="129"/>
        <v>0</v>
      </c>
      <c r="I52" s="44">
        <f t="shared" si="129"/>
        <v>1</v>
      </c>
      <c r="J52" s="55">
        <f t="shared" si="129"/>
        <v>1</v>
      </c>
      <c r="K52" s="44">
        <f t="shared" si="129"/>
        <v>0</v>
      </c>
      <c r="L52" s="44">
        <f t="shared" si="129"/>
        <v>0</v>
      </c>
      <c r="M52" s="44">
        <f t="shared" si="129"/>
        <v>0</v>
      </c>
      <c r="N52" s="55">
        <f t="shared" si="129"/>
        <v>0</v>
      </c>
      <c r="O52" s="44">
        <f t="shared" si="129"/>
        <v>0</v>
      </c>
      <c r="P52" s="44">
        <f t="shared" si="129"/>
        <v>0</v>
      </c>
      <c r="Q52" s="44">
        <f t="shared" si="129"/>
        <v>0</v>
      </c>
      <c r="R52" s="55">
        <f t="shared" si="129"/>
        <v>0</v>
      </c>
      <c r="S52" s="44">
        <f t="shared" si="129"/>
        <v>0</v>
      </c>
      <c r="T52" s="44">
        <f t="shared" si="129"/>
        <v>0</v>
      </c>
      <c r="U52" s="44">
        <f t="shared" si="129"/>
        <v>0</v>
      </c>
      <c r="V52" s="55">
        <f t="shared" si="129"/>
        <v>0</v>
      </c>
    </row>
    <row r="53" ht="15.75" spans="1:22">
      <c r="A53" s="56" t="s">
        <v>865</v>
      </c>
      <c r="B53" s="57"/>
      <c r="C53" s="44">
        <f t="shared" ref="C53:G53" si="130">C46+C50</f>
        <v>0</v>
      </c>
      <c r="D53" s="44">
        <f t="shared" si="130"/>
        <v>0</v>
      </c>
      <c r="E53" s="44">
        <f t="shared" si="130"/>
        <v>0</v>
      </c>
      <c r="F53" s="58">
        <f t="shared" si="130"/>
        <v>0</v>
      </c>
      <c r="G53" s="44">
        <f t="shared" si="130"/>
        <v>0</v>
      </c>
      <c r="H53" s="44">
        <f t="shared" ref="H53:K53" si="131">H46+H50</f>
        <v>1</v>
      </c>
      <c r="I53" s="44">
        <f t="shared" si="131"/>
        <v>1</v>
      </c>
      <c r="J53" s="58">
        <f t="shared" si="131"/>
        <v>1</v>
      </c>
      <c r="K53" s="44">
        <f t="shared" si="131"/>
        <v>2</v>
      </c>
      <c r="L53" s="44">
        <f t="shared" ref="L53:V53" si="132">L46+L50</f>
        <v>2</v>
      </c>
      <c r="M53" s="44">
        <f t="shared" si="132"/>
        <v>2</v>
      </c>
      <c r="N53" s="58">
        <f t="shared" si="132"/>
        <v>2</v>
      </c>
      <c r="O53" s="44">
        <f t="shared" si="132"/>
        <v>2</v>
      </c>
      <c r="P53" s="44">
        <f t="shared" si="132"/>
        <v>2</v>
      </c>
      <c r="Q53" s="44">
        <f t="shared" si="132"/>
        <v>2</v>
      </c>
      <c r="R53" s="58">
        <f t="shared" si="132"/>
        <v>2</v>
      </c>
      <c r="S53" s="44">
        <f t="shared" si="132"/>
        <v>2</v>
      </c>
      <c r="T53" s="44">
        <f t="shared" si="132"/>
        <v>2</v>
      </c>
      <c r="U53" s="44">
        <f t="shared" si="132"/>
        <v>2</v>
      </c>
      <c r="V53" s="55">
        <f t="shared" si="132"/>
        <v>2</v>
      </c>
    </row>
    <row r="54" ht="15.75" spans="1:22">
      <c r="A54" s="48" t="s">
        <v>866</v>
      </c>
      <c r="B54" s="57"/>
      <c r="C54" s="46">
        <f t="shared" ref="C54:V54" si="133">IF(C53=0,0,1)</f>
        <v>0</v>
      </c>
      <c r="D54" s="46">
        <f t="shared" si="133"/>
        <v>0</v>
      </c>
      <c r="E54" s="46">
        <f t="shared" si="133"/>
        <v>0</v>
      </c>
      <c r="F54" s="39">
        <f t="shared" si="133"/>
        <v>0</v>
      </c>
      <c r="G54" s="46">
        <f t="shared" si="133"/>
        <v>0</v>
      </c>
      <c r="H54" s="46">
        <f t="shared" si="133"/>
        <v>1</v>
      </c>
      <c r="I54" s="46">
        <f t="shared" si="133"/>
        <v>1</v>
      </c>
      <c r="J54" s="39">
        <f t="shared" si="133"/>
        <v>1</v>
      </c>
      <c r="K54" s="46">
        <f t="shared" si="133"/>
        <v>1</v>
      </c>
      <c r="L54" s="46">
        <f t="shared" si="133"/>
        <v>1</v>
      </c>
      <c r="M54" s="46">
        <f t="shared" si="133"/>
        <v>1</v>
      </c>
      <c r="N54" s="39">
        <f t="shared" si="133"/>
        <v>1</v>
      </c>
      <c r="O54" s="46">
        <f t="shared" si="133"/>
        <v>1</v>
      </c>
      <c r="P54" s="46">
        <f t="shared" si="133"/>
        <v>1</v>
      </c>
      <c r="Q54" s="46">
        <f t="shared" si="133"/>
        <v>1</v>
      </c>
      <c r="R54" s="39">
        <f t="shared" si="133"/>
        <v>1</v>
      </c>
      <c r="S54" s="46">
        <f t="shared" si="133"/>
        <v>1</v>
      </c>
      <c r="T54" s="46">
        <f t="shared" si="133"/>
        <v>1</v>
      </c>
      <c r="U54" s="46">
        <f t="shared" si="133"/>
        <v>1</v>
      </c>
      <c r="V54" s="60">
        <f t="shared" si="133"/>
        <v>1</v>
      </c>
    </row>
    <row r="55" ht="15.75" spans="1:22">
      <c r="A55" s="48" t="s">
        <v>867</v>
      </c>
      <c r="B55" s="57"/>
      <c r="C55" s="46">
        <f>B52+C52+D55*ABS(D54-1)+D56</f>
        <v>0</v>
      </c>
      <c r="D55" s="46">
        <f t="shared" ref="D55" si="134">D52+E55*ABS(E54-1)+E56</f>
        <v>0</v>
      </c>
      <c r="E55" s="46">
        <f t="shared" ref="E55" si="135">E52+F55*ABS(F54-1)+F56</f>
        <v>0</v>
      </c>
      <c r="F55" s="39">
        <f t="shared" ref="F55" si="136">F52+G55*ABS(G54-1)+G56</f>
        <v>0</v>
      </c>
      <c r="G55" s="46">
        <f t="shared" ref="G55" si="137">G52+H55*ABS(H54-1)+H56</f>
        <v>0</v>
      </c>
      <c r="H55" s="46">
        <f t="shared" ref="H55" si="138">H52+I55*ABS(I54-1)+I56</f>
        <v>0</v>
      </c>
      <c r="I55" s="46">
        <f t="shared" ref="I55" si="139">I52+J55*ABS(J54-1)+J56</f>
        <v>1</v>
      </c>
      <c r="J55" s="39">
        <f t="shared" ref="J55" si="140">J52+K55*ABS(K54-1)+K56</f>
        <v>1</v>
      </c>
      <c r="K55" s="46">
        <f t="shared" ref="K55" si="141">K52+L55*ABS(L54-1)+L56</f>
        <v>0</v>
      </c>
      <c r="L55" s="46">
        <f t="shared" ref="L55" si="142">L52+M55*ABS(M54-1)+M56</f>
        <v>0</v>
      </c>
      <c r="M55" s="46">
        <f t="shared" ref="M55" si="143">M52+N55*ABS(N54-1)+N56</f>
        <v>0</v>
      </c>
      <c r="N55" s="39">
        <f t="shared" ref="N55" si="144">N52+O55*ABS(O54-1)+O56</f>
        <v>0</v>
      </c>
      <c r="O55" s="46">
        <f t="shared" ref="O55" si="145">O52+P55*ABS(P54-1)+P56</f>
        <v>0</v>
      </c>
      <c r="P55" s="46">
        <f t="shared" ref="P55" si="146">P52+Q55*ABS(Q54-1)+Q56</f>
        <v>0</v>
      </c>
      <c r="Q55" s="46">
        <f t="shared" ref="Q55" si="147">Q52+R55*ABS(R54-1)+R56</f>
        <v>0</v>
      </c>
      <c r="R55" s="39">
        <f t="shared" ref="R55" si="148">R52+S55*ABS(S54-1)+S56</f>
        <v>0</v>
      </c>
      <c r="S55" s="46">
        <f t="shared" ref="S55" si="149">S52+T55*ABS(T54-1)+T56</f>
        <v>0</v>
      </c>
      <c r="T55" s="46">
        <f t="shared" ref="T55:U55" si="150">T52+U55*ABS(U54-1)+U56</f>
        <v>0</v>
      </c>
      <c r="U55" s="46">
        <f t="shared" si="150"/>
        <v>0</v>
      </c>
      <c r="V55" s="60">
        <f>V52</f>
        <v>0</v>
      </c>
    </row>
    <row r="56" ht="15.75" spans="1:22">
      <c r="A56" s="48" t="s">
        <v>868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151">IF(E54=0,0,MAX(E55-E53,0))</f>
        <v>0</v>
      </c>
      <c r="F56" s="39">
        <f t="shared" si="151"/>
        <v>0</v>
      </c>
      <c r="G56" s="46">
        <f t="shared" si="151"/>
        <v>0</v>
      </c>
      <c r="H56" s="46">
        <f t="shared" si="151"/>
        <v>0</v>
      </c>
      <c r="I56" s="46">
        <f t="shared" si="151"/>
        <v>0</v>
      </c>
      <c r="J56" s="39">
        <f t="shared" si="151"/>
        <v>0</v>
      </c>
      <c r="K56" s="46">
        <f t="shared" si="151"/>
        <v>0</v>
      </c>
      <c r="L56" s="46">
        <f t="shared" si="151"/>
        <v>0</v>
      </c>
      <c r="M56" s="46">
        <f t="shared" si="151"/>
        <v>0</v>
      </c>
      <c r="N56" s="39">
        <f t="shared" si="151"/>
        <v>0</v>
      </c>
      <c r="O56" s="46">
        <f t="shared" si="151"/>
        <v>0</v>
      </c>
      <c r="P56" s="46">
        <f t="shared" si="151"/>
        <v>0</v>
      </c>
      <c r="Q56" s="46">
        <f t="shared" si="151"/>
        <v>0</v>
      </c>
      <c r="R56" s="39">
        <f t="shared" si="151"/>
        <v>0</v>
      </c>
      <c r="S56" s="46">
        <f t="shared" si="151"/>
        <v>0</v>
      </c>
      <c r="T56" s="46">
        <f t="shared" si="151"/>
        <v>0</v>
      </c>
      <c r="U56" s="46">
        <f t="shared" si="151"/>
        <v>0</v>
      </c>
      <c r="V56" s="60">
        <f t="shared" si="151"/>
        <v>0</v>
      </c>
    </row>
    <row r="57" ht="15.75" spans="1:22">
      <c r="A57" s="56" t="s">
        <v>869</v>
      </c>
      <c r="B57" s="57"/>
      <c r="C57" s="59">
        <f>F43+B53+C53-C55</f>
        <v>0</v>
      </c>
      <c r="D57" s="46" t="str">
        <f>IF(D54=0,"",IF(D56=0,D53-D55,0))</f>
        <v/>
      </c>
      <c r="E57" s="46" t="str">
        <f t="shared" ref="E57:V57" si="152">IF(E54=0,"",IF(E56=0,E53-E55,0))</f>
        <v/>
      </c>
      <c r="F57" s="39" t="str">
        <f t="shared" si="152"/>
        <v/>
      </c>
      <c r="G57" s="46" t="str">
        <f t="shared" si="152"/>
        <v/>
      </c>
      <c r="H57" s="46">
        <f t="shared" si="152"/>
        <v>1</v>
      </c>
      <c r="I57" s="46">
        <f t="shared" si="152"/>
        <v>0</v>
      </c>
      <c r="J57" s="39">
        <f t="shared" si="152"/>
        <v>0</v>
      </c>
      <c r="K57" s="46">
        <f t="shared" si="152"/>
        <v>2</v>
      </c>
      <c r="L57" s="46">
        <f t="shared" si="152"/>
        <v>2</v>
      </c>
      <c r="M57" s="46">
        <f t="shared" si="152"/>
        <v>2</v>
      </c>
      <c r="N57" s="39">
        <f t="shared" si="152"/>
        <v>2</v>
      </c>
      <c r="O57" s="46">
        <f t="shared" si="152"/>
        <v>2</v>
      </c>
      <c r="P57" s="46">
        <f t="shared" si="152"/>
        <v>2</v>
      </c>
      <c r="Q57" s="46">
        <f t="shared" si="152"/>
        <v>2</v>
      </c>
      <c r="R57" s="39">
        <f t="shared" si="152"/>
        <v>2</v>
      </c>
      <c r="S57" s="46">
        <f t="shared" si="152"/>
        <v>2</v>
      </c>
      <c r="T57" s="46">
        <f t="shared" si="152"/>
        <v>2</v>
      </c>
      <c r="U57" s="46">
        <f t="shared" si="152"/>
        <v>2</v>
      </c>
      <c r="V57" s="60">
        <f t="shared" si="152"/>
        <v>2</v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F20" sqref="F20"/>
    </sheetView>
  </sheetViews>
  <sheetFormatPr defaultColWidth="9" defaultRowHeight="15"/>
  <cols>
    <col min="1" max="1" width="31" style="1" customWidth="1"/>
    <col min="2" max="2" width="5.625" style="5" customWidth="1"/>
    <col min="3" max="5" width="5.625" style="33" customWidth="1"/>
    <col min="6" max="6" width="5.625" style="34" customWidth="1"/>
    <col min="7" max="9" width="5.625" style="33" customWidth="1"/>
    <col min="10" max="10" width="5.625" style="34" customWidth="1"/>
    <col min="11" max="13" width="5.625" style="33" customWidth="1"/>
    <col min="14" max="14" width="5.625" style="34" customWidth="1"/>
    <col min="15" max="17" width="5.625" style="33" customWidth="1"/>
    <col min="18" max="18" width="5.625" style="34" customWidth="1"/>
    <col min="19" max="20" width="5.625" style="33" customWidth="1"/>
    <col min="21" max="21" width="6" style="33" customWidth="1"/>
    <col min="22" max="22" width="6" style="35" customWidth="1"/>
    <col min="23" max="23" width="6.125" style="5" customWidth="1"/>
    <col min="24" max="256" width="9" style="5"/>
    <col min="257" max="257" width="16.75" style="5" customWidth="1"/>
    <col min="258" max="258" width="5" style="5" customWidth="1"/>
    <col min="259" max="259" width="5.125" style="5" customWidth="1"/>
    <col min="260" max="260" width="4.5" style="5" customWidth="1"/>
    <col min="261" max="262" width="6.375" style="5" customWidth="1"/>
    <col min="263" max="263" width="4.75" style="5" customWidth="1"/>
    <col min="264" max="264" width="4.5" style="5" customWidth="1"/>
    <col min="265" max="265" width="5.625" style="5" customWidth="1"/>
    <col min="266" max="266" width="5" style="5" customWidth="1"/>
    <col min="267" max="268" width="4.5" style="5" customWidth="1"/>
    <col min="269" max="512" width="9" style="5"/>
    <col min="513" max="513" width="16.75" style="5" customWidth="1"/>
    <col min="514" max="514" width="5" style="5" customWidth="1"/>
    <col min="515" max="515" width="5.125" style="5" customWidth="1"/>
    <col min="516" max="516" width="4.5" style="5" customWidth="1"/>
    <col min="517" max="518" width="6.375" style="5" customWidth="1"/>
    <col min="519" max="519" width="4.75" style="5" customWidth="1"/>
    <col min="520" max="520" width="4.5" style="5" customWidth="1"/>
    <col min="521" max="521" width="5.625" style="5" customWidth="1"/>
    <col min="522" max="522" width="5" style="5" customWidth="1"/>
    <col min="523" max="524" width="4.5" style="5" customWidth="1"/>
    <col min="525" max="768" width="9" style="5"/>
    <col min="769" max="769" width="16.75" style="5" customWidth="1"/>
    <col min="770" max="770" width="5" style="5" customWidth="1"/>
    <col min="771" max="771" width="5.125" style="5" customWidth="1"/>
    <col min="772" max="772" width="4.5" style="5" customWidth="1"/>
    <col min="773" max="774" width="6.375" style="5" customWidth="1"/>
    <col min="775" max="775" width="4.75" style="5" customWidth="1"/>
    <col min="776" max="776" width="4.5" style="5" customWidth="1"/>
    <col min="777" max="777" width="5.625" style="5" customWidth="1"/>
    <col min="778" max="778" width="5" style="5" customWidth="1"/>
    <col min="779" max="780" width="4.5" style="5" customWidth="1"/>
    <col min="781" max="1024" width="9" style="5"/>
    <col min="1025" max="1025" width="16.75" style="5" customWidth="1"/>
    <col min="1026" max="1026" width="5" style="5" customWidth="1"/>
    <col min="1027" max="1027" width="5.125" style="5" customWidth="1"/>
    <col min="1028" max="1028" width="4.5" style="5" customWidth="1"/>
    <col min="1029" max="1030" width="6.375" style="5" customWidth="1"/>
    <col min="1031" max="1031" width="4.75" style="5" customWidth="1"/>
    <col min="1032" max="1032" width="4.5" style="5" customWidth="1"/>
    <col min="1033" max="1033" width="5.625" style="5" customWidth="1"/>
    <col min="1034" max="1034" width="5" style="5" customWidth="1"/>
    <col min="1035" max="1036" width="4.5" style="5" customWidth="1"/>
    <col min="1037" max="1280" width="9" style="5"/>
    <col min="1281" max="1281" width="16.75" style="5" customWidth="1"/>
    <col min="1282" max="1282" width="5" style="5" customWidth="1"/>
    <col min="1283" max="1283" width="5.125" style="5" customWidth="1"/>
    <col min="1284" max="1284" width="4.5" style="5" customWidth="1"/>
    <col min="1285" max="1286" width="6.375" style="5" customWidth="1"/>
    <col min="1287" max="1287" width="4.75" style="5" customWidth="1"/>
    <col min="1288" max="1288" width="4.5" style="5" customWidth="1"/>
    <col min="1289" max="1289" width="5.625" style="5" customWidth="1"/>
    <col min="1290" max="1290" width="5" style="5" customWidth="1"/>
    <col min="1291" max="1292" width="4.5" style="5" customWidth="1"/>
    <col min="1293" max="1536" width="9" style="5"/>
    <col min="1537" max="1537" width="16.75" style="5" customWidth="1"/>
    <col min="1538" max="1538" width="5" style="5" customWidth="1"/>
    <col min="1539" max="1539" width="5.125" style="5" customWidth="1"/>
    <col min="1540" max="1540" width="4.5" style="5" customWidth="1"/>
    <col min="1541" max="1542" width="6.375" style="5" customWidth="1"/>
    <col min="1543" max="1543" width="4.75" style="5" customWidth="1"/>
    <col min="1544" max="1544" width="4.5" style="5" customWidth="1"/>
    <col min="1545" max="1545" width="5.625" style="5" customWidth="1"/>
    <col min="1546" max="1546" width="5" style="5" customWidth="1"/>
    <col min="1547" max="1548" width="4.5" style="5" customWidth="1"/>
    <col min="1549" max="1792" width="9" style="5"/>
    <col min="1793" max="1793" width="16.75" style="5" customWidth="1"/>
    <col min="1794" max="1794" width="5" style="5" customWidth="1"/>
    <col min="1795" max="1795" width="5.125" style="5" customWidth="1"/>
    <col min="1796" max="1796" width="4.5" style="5" customWidth="1"/>
    <col min="1797" max="1798" width="6.375" style="5" customWidth="1"/>
    <col min="1799" max="1799" width="4.75" style="5" customWidth="1"/>
    <col min="1800" max="1800" width="4.5" style="5" customWidth="1"/>
    <col min="1801" max="1801" width="5.625" style="5" customWidth="1"/>
    <col min="1802" max="1802" width="5" style="5" customWidth="1"/>
    <col min="1803" max="1804" width="4.5" style="5" customWidth="1"/>
    <col min="1805" max="2048" width="9" style="5"/>
    <col min="2049" max="2049" width="16.75" style="5" customWidth="1"/>
    <col min="2050" max="2050" width="5" style="5" customWidth="1"/>
    <col min="2051" max="2051" width="5.125" style="5" customWidth="1"/>
    <col min="2052" max="2052" width="4.5" style="5" customWidth="1"/>
    <col min="2053" max="2054" width="6.375" style="5" customWidth="1"/>
    <col min="2055" max="2055" width="4.75" style="5" customWidth="1"/>
    <col min="2056" max="2056" width="4.5" style="5" customWidth="1"/>
    <col min="2057" max="2057" width="5.625" style="5" customWidth="1"/>
    <col min="2058" max="2058" width="5" style="5" customWidth="1"/>
    <col min="2059" max="2060" width="4.5" style="5" customWidth="1"/>
    <col min="2061" max="2304" width="9" style="5"/>
    <col min="2305" max="2305" width="16.75" style="5" customWidth="1"/>
    <col min="2306" max="2306" width="5" style="5" customWidth="1"/>
    <col min="2307" max="2307" width="5.125" style="5" customWidth="1"/>
    <col min="2308" max="2308" width="4.5" style="5" customWidth="1"/>
    <col min="2309" max="2310" width="6.375" style="5" customWidth="1"/>
    <col min="2311" max="2311" width="4.75" style="5" customWidth="1"/>
    <col min="2312" max="2312" width="4.5" style="5" customWidth="1"/>
    <col min="2313" max="2313" width="5.625" style="5" customWidth="1"/>
    <col min="2314" max="2314" width="5" style="5" customWidth="1"/>
    <col min="2315" max="2316" width="4.5" style="5" customWidth="1"/>
    <col min="2317" max="2560" width="9" style="5"/>
    <col min="2561" max="2561" width="16.75" style="5" customWidth="1"/>
    <col min="2562" max="2562" width="5" style="5" customWidth="1"/>
    <col min="2563" max="2563" width="5.125" style="5" customWidth="1"/>
    <col min="2564" max="2564" width="4.5" style="5" customWidth="1"/>
    <col min="2565" max="2566" width="6.375" style="5" customWidth="1"/>
    <col min="2567" max="2567" width="4.75" style="5" customWidth="1"/>
    <col min="2568" max="2568" width="4.5" style="5" customWidth="1"/>
    <col min="2569" max="2569" width="5.625" style="5" customWidth="1"/>
    <col min="2570" max="2570" width="5" style="5" customWidth="1"/>
    <col min="2571" max="2572" width="4.5" style="5" customWidth="1"/>
    <col min="2573" max="2816" width="9" style="5"/>
    <col min="2817" max="2817" width="16.75" style="5" customWidth="1"/>
    <col min="2818" max="2818" width="5" style="5" customWidth="1"/>
    <col min="2819" max="2819" width="5.125" style="5" customWidth="1"/>
    <col min="2820" max="2820" width="4.5" style="5" customWidth="1"/>
    <col min="2821" max="2822" width="6.375" style="5" customWidth="1"/>
    <col min="2823" max="2823" width="4.75" style="5" customWidth="1"/>
    <col min="2824" max="2824" width="4.5" style="5" customWidth="1"/>
    <col min="2825" max="2825" width="5.625" style="5" customWidth="1"/>
    <col min="2826" max="2826" width="5" style="5" customWidth="1"/>
    <col min="2827" max="2828" width="4.5" style="5" customWidth="1"/>
    <col min="2829" max="3072" width="9" style="5"/>
    <col min="3073" max="3073" width="16.75" style="5" customWidth="1"/>
    <col min="3074" max="3074" width="5" style="5" customWidth="1"/>
    <col min="3075" max="3075" width="5.125" style="5" customWidth="1"/>
    <col min="3076" max="3076" width="4.5" style="5" customWidth="1"/>
    <col min="3077" max="3078" width="6.375" style="5" customWidth="1"/>
    <col min="3079" max="3079" width="4.75" style="5" customWidth="1"/>
    <col min="3080" max="3080" width="4.5" style="5" customWidth="1"/>
    <col min="3081" max="3081" width="5.625" style="5" customWidth="1"/>
    <col min="3082" max="3082" width="5" style="5" customWidth="1"/>
    <col min="3083" max="3084" width="4.5" style="5" customWidth="1"/>
    <col min="3085" max="3328" width="9" style="5"/>
    <col min="3329" max="3329" width="16.75" style="5" customWidth="1"/>
    <col min="3330" max="3330" width="5" style="5" customWidth="1"/>
    <col min="3331" max="3331" width="5.125" style="5" customWidth="1"/>
    <col min="3332" max="3332" width="4.5" style="5" customWidth="1"/>
    <col min="3333" max="3334" width="6.375" style="5" customWidth="1"/>
    <col min="3335" max="3335" width="4.75" style="5" customWidth="1"/>
    <col min="3336" max="3336" width="4.5" style="5" customWidth="1"/>
    <col min="3337" max="3337" width="5.625" style="5" customWidth="1"/>
    <col min="3338" max="3338" width="5" style="5" customWidth="1"/>
    <col min="3339" max="3340" width="4.5" style="5" customWidth="1"/>
    <col min="3341" max="3584" width="9" style="5"/>
    <col min="3585" max="3585" width="16.75" style="5" customWidth="1"/>
    <col min="3586" max="3586" width="5" style="5" customWidth="1"/>
    <col min="3587" max="3587" width="5.125" style="5" customWidth="1"/>
    <col min="3588" max="3588" width="4.5" style="5" customWidth="1"/>
    <col min="3589" max="3590" width="6.375" style="5" customWidth="1"/>
    <col min="3591" max="3591" width="4.75" style="5" customWidth="1"/>
    <col min="3592" max="3592" width="4.5" style="5" customWidth="1"/>
    <col min="3593" max="3593" width="5.625" style="5" customWidth="1"/>
    <col min="3594" max="3594" width="5" style="5" customWidth="1"/>
    <col min="3595" max="3596" width="4.5" style="5" customWidth="1"/>
    <col min="3597" max="3840" width="9" style="5"/>
    <col min="3841" max="3841" width="16.75" style="5" customWidth="1"/>
    <col min="3842" max="3842" width="5" style="5" customWidth="1"/>
    <col min="3843" max="3843" width="5.125" style="5" customWidth="1"/>
    <col min="3844" max="3844" width="4.5" style="5" customWidth="1"/>
    <col min="3845" max="3846" width="6.375" style="5" customWidth="1"/>
    <col min="3847" max="3847" width="4.75" style="5" customWidth="1"/>
    <col min="3848" max="3848" width="4.5" style="5" customWidth="1"/>
    <col min="3849" max="3849" width="5.625" style="5" customWidth="1"/>
    <col min="3850" max="3850" width="5" style="5" customWidth="1"/>
    <col min="3851" max="3852" width="4.5" style="5" customWidth="1"/>
    <col min="3853" max="4096" width="9" style="5"/>
    <col min="4097" max="4097" width="16.75" style="5" customWidth="1"/>
    <col min="4098" max="4098" width="5" style="5" customWidth="1"/>
    <col min="4099" max="4099" width="5.125" style="5" customWidth="1"/>
    <col min="4100" max="4100" width="4.5" style="5" customWidth="1"/>
    <col min="4101" max="4102" width="6.375" style="5" customWidth="1"/>
    <col min="4103" max="4103" width="4.75" style="5" customWidth="1"/>
    <col min="4104" max="4104" width="4.5" style="5" customWidth="1"/>
    <col min="4105" max="4105" width="5.625" style="5" customWidth="1"/>
    <col min="4106" max="4106" width="5" style="5" customWidth="1"/>
    <col min="4107" max="4108" width="4.5" style="5" customWidth="1"/>
    <col min="4109" max="4352" width="9" style="5"/>
    <col min="4353" max="4353" width="16.75" style="5" customWidth="1"/>
    <col min="4354" max="4354" width="5" style="5" customWidth="1"/>
    <col min="4355" max="4355" width="5.125" style="5" customWidth="1"/>
    <col min="4356" max="4356" width="4.5" style="5" customWidth="1"/>
    <col min="4357" max="4358" width="6.375" style="5" customWidth="1"/>
    <col min="4359" max="4359" width="4.75" style="5" customWidth="1"/>
    <col min="4360" max="4360" width="4.5" style="5" customWidth="1"/>
    <col min="4361" max="4361" width="5.625" style="5" customWidth="1"/>
    <col min="4362" max="4362" width="5" style="5" customWidth="1"/>
    <col min="4363" max="4364" width="4.5" style="5" customWidth="1"/>
    <col min="4365" max="4608" width="9" style="5"/>
    <col min="4609" max="4609" width="16.75" style="5" customWidth="1"/>
    <col min="4610" max="4610" width="5" style="5" customWidth="1"/>
    <col min="4611" max="4611" width="5.125" style="5" customWidth="1"/>
    <col min="4612" max="4612" width="4.5" style="5" customWidth="1"/>
    <col min="4613" max="4614" width="6.375" style="5" customWidth="1"/>
    <col min="4615" max="4615" width="4.75" style="5" customWidth="1"/>
    <col min="4616" max="4616" width="4.5" style="5" customWidth="1"/>
    <col min="4617" max="4617" width="5.625" style="5" customWidth="1"/>
    <col min="4618" max="4618" width="5" style="5" customWidth="1"/>
    <col min="4619" max="4620" width="4.5" style="5" customWidth="1"/>
    <col min="4621" max="4864" width="9" style="5"/>
    <col min="4865" max="4865" width="16.75" style="5" customWidth="1"/>
    <col min="4866" max="4866" width="5" style="5" customWidth="1"/>
    <col min="4867" max="4867" width="5.125" style="5" customWidth="1"/>
    <col min="4868" max="4868" width="4.5" style="5" customWidth="1"/>
    <col min="4869" max="4870" width="6.375" style="5" customWidth="1"/>
    <col min="4871" max="4871" width="4.75" style="5" customWidth="1"/>
    <col min="4872" max="4872" width="4.5" style="5" customWidth="1"/>
    <col min="4873" max="4873" width="5.625" style="5" customWidth="1"/>
    <col min="4874" max="4874" width="5" style="5" customWidth="1"/>
    <col min="4875" max="4876" width="4.5" style="5" customWidth="1"/>
    <col min="4877" max="5120" width="9" style="5"/>
    <col min="5121" max="5121" width="16.75" style="5" customWidth="1"/>
    <col min="5122" max="5122" width="5" style="5" customWidth="1"/>
    <col min="5123" max="5123" width="5.125" style="5" customWidth="1"/>
    <col min="5124" max="5124" width="4.5" style="5" customWidth="1"/>
    <col min="5125" max="5126" width="6.375" style="5" customWidth="1"/>
    <col min="5127" max="5127" width="4.75" style="5" customWidth="1"/>
    <col min="5128" max="5128" width="4.5" style="5" customWidth="1"/>
    <col min="5129" max="5129" width="5.625" style="5" customWidth="1"/>
    <col min="5130" max="5130" width="5" style="5" customWidth="1"/>
    <col min="5131" max="5132" width="4.5" style="5" customWidth="1"/>
    <col min="5133" max="5376" width="9" style="5"/>
    <col min="5377" max="5377" width="16.75" style="5" customWidth="1"/>
    <col min="5378" max="5378" width="5" style="5" customWidth="1"/>
    <col min="5379" max="5379" width="5.125" style="5" customWidth="1"/>
    <col min="5380" max="5380" width="4.5" style="5" customWidth="1"/>
    <col min="5381" max="5382" width="6.375" style="5" customWidth="1"/>
    <col min="5383" max="5383" width="4.75" style="5" customWidth="1"/>
    <col min="5384" max="5384" width="4.5" style="5" customWidth="1"/>
    <col min="5385" max="5385" width="5.625" style="5" customWidth="1"/>
    <col min="5386" max="5386" width="5" style="5" customWidth="1"/>
    <col min="5387" max="5388" width="4.5" style="5" customWidth="1"/>
    <col min="5389" max="5632" width="9" style="5"/>
    <col min="5633" max="5633" width="16.75" style="5" customWidth="1"/>
    <col min="5634" max="5634" width="5" style="5" customWidth="1"/>
    <col min="5635" max="5635" width="5.125" style="5" customWidth="1"/>
    <col min="5636" max="5636" width="4.5" style="5" customWidth="1"/>
    <col min="5637" max="5638" width="6.375" style="5" customWidth="1"/>
    <col min="5639" max="5639" width="4.75" style="5" customWidth="1"/>
    <col min="5640" max="5640" width="4.5" style="5" customWidth="1"/>
    <col min="5641" max="5641" width="5.625" style="5" customWidth="1"/>
    <col min="5642" max="5642" width="5" style="5" customWidth="1"/>
    <col min="5643" max="5644" width="4.5" style="5" customWidth="1"/>
    <col min="5645" max="5888" width="9" style="5"/>
    <col min="5889" max="5889" width="16.75" style="5" customWidth="1"/>
    <col min="5890" max="5890" width="5" style="5" customWidth="1"/>
    <col min="5891" max="5891" width="5.125" style="5" customWidth="1"/>
    <col min="5892" max="5892" width="4.5" style="5" customWidth="1"/>
    <col min="5893" max="5894" width="6.375" style="5" customWidth="1"/>
    <col min="5895" max="5895" width="4.75" style="5" customWidth="1"/>
    <col min="5896" max="5896" width="4.5" style="5" customWidth="1"/>
    <col min="5897" max="5897" width="5.625" style="5" customWidth="1"/>
    <col min="5898" max="5898" width="5" style="5" customWidth="1"/>
    <col min="5899" max="5900" width="4.5" style="5" customWidth="1"/>
    <col min="5901" max="6144" width="9" style="5"/>
    <col min="6145" max="6145" width="16.75" style="5" customWidth="1"/>
    <col min="6146" max="6146" width="5" style="5" customWidth="1"/>
    <col min="6147" max="6147" width="5.125" style="5" customWidth="1"/>
    <col min="6148" max="6148" width="4.5" style="5" customWidth="1"/>
    <col min="6149" max="6150" width="6.375" style="5" customWidth="1"/>
    <col min="6151" max="6151" width="4.75" style="5" customWidth="1"/>
    <col min="6152" max="6152" width="4.5" style="5" customWidth="1"/>
    <col min="6153" max="6153" width="5.625" style="5" customWidth="1"/>
    <col min="6154" max="6154" width="5" style="5" customWidth="1"/>
    <col min="6155" max="6156" width="4.5" style="5" customWidth="1"/>
    <col min="6157" max="6400" width="9" style="5"/>
    <col min="6401" max="6401" width="16.75" style="5" customWidth="1"/>
    <col min="6402" max="6402" width="5" style="5" customWidth="1"/>
    <col min="6403" max="6403" width="5.125" style="5" customWidth="1"/>
    <col min="6404" max="6404" width="4.5" style="5" customWidth="1"/>
    <col min="6405" max="6406" width="6.375" style="5" customWidth="1"/>
    <col min="6407" max="6407" width="4.75" style="5" customWidth="1"/>
    <col min="6408" max="6408" width="4.5" style="5" customWidth="1"/>
    <col min="6409" max="6409" width="5.625" style="5" customWidth="1"/>
    <col min="6410" max="6410" width="5" style="5" customWidth="1"/>
    <col min="6411" max="6412" width="4.5" style="5" customWidth="1"/>
    <col min="6413" max="6656" width="9" style="5"/>
    <col min="6657" max="6657" width="16.75" style="5" customWidth="1"/>
    <col min="6658" max="6658" width="5" style="5" customWidth="1"/>
    <col min="6659" max="6659" width="5.125" style="5" customWidth="1"/>
    <col min="6660" max="6660" width="4.5" style="5" customWidth="1"/>
    <col min="6661" max="6662" width="6.375" style="5" customWidth="1"/>
    <col min="6663" max="6663" width="4.75" style="5" customWidth="1"/>
    <col min="6664" max="6664" width="4.5" style="5" customWidth="1"/>
    <col min="6665" max="6665" width="5.625" style="5" customWidth="1"/>
    <col min="6666" max="6666" width="5" style="5" customWidth="1"/>
    <col min="6667" max="6668" width="4.5" style="5" customWidth="1"/>
    <col min="6669" max="6912" width="9" style="5"/>
    <col min="6913" max="6913" width="16.75" style="5" customWidth="1"/>
    <col min="6914" max="6914" width="5" style="5" customWidth="1"/>
    <col min="6915" max="6915" width="5.125" style="5" customWidth="1"/>
    <col min="6916" max="6916" width="4.5" style="5" customWidth="1"/>
    <col min="6917" max="6918" width="6.375" style="5" customWidth="1"/>
    <col min="6919" max="6919" width="4.75" style="5" customWidth="1"/>
    <col min="6920" max="6920" width="4.5" style="5" customWidth="1"/>
    <col min="6921" max="6921" width="5.625" style="5" customWidth="1"/>
    <col min="6922" max="6922" width="5" style="5" customWidth="1"/>
    <col min="6923" max="6924" width="4.5" style="5" customWidth="1"/>
    <col min="6925" max="7168" width="9" style="5"/>
    <col min="7169" max="7169" width="16.75" style="5" customWidth="1"/>
    <col min="7170" max="7170" width="5" style="5" customWidth="1"/>
    <col min="7171" max="7171" width="5.125" style="5" customWidth="1"/>
    <col min="7172" max="7172" width="4.5" style="5" customWidth="1"/>
    <col min="7173" max="7174" width="6.375" style="5" customWidth="1"/>
    <col min="7175" max="7175" width="4.75" style="5" customWidth="1"/>
    <col min="7176" max="7176" width="4.5" style="5" customWidth="1"/>
    <col min="7177" max="7177" width="5.625" style="5" customWidth="1"/>
    <col min="7178" max="7178" width="5" style="5" customWidth="1"/>
    <col min="7179" max="7180" width="4.5" style="5" customWidth="1"/>
    <col min="7181" max="7424" width="9" style="5"/>
    <col min="7425" max="7425" width="16.75" style="5" customWidth="1"/>
    <col min="7426" max="7426" width="5" style="5" customWidth="1"/>
    <col min="7427" max="7427" width="5.125" style="5" customWidth="1"/>
    <col min="7428" max="7428" width="4.5" style="5" customWidth="1"/>
    <col min="7429" max="7430" width="6.375" style="5" customWidth="1"/>
    <col min="7431" max="7431" width="4.75" style="5" customWidth="1"/>
    <col min="7432" max="7432" width="4.5" style="5" customWidth="1"/>
    <col min="7433" max="7433" width="5.625" style="5" customWidth="1"/>
    <col min="7434" max="7434" width="5" style="5" customWidth="1"/>
    <col min="7435" max="7436" width="4.5" style="5" customWidth="1"/>
    <col min="7437" max="7680" width="9" style="5"/>
    <col min="7681" max="7681" width="16.75" style="5" customWidth="1"/>
    <col min="7682" max="7682" width="5" style="5" customWidth="1"/>
    <col min="7683" max="7683" width="5.125" style="5" customWidth="1"/>
    <col min="7684" max="7684" width="4.5" style="5" customWidth="1"/>
    <col min="7685" max="7686" width="6.375" style="5" customWidth="1"/>
    <col min="7687" max="7687" width="4.75" style="5" customWidth="1"/>
    <col min="7688" max="7688" width="4.5" style="5" customWidth="1"/>
    <col min="7689" max="7689" width="5.625" style="5" customWidth="1"/>
    <col min="7690" max="7690" width="5" style="5" customWidth="1"/>
    <col min="7691" max="7692" width="4.5" style="5" customWidth="1"/>
    <col min="7693" max="7936" width="9" style="5"/>
    <col min="7937" max="7937" width="16.75" style="5" customWidth="1"/>
    <col min="7938" max="7938" width="5" style="5" customWidth="1"/>
    <col min="7939" max="7939" width="5.125" style="5" customWidth="1"/>
    <col min="7940" max="7940" width="4.5" style="5" customWidth="1"/>
    <col min="7941" max="7942" width="6.375" style="5" customWidth="1"/>
    <col min="7943" max="7943" width="4.75" style="5" customWidth="1"/>
    <col min="7944" max="7944" width="4.5" style="5" customWidth="1"/>
    <col min="7945" max="7945" width="5.625" style="5" customWidth="1"/>
    <col min="7946" max="7946" width="5" style="5" customWidth="1"/>
    <col min="7947" max="7948" width="4.5" style="5" customWidth="1"/>
    <col min="7949" max="8192" width="9" style="5"/>
    <col min="8193" max="8193" width="16.75" style="5" customWidth="1"/>
    <col min="8194" max="8194" width="5" style="5" customWidth="1"/>
    <col min="8195" max="8195" width="5.125" style="5" customWidth="1"/>
    <col min="8196" max="8196" width="4.5" style="5" customWidth="1"/>
    <col min="8197" max="8198" width="6.375" style="5" customWidth="1"/>
    <col min="8199" max="8199" width="4.75" style="5" customWidth="1"/>
    <col min="8200" max="8200" width="4.5" style="5" customWidth="1"/>
    <col min="8201" max="8201" width="5.625" style="5" customWidth="1"/>
    <col min="8202" max="8202" width="5" style="5" customWidth="1"/>
    <col min="8203" max="8204" width="4.5" style="5" customWidth="1"/>
    <col min="8205" max="8448" width="9" style="5"/>
    <col min="8449" max="8449" width="16.75" style="5" customWidth="1"/>
    <col min="8450" max="8450" width="5" style="5" customWidth="1"/>
    <col min="8451" max="8451" width="5.125" style="5" customWidth="1"/>
    <col min="8452" max="8452" width="4.5" style="5" customWidth="1"/>
    <col min="8453" max="8454" width="6.375" style="5" customWidth="1"/>
    <col min="8455" max="8455" width="4.75" style="5" customWidth="1"/>
    <col min="8456" max="8456" width="4.5" style="5" customWidth="1"/>
    <col min="8457" max="8457" width="5.625" style="5" customWidth="1"/>
    <col min="8458" max="8458" width="5" style="5" customWidth="1"/>
    <col min="8459" max="8460" width="4.5" style="5" customWidth="1"/>
    <col min="8461" max="8704" width="9" style="5"/>
    <col min="8705" max="8705" width="16.75" style="5" customWidth="1"/>
    <col min="8706" max="8706" width="5" style="5" customWidth="1"/>
    <col min="8707" max="8707" width="5.125" style="5" customWidth="1"/>
    <col min="8708" max="8708" width="4.5" style="5" customWidth="1"/>
    <col min="8709" max="8710" width="6.375" style="5" customWidth="1"/>
    <col min="8711" max="8711" width="4.75" style="5" customWidth="1"/>
    <col min="8712" max="8712" width="4.5" style="5" customWidth="1"/>
    <col min="8713" max="8713" width="5.625" style="5" customWidth="1"/>
    <col min="8714" max="8714" width="5" style="5" customWidth="1"/>
    <col min="8715" max="8716" width="4.5" style="5" customWidth="1"/>
    <col min="8717" max="8960" width="9" style="5"/>
    <col min="8961" max="8961" width="16.75" style="5" customWidth="1"/>
    <col min="8962" max="8962" width="5" style="5" customWidth="1"/>
    <col min="8963" max="8963" width="5.125" style="5" customWidth="1"/>
    <col min="8964" max="8964" width="4.5" style="5" customWidth="1"/>
    <col min="8965" max="8966" width="6.375" style="5" customWidth="1"/>
    <col min="8967" max="8967" width="4.75" style="5" customWidth="1"/>
    <col min="8968" max="8968" width="4.5" style="5" customWidth="1"/>
    <col min="8969" max="8969" width="5.625" style="5" customWidth="1"/>
    <col min="8970" max="8970" width="5" style="5" customWidth="1"/>
    <col min="8971" max="8972" width="4.5" style="5" customWidth="1"/>
    <col min="8973" max="9216" width="9" style="5"/>
    <col min="9217" max="9217" width="16.75" style="5" customWidth="1"/>
    <col min="9218" max="9218" width="5" style="5" customWidth="1"/>
    <col min="9219" max="9219" width="5.125" style="5" customWidth="1"/>
    <col min="9220" max="9220" width="4.5" style="5" customWidth="1"/>
    <col min="9221" max="9222" width="6.375" style="5" customWidth="1"/>
    <col min="9223" max="9223" width="4.75" style="5" customWidth="1"/>
    <col min="9224" max="9224" width="4.5" style="5" customWidth="1"/>
    <col min="9225" max="9225" width="5.625" style="5" customWidth="1"/>
    <col min="9226" max="9226" width="5" style="5" customWidth="1"/>
    <col min="9227" max="9228" width="4.5" style="5" customWidth="1"/>
    <col min="9229" max="9472" width="9" style="5"/>
    <col min="9473" max="9473" width="16.75" style="5" customWidth="1"/>
    <col min="9474" max="9474" width="5" style="5" customWidth="1"/>
    <col min="9475" max="9475" width="5.125" style="5" customWidth="1"/>
    <col min="9476" max="9476" width="4.5" style="5" customWidth="1"/>
    <col min="9477" max="9478" width="6.375" style="5" customWidth="1"/>
    <col min="9479" max="9479" width="4.75" style="5" customWidth="1"/>
    <col min="9480" max="9480" width="4.5" style="5" customWidth="1"/>
    <col min="9481" max="9481" width="5.625" style="5" customWidth="1"/>
    <col min="9482" max="9482" width="5" style="5" customWidth="1"/>
    <col min="9483" max="9484" width="4.5" style="5" customWidth="1"/>
    <col min="9485" max="9728" width="9" style="5"/>
    <col min="9729" max="9729" width="16.75" style="5" customWidth="1"/>
    <col min="9730" max="9730" width="5" style="5" customWidth="1"/>
    <col min="9731" max="9731" width="5.125" style="5" customWidth="1"/>
    <col min="9732" max="9732" width="4.5" style="5" customWidth="1"/>
    <col min="9733" max="9734" width="6.375" style="5" customWidth="1"/>
    <col min="9735" max="9735" width="4.75" style="5" customWidth="1"/>
    <col min="9736" max="9736" width="4.5" style="5" customWidth="1"/>
    <col min="9737" max="9737" width="5.625" style="5" customWidth="1"/>
    <col min="9738" max="9738" width="5" style="5" customWidth="1"/>
    <col min="9739" max="9740" width="4.5" style="5" customWidth="1"/>
    <col min="9741" max="9984" width="9" style="5"/>
    <col min="9985" max="9985" width="16.75" style="5" customWidth="1"/>
    <col min="9986" max="9986" width="5" style="5" customWidth="1"/>
    <col min="9987" max="9987" width="5.125" style="5" customWidth="1"/>
    <col min="9988" max="9988" width="4.5" style="5" customWidth="1"/>
    <col min="9989" max="9990" width="6.375" style="5" customWidth="1"/>
    <col min="9991" max="9991" width="4.75" style="5" customWidth="1"/>
    <col min="9992" max="9992" width="4.5" style="5" customWidth="1"/>
    <col min="9993" max="9993" width="5.625" style="5" customWidth="1"/>
    <col min="9994" max="9994" width="5" style="5" customWidth="1"/>
    <col min="9995" max="9996" width="4.5" style="5" customWidth="1"/>
    <col min="9997" max="10240" width="9" style="5"/>
    <col min="10241" max="10241" width="16.75" style="5" customWidth="1"/>
    <col min="10242" max="10242" width="5" style="5" customWidth="1"/>
    <col min="10243" max="10243" width="5.125" style="5" customWidth="1"/>
    <col min="10244" max="10244" width="4.5" style="5" customWidth="1"/>
    <col min="10245" max="10246" width="6.375" style="5" customWidth="1"/>
    <col min="10247" max="10247" width="4.75" style="5" customWidth="1"/>
    <col min="10248" max="10248" width="4.5" style="5" customWidth="1"/>
    <col min="10249" max="10249" width="5.625" style="5" customWidth="1"/>
    <col min="10250" max="10250" width="5" style="5" customWidth="1"/>
    <col min="10251" max="10252" width="4.5" style="5" customWidth="1"/>
    <col min="10253" max="10496" width="9" style="5"/>
    <col min="10497" max="10497" width="16.75" style="5" customWidth="1"/>
    <col min="10498" max="10498" width="5" style="5" customWidth="1"/>
    <col min="10499" max="10499" width="5.125" style="5" customWidth="1"/>
    <col min="10500" max="10500" width="4.5" style="5" customWidth="1"/>
    <col min="10501" max="10502" width="6.375" style="5" customWidth="1"/>
    <col min="10503" max="10503" width="4.75" style="5" customWidth="1"/>
    <col min="10504" max="10504" width="4.5" style="5" customWidth="1"/>
    <col min="10505" max="10505" width="5.625" style="5" customWidth="1"/>
    <col min="10506" max="10506" width="5" style="5" customWidth="1"/>
    <col min="10507" max="10508" width="4.5" style="5" customWidth="1"/>
    <col min="10509" max="10752" width="9" style="5"/>
    <col min="10753" max="10753" width="16.75" style="5" customWidth="1"/>
    <col min="10754" max="10754" width="5" style="5" customWidth="1"/>
    <col min="10755" max="10755" width="5.125" style="5" customWidth="1"/>
    <col min="10756" max="10756" width="4.5" style="5" customWidth="1"/>
    <col min="10757" max="10758" width="6.375" style="5" customWidth="1"/>
    <col min="10759" max="10759" width="4.75" style="5" customWidth="1"/>
    <col min="10760" max="10760" width="4.5" style="5" customWidth="1"/>
    <col min="10761" max="10761" width="5.625" style="5" customWidth="1"/>
    <col min="10762" max="10762" width="5" style="5" customWidth="1"/>
    <col min="10763" max="10764" width="4.5" style="5" customWidth="1"/>
    <col min="10765" max="11008" width="9" style="5"/>
    <col min="11009" max="11009" width="16.75" style="5" customWidth="1"/>
    <col min="11010" max="11010" width="5" style="5" customWidth="1"/>
    <col min="11011" max="11011" width="5.125" style="5" customWidth="1"/>
    <col min="11012" max="11012" width="4.5" style="5" customWidth="1"/>
    <col min="11013" max="11014" width="6.375" style="5" customWidth="1"/>
    <col min="11015" max="11015" width="4.75" style="5" customWidth="1"/>
    <col min="11016" max="11016" width="4.5" style="5" customWidth="1"/>
    <col min="11017" max="11017" width="5.625" style="5" customWidth="1"/>
    <col min="11018" max="11018" width="5" style="5" customWidth="1"/>
    <col min="11019" max="11020" width="4.5" style="5" customWidth="1"/>
    <col min="11021" max="11264" width="9" style="5"/>
    <col min="11265" max="11265" width="16.75" style="5" customWidth="1"/>
    <col min="11266" max="11266" width="5" style="5" customWidth="1"/>
    <col min="11267" max="11267" width="5.125" style="5" customWidth="1"/>
    <col min="11268" max="11268" width="4.5" style="5" customWidth="1"/>
    <col min="11269" max="11270" width="6.375" style="5" customWidth="1"/>
    <col min="11271" max="11271" width="4.75" style="5" customWidth="1"/>
    <col min="11272" max="11272" width="4.5" style="5" customWidth="1"/>
    <col min="11273" max="11273" width="5.625" style="5" customWidth="1"/>
    <col min="11274" max="11274" width="5" style="5" customWidth="1"/>
    <col min="11275" max="11276" width="4.5" style="5" customWidth="1"/>
    <col min="11277" max="11520" width="9" style="5"/>
    <col min="11521" max="11521" width="16.75" style="5" customWidth="1"/>
    <col min="11522" max="11522" width="5" style="5" customWidth="1"/>
    <col min="11523" max="11523" width="5.125" style="5" customWidth="1"/>
    <col min="11524" max="11524" width="4.5" style="5" customWidth="1"/>
    <col min="11525" max="11526" width="6.375" style="5" customWidth="1"/>
    <col min="11527" max="11527" width="4.75" style="5" customWidth="1"/>
    <col min="11528" max="11528" width="4.5" style="5" customWidth="1"/>
    <col min="11529" max="11529" width="5.625" style="5" customWidth="1"/>
    <col min="11530" max="11530" width="5" style="5" customWidth="1"/>
    <col min="11531" max="11532" width="4.5" style="5" customWidth="1"/>
    <col min="11533" max="11776" width="9" style="5"/>
    <col min="11777" max="11777" width="16.75" style="5" customWidth="1"/>
    <col min="11778" max="11778" width="5" style="5" customWidth="1"/>
    <col min="11779" max="11779" width="5.125" style="5" customWidth="1"/>
    <col min="11780" max="11780" width="4.5" style="5" customWidth="1"/>
    <col min="11781" max="11782" width="6.375" style="5" customWidth="1"/>
    <col min="11783" max="11783" width="4.75" style="5" customWidth="1"/>
    <col min="11784" max="11784" width="4.5" style="5" customWidth="1"/>
    <col min="11785" max="11785" width="5.625" style="5" customWidth="1"/>
    <col min="11786" max="11786" width="5" style="5" customWidth="1"/>
    <col min="11787" max="11788" width="4.5" style="5" customWidth="1"/>
    <col min="11789" max="12032" width="9" style="5"/>
    <col min="12033" max="12033" width="16.75" style="5" customWidth="1"/>
    <col min="12034" max="12034" width="5" style="5" customWidth="1"/>
    <col min="12035" max="12035" width="5.125" style="5" customWidth="1"/>
    <col min="12036" max="12036" width="4.5" style="5" customWidth="1"/>
    <col min="12037" max="12038" width="6.375" style="5" customWidth="1"/>
    <col min="12039" max="12039" width="4.75" style="5" customWidth="1"/>
    <col min="12040" max="12040" width="4.5" style="5" customWidth="1"/>
    <col min="12041" max="12041" width="5.625" style="5" customWidth="1"/>
    <col min="12042" max="12042" width="5" style="5" customWidth="1"/>
    <col min="12043" max="12044" width="4.5" style="5" customWidth="1"/>
    <col min="12045" max="12288" width="9" style="5"/>
    <col min="12289" max="12289" width="16.75" style="5" customWidth="1"/>
    <col min="12290" max="12290" width="5" style="5" customWidth="1"/>
    <col min="12291" max="12291" width="5.125" style="5" customWidth="1"/>
    <col min="12292" max="12292" width="4.5" style="5" customWidth="1"/>
    <col min="12293" max="12294" width="6.375" style="5" customWidth="1"/>
    <col min="12295" max="12295" width="4.75" style="5" customWidth="1"/>
    <col min="12296" max="12296" width="4.5" style="5" customWidth="1"/>
    <col min="12297" max="12297" width="5.625" style="5" customWidth="1"/>
    <col min="12298" max="12298" width="5" style="5" customWidth="1"/>
    <col min="12299" max="12300" width="4.5" style="5" customWidth="1"/>
    <col min="12301" max="12544" width="9" style="5"/>
    <col min="12545" max="12545" width="16.75" style="5" customWidth="1"/>
    <col min="12546" max="12546" width="5" style="5" customWidth="1"/>
    <col min="12547" max="12547" width="5.125" style="5" customWidth="1"/>
    <col min="12548" max="12548" width="4.5" style="5" customWidth="1"/>
    <col min="12549" max="12550" width="6.375" style="5" customWidth="1"/>
    <col min="12551" max="12551" width="4.75" style="5" customWidth="1"/>
    <col min="12552" max="12552" width="4.5" style="5" customWidth="1"/>
    <col min="12553" max="12553" width="5.625" style="5" customWidth="1"/>
    <col min="12554" max="12554" width="5" style="5" customWidth="1"/>
    <col min="12555" max="12556" width="4.5" style="5" customWidth="1"/>
    <col min="12557" max="12800" width="9" style="5"/>
    <col min="12801" max="12801" width="16.75" style="5" customWidth="1"/>
    <col min="12802" max="12802" width="5" style="5" customWidth="1"/>
    <col min="12803" max="12803" width="5.125" style="5" customWidth="1"/>
    <col min="12804" max="12804" width="4.5" style="5" customWidth="1"/>
    <col min="12805" max="12806" width="6.375" style="5" customWidth="1"/>
    <col min="12807" max="12807" width="4.75" style="5" customWidth="1"/>
    <col min="12808" max="12808" width="4.5" style="5" customWidth="1"/>
    <col min="12809" max="12809" width="5.625" style="5" customWidth="1"/>
    <col min="12810" max="12810" width="5" style="5" customWidth="1"/>
    <col min="12811" max="12812" width="4.5" style="5" customWidth="1"/>
    <col min="12813" max="13056" width="9" style="5"/>
    <col min="13057" max="13057" width="16.75" style="5" customWidth="1"/>
    <col min="13058" max="13058" width="5" style="5" customWidth="1"/>
    <col min="13059" max="13059" width="5.125" style="5" customWidth="1"/>
    <col min="13060" max="13060" width="4.5" style="5" customWidth="1"/>
    <col min="13061" max="13062" width="6.375" style="5" customWidth="1"/>
    <col min="13063" max="13063" width="4.75" style="5" customWidth="1"/>
    <col min="13064" max="13064" width="4.5" style="5" customWidth="1"/>
    <col min="13065" max="13065" width="5.625" style="5" customWidth="1"/>
    <col min="13066" max="13066" width="5" style="5" customWidth="1"/>
    <col min="13067" max="13068" width="4.5" style="5" customWidth="1"/>
    <col min="13069" max="13312" width="9" style="5"/>
    <col min="13313" max="13313" width="16.75" style="5" customWidth="1"/>
    <col min="13314" max="13314" width="5" style="5" customWidth="1"/>
    <col min="13315" max="13315" width="5.125" style="5" customWidth="1"/>
    <col min="13316" max="13316" width="4.5" style="5" customWidth="1"/>
    <col min="13317" max="13318" width="6.375" style="5" customWidth="1"/>
    <col min="13319" max="13319" width="4.75" style="5" customWidth="1"/>
    <col min="13320" max="13320" width="4.5" style="5" customWidth="1"/>
    <col min="13321" max="13321" width="5.625" style="5" customWidth="1"/>
    <col min="13322" max="13322" width="5" style="5" customWidth="1"/>
    <col min="13323" max="13324" width="4.5" style="5" customWidth="1"/>
    <col min="13325" max="13568" width="9" style="5"/>
    <col min="13569" max="13569" width="16.75" style="5" customWidth="1"/>
    <col min="13570" max="13570" width="5" style="5" customWidth="1"/>
    <col min="13571" max="13571" width="5.125" style="5" customWidth="1"/>
    <col min="13572" max="13572" width="4.5" style="5" customWidth="1"/>
    <col min="13573" max="13574" width="6.375" style="5" customWidth="1"/>
    <col min="13575" max="13575" width="4.75" style="5" customWidth="1"/>
    <col min="13576" max="13576" width="4.5" style="5" customWidth="1"/>
    <col min="13577" max="13577" width="5.625" style="5" customWidth="1"/>
    <col min="13578" max="13578" width="5" style="5" customWidth="1"/>
    <col min="13579" max="13580" width="4.5" style="5" customWidth="1"/>
    <col min="13581" max="13824" width="9" style="5"/>
    <col min="13825" max="13825" width="16.75" style="5" customWidth="1"/>
    <col min="13826" max="13826" width="5" style="5" customWidth="1"/>
    <col min="13827" max="13827" width="5.125" style="5" customWidth="1"/>
    <col min="13828" max="13828" width="4.5" style="5" customWidth="1"/>
    <col min="13829" max="13830" width="6.375" style="5" customWidth="1"/>
    <col min="13831" max="13831" width="4.75" style="5" customWidth="1"/>
    <col min="13832" max="13832" width="4.5" style="5" customWidth="1"/>
    <col min="13833" max="13833" width="5.625" style="5" customWidth="1"/>
    <col min="13834" max="13834" width="5" style="5" customWidth="1"/>
    <col min="13835" max="13836" width="4.5" style="5" customWidth="1"/>
    <col min="13837" max="14080" width="9" style="5"/>
    <col min="14081" max="14081" width="16.75" style="5" customWidth="1"/>
    <col min="14082" max="14082" width="5" style="5" customWidth="1"/>
    <col min="14083" max="14083" width="5.125" style="5" customWidth="1"/>
    <col min="14084" max="14084" width="4.5" style="5" customWidth="1"/>
    <col min="14085" max="14086" width="6.375" style="5" customWidth="1"/>
    <col min="14087" max="14087" width="4.75" style="5" customWidth="1"/>
    <col min="14088" max="14088" width="4.5" style="5" customWidth="1"/>
    <col min="14089" max="14089" width="5.625" style="5" customWidth="1"/>
    <col min="14090" max="14090" width="5" style="5" customWidth="1"/>
    <col min="14091" max="14092" width="4.5" style="5" customWidth="1"/>
    <col min="14093" max="14336" width="9" style="5"/>
    <col min="14337" max="14337" width="16.75" style="5" customWidth="1"/>
    <col min="14338" max="14338" width="5" style="5" customWidth="1"/>
    <col min="14339" max="14339" width="5.125" style="5" customWidth="1"/>
    <col min="14340" max="14340" width="4.5" style="5" customWidth="1"/>
    <col min="14341" max="14342" width="6.375" style="5" customWidth="1"/>
    <col min="14343" max="14343" width="4.75" style="5" customWidth="1"/>
    <col min="14344" max="14344" width="4.5" style="5" customWidth="1"/>
    <col min="14345" max="14345" width="5.625" style="5" customWidth="1"/>
    <col min="14346" max="14346" width="5" style="5" customWidth="1"/>
    <col min="14347" max="14348" width="4.5" style="5" customWidth="1"/>
    <col min="14349" max="14592" width="9" style="5"/>
    <col min="14593" max="14593" width="16.75" style="5" customWidth="1"/>
    <col min="14594" max="14594" width="5" style="5" customWidth="1"/>
    <col min="14595" max="14595" width="5.125" style="5" customWidth="1"/>
    <col min="14596" max="14596" width="4.5" style="5" customWidth="1"/>
    <col min="14597" max="14598" width="6.375" style="5" customWidth="1"/>
    <col min="14599" max="14599" width="4.75" style="5" customWidth="1"/>
    <col min="14600" max="14600" width="4.5" style="5" customWidth="1"/>
    <col min="14601" max="14601" width="5.625" style="5" customWidth="1"/>
    <col min="14602" max="14602" width="5" style="5" customWidth="1"/>
    <col min="14603" max="14604" width="4.5" style="5" customWidth="1"/>
    <col min="14605" max="14848" width="9" style="5"/>
    <col min="14849" max="14849" width="16.75" style="5" customWidth="1"/>
    <col min="14850" max="14850" width="5" style="5" customWidth="1"/>
    <col min="14851" max="14851" width="5.125" style="5" customWidth="1"/>
    <col min="14852" max="14852" width="4.5" style="5" customWidth="1"/>
    <col min="14853" max="14854" width="6.375" style="5" customWidth="1"/>
    <col min="14855" max="14855" width="4.75" style="5" customWidth="1"/>
    <col min="14856" max="14856" width="4.5" style="5" customWidth="1"/>
    <col min="14857" max="14857" width="5.625" style="5" customWidth="1"/>
    <col min="14858" max="14858" width="5" style="5" customWidth="1"/>
    <col min="14859" max="14860" width="4.5" style="5" customWidth="1"/>
    <col min="14861" max="15104" width="9" style="5"/>
    <col min="15105" max="15105" width="16.75" style="5" customWidth="1"/>
    <col min="15106" max="15106" width="5" style="5" customWidth="1"/>
    <col min="15107" max="15107" width="5.125" style="5" customWidth="1"/>
    <col min="15108" max="15108" width="4.5" style="5" customWidth="1"/>
    <col min="15109" max="15110" width="6.375" style="5" customWidth="1"/>
    <col min="15111" max="15111" width="4.75" style="5" customWidth="1"/>
    <col min="15112" max="15112" width="4.5" style="5" customWidth="1"/>
    <col min="15113" max="15113" width="5.625" style="5" customWidth="1"/>
    <col min="15114" max="15114" width="5" style="5" customWidth="1"/>
    <col min="15115" max="15116" width="4.5" style="5" customWidth="1"/>
    <col min="15117" max="15360" width="9" style="5"/>
    <col min="15361" max="15361" width="16.75" style="5" customWidth="1"/>
    <col min="15362" max="15362" width="5" style="5" customWidth="1"/>
    <col min="15363" max="15363" width="5.125" style="5" customWidth="1"/>
    <col min="15364" max="15364" width="4.5" style="5" customWidth="1"/>
    <col min="15365" max="15366" width="6.375" style="5" customWidth="1"/>
    <col min="15367" max="15367" width="4.75" style="5" customWidth="1"/>
    <col min="15368" max="15368" width="4.5" style="5" customWidth="1"/>
    <col min="15369" max="15369" width="5.625" style="5" customWidth="1"/>
    <col min="15370" max="15370" width="5" style="5" customWidth="1"/>
    <col min="15371" max="15372" width="4.5" style="5" customWidth="1"/>
    <col min="15373" max="15616" width="9" style="5"/>
    <col min="15617" max="15617" width="16.75" style="5" customWidth="1"/>
    <col min="15618" max="15618" width="5" style="5" customWidth="1"/>
    <col min="15619" max="15619" width="5.125" style="5" customWidth="1"/>
    <col min="15620" max="15620" width="4.5" style="5" customWidth="1"/>
    <col min="15621" max="15622" width="6.375" style="5" customWidth="1"/>
    <col min="15623" max="15623" width="4.75" style="5" customWidth="1"/>
    <col min="15624" max="15624" width="4.5" style="5" customWidth="1"/>
    <col min="15625" max="15625" width="5.625" style="5" customWidth="1"/>
    <col min="15626" max="15626" width="5" style="5" customWidth="1"/>
    <col min="15627" max="15628" width="4.5" style="5" customWidth="1"/>
    <col min="15629" max="15872" width="9" style="5"/>
    <col min="15873" max="15873" width="16.75" style="5" customWidth="1"/>
    <col min="15874" max="15874" width="5" style="5" customWidth="1"/>
    <col min="15875" max="15875" width="5.125" style="5" customWidth="1"/>
    <col min="15876" max="15876" width="4.5" style="5" customWidth="1"/>
    <col min="15877" max="15878" width="6.375" style="5" customWidth="1"/>
    <col min="15879" max="15879" width="4.75" style="5" customWidth="1"/>
    <col min="15880" max="15880" width="4.5" style="5" customWidth="1"/>
    <col min="15881" max="15881" width="5.625" style="5" customWidth="1"/>
    <col min="15882" max="15882" width="5" style="5" customWidth="1"/>
    <col min="15883" max="15884" width="4.5" style="5" customWidth="1"/>
    <col min="15885" max="16128" width="9" style="5"/>
    <col min="16129" max="16129" width="16.75" style="5" customWidth="1"/>
    <col min="16130" max="16130" width="5" style="5" customWidth="1"/>
    <col min="16131" max="16131" width="5.125" style="5" customWidth="1"/>
    <col min="16132" max="16132" width="4.5" style="5" customWidth="1"/>
    <col min="16133" max="16134" width="6.375" style="5" customWidth="1"/>
    <col min="16135" max="16135" width="4.75" style="5" customWidth="1"/>
    <col min="16136" max="16136" width="4.5" style="5" customWidth="1"/>
    <col min="16137" max="16137" width="5.625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835</v>
      </c>
      <c r="B1" s="37" t="s">
        <v>836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75" spans="1:22">
      <c r="A2" s="40" t="s">
        <v>890</v>
      </c>
      <c r="B2" s="41"/>
      <c r="C2" s="42"/>
      <c r="D2" s="42"/>
      <c r="E2" s="42"/>
      <c r="F2" s="43"/>
      <c r="G2" s="44">
        <v>2</v>
      </c>
      <c r="H2" s="44"/>
      <c r="I2" s="44">
        <v>3</v>
      </c>
      <c r="J2" s="58"/>
      <c r="K2" s="44">
        <v>3</v>
      </c>
      <c r="L2" s="44"/>
      <c r="M2" s="46">
        <v>5</v>
      </c>
      <c r="N2" s="39">
        <v>3</v>
      </c>
      <c r="O2" s="46"/>
      <c r="P2" s="46"/>
      <c r="Q2" s="46"/>
      <c r="R2" s="39"/>
      <c r="S2" s="46"/>
      <c r="T2" s="46"/>
      <c r="U2" s="46"/>
      <c r="V2" s="60"/>
    </row>
    <row r="3" ht="15.75" spans="1:22">
      <c r="A3" s="40" t="s">
        <v>891</v>
      </c>
      <c r="B3" s="41"/>
      <c r="C3" s="42"/>
      <c r="D3" s="42"/>
      <c r="E3" s="42"/>
      <c r="F3" s="43"/>
      <c r="G3" s="44">
        <v>1</v>
      </c>
      <c r="H3" s="44"/>
      <c r="I3" s="44">
        <v>2</v>
      </c>
      <c r="J3" s="58"/>
      <c r="K3" s="44">
        <v>2</v>
      </c>
      <c r="L3" s="44"/>
      <c r="M3" s="46">
        <v>3</v>
      </c>
      <c r="N3" s="39">
        <v>2</v>
      </c>
      <c r="O3" s="46"/>
      <c r="P3" s="46"/>
      <c r="Q3" s="46"/>
      <c r="R3" s="39"/>
      <c r="S3" s="46"/>
      <c r="T3" s="46"/>
      <c r="U3" s="46"/>
      <c r="V3" s="60"/>
    </row>
    <row r="4" ht="15.75" spans="1:22">
      <c r="A4" s="40" t="s">
        <v>892</v>
      </c>
      <c r="B4" s="41"/>
      <c r="C4" s="42"/>
      <c r="D4" s="42"/>
      <c r="E4" s="42"/>
      <c r="F4" s="43"/>
      <c r="G4" s="44">
        <v>1</v>
      </c>
      <c r="H4" s="44"/>
      <c r="I4" s="44">
        <v>1</v>
      </c>
      <c r="J4" s="58"/>
      <c r="K4" s="44">
        <v>1</v>
      </c>
      <c r="L4" s="44"/>
      <c r="M4" s="46">
        <v>2</v>
      </c>
      <c r="N4" s="39">
        <v>1</v>
      </c>
      <c r="O4" s="46"/>
      <c r="P4" s="46"/>
      <c r="Q4" s="46"/>
      <c r="R4" s="39"/>
      <c r="S4" s="46"/>
      <c r="T4" s="46"/>
      <c r="U4" s="46"/>
      <c r="V4" s="60"/>
    </row>
    <row r="5" ht="15.75" spans="1:22">
      <c r="A5" s="40" t="s">
        <v>893</v>
      </c>
      <c r="B5" s="41"/>
      <c r="C5" s="42"/>
      <c r="D5" s="42"/>
      <c r="E5" s="42"/>
      <c r="F5" s="43"/>
      <c r="G5" s="44"/>
      <c r="H5" s="44"/>
      <c r="I5" s="44"/>
      <c r="J5" s="58"/>
      <c r="K5" s="44"/>
      <c r="L5" s="44"/>
      <c r="M5" s="46"/>
      <c r="N5" s="39"/>
      <c r="O5" s="46"/>
      <c r="P5" s="46"/>
      <c r="Q5" s="46"/>
      <c r="R5" s="39"/>
      <c r="S5" s="46"/>
      <c r="T5" s="46"/>
      <c r="U5" s="46"/>
      <c r="V5" s="60"/>
    </row>
    <row r="6" ht="15.75" spans="1:22">
      <c r="A6" s="40" t="s">
        <v>894</v>
      </c>
      <c r="B6" s="41"/>
      <c r="C6" s="42"/>
      <c r="D6" s="42"/>
      <c r="E6" s="42"/>
      <c r="F6" s="58">
        <v>0</v>
      </c>
      <c r="G6" s="44">
        <v>1</v>
      </c>
      <c r="H6" s="44">
        <v>1</v>
      </c>
      <c r="I6" s="44">
        <v>1</v>
      </c>
      <c r="J6" s="55">
        <v>1</v>
      </c>
      <c r="K6" s="44">
        <v>1</v>
      </c>
      <c r="L6" s="44">
        <v>1</v>
      </c>
      <c r="M6" s="44">
        <v>1</v>
      </c>
      <c r="N6" s="55">
        <v>1</v>
      </c>
      <c r="O6" s="46">
        <v>2</v>
      </c>
      <c r="P6" s="46">
        <v>2</v>
      </c>
      <c r="Q6" s="46">
        <v>2</v>
      </c>
      <c r="R6" s="60">
        <v>2</v>
      </c>
      <c r="S6" s="46">
        <v>2</v>
      </c>
      <c r="T6" s="46">
        <v>2</v>
      </c>
      <c r="U6" s="46">
        <v>2</v>
      </c>
      <c r="V6" s="60">
        <v>2</v>
      </c>
    </row>
    <row r="7" ht="15.75" spans="1:22">
      <c r="A7" s="40" t="s">
        <v>895</v>
      </c>
      <c r="B7" s="41"/>
      <c r="C7" s="42"/>
      <c r="D7" s="42"/>
      <c r="E7" s="42"/>
      <c r="F7" s="58">
        <v>0</v>
      </c>
      <c r="G7" s="44">
        <v>1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75" spans="1:22">
      <c r="A8" s="40" t="s">
        <v>896</v>
      </c>
      <c r="B8" s="41"/>
      <c r="C8" s="42"/>
      <c r="D8" s="42"/>
      <c r="E8" s="42"/>
      <c r="F8" s="43"/>
      <c r="G8" s="44"/>
      <c r="H8" s="44"/>
      <c r="I8" s="44"/>
      <c r="J8" s="58"/>
      <c r="K8" s="44"/>
      <c r="L8" s="44"/>
      <c r="M8" s="46"/>
      <c r="N8" s="39"/>
      <c r="O8" s="46"/>
      <c r="P8" s="46"/>
      <c r="Q8" s="46"/>
      <c r="R8" s="39"/>
      <c r="S8" s="46"/>
      <c r="T8" s="46"/>
      <c r="U8" s="46"/>
      <c r="V8" s="60"/>
    </row>
    <row r="9" ht="15.75" customHeight="1" spans="1:22">
      <c r="A9" s="40" t="s">
        <v>842</v>
      </c>
      <c r="B9" s="76"/>
      <c r="C9" s="46"/>
      <c r="D9" s="46"/>
      <c r="E9" s="46"/>
      <c r="F9" s="39"/>
      <c r="G9" s="46" t="str">
        <f t="shared" ref="G9:K9" si="0">IF(G2&gt;=G3+G4+G5,IF(G2&gt;G3+G4+G5,"缺排",""),"超排")</f>
        <v/>
      </c>
      <c r="H9" s="46" t="str">
        <f t="shared" si="0"/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ref="L9:V9" si="1">IF(L2&gt;=L3+L4+L5,IF(L2&gt;L3+L4+L5,"缺排",""),"超排")</f>
        <v/>
      </c>
      <c r="M9" s="46" t="str">
        <f t="shared" si="1"/>
        <v/>
      </c>
      <c r="N9" s="60" t="str">
        <f t="shared" si="1"/>
        <v/>
      </c>
      <c r="O9" s="46" t="str">
        <f t="shared" si="1"/>
        <v/>
      </c>
      <c r="P9" s="46" t="str">
        <f t="shared" si="1"/>
        <v/>
      </c>
      <c r="Q9" s="46" t="str">
        <f t="shared" si="1"/>
        <v/>
      </c>
      <c r="R9" s="60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60" t="str">
        <f t="shared" si="1"/>
        <v/>
      </c>
    </row>
    <row r="10" ht="15.75" customHeight="1" spans="1:1">
      <c r="A10" s="47"/>
    </row>
    <row r="11" spans="1:22">
      <c r="A11" s="48" t="s">
        <v>897</v>
      </c>
      <c r="B11" s="49" t="s">
        <v>844</v>
      </c>
      <c r="C11" s="50" t="s">
        <v>845</v>
      </c>
      <c r="D11" s="50">
        <v>0</v>
      </c>
      <c r="E11" s="50" t="s">
        <v>846</v>
      </c>
      <c r="F11" s="39">
        <v>0</v>
      </c>
      <c r="G11" s="50" t="s">
        <v>847</v>
      </c>
      <c r="H11" s="50">
        <v>0</v>
      </c>
      <c r="I11" s="50" t="s">
        <v>848</v>
      </c>
      <c r="J11" s="39">
        <f>SUM(C13:F13)</f>
        <v>0</v>
      </c>
      <c r="K11" s="50" t="s">
        <v>849</v>
      </c>
      <c r="L11" s="50">
        <v>1</v>
      </c>
      <c r="M11" s="50" t="s">
        <v>850</v>
      </c>
      <c r="N11" s="39">
        <v>1</v>
      </c>
      <c r="O11" s="50" t="s">
        <v>851</v>
      </c>
      <c r="P11" s="46">
        <v>2</v>
      </c>
      <c r="Q11" s="50" t="s">
        <v>852</v>
      </c>
      <c r="R11" s="39">
        <v>1</v>
      </c>
      <c r="S11" s="50" t="s">
        <v>853</v>
      </c>
      <c r="T11" s="46">
        <v>2</v>
      </c>
      <c r="U11" s="50" t="s">
        <v>877</v>
      </c>
      <c r="V11" s="39" t="s">
        <v>878</v>
      </c>
    </row>
    <row r="12" s="4" customFormat="1" spans="1:22">
      <c r="A12" s="144" t="s">
        <v>856</v>
      </c>
      <c r="B12" s="51" t="s">
        <v>836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75" spans="1:22">
      <c r="A13" s="53" t="s">
        <v>857</v>
      </c>
      <c r="B13" s="54">
        <v>0</v>
      </c>
      <c r="C13" s="42">
        <f>C6</f>
        <v>0</v>
      </c>
      <c r="D13" s="42">
        <f>D6</f>
        <v>0</v>
      </c>
      <c r="E13" s="42">
        <f>E6</f>
        <v>0</v>
      </c>
      <c r="F13" s="58">
        <f>F6</f>
        <v>0</v>
      </c>
      <c r="G13" s="44">
        <f>IF(G3&gt;G6,G3,G6)</f>
        <v>1</v>
      </c>
      <c r="H13" s="44">
        <f t="shared" ref="H13:V13" si="2">IF(H3&gt;H6,H3,H6)</f>
        <v>1</v>
      </c>
      <c r="I13" s="44">
        <f t="shared" si="2"/>
        <v>2</v>
      </c>
      <c r="J13" s="55">
        <f t="shared" si="2"/>
        <v>1</v>
      </c>
      <c r="K13" s="44">
        <f t="shared" si="2"/>
        <v>2</v>
      </c>
      <c r="L13" s="44">
        <f t="shared" si="2"/>
        <v>1</v>
      </c>
      <c r="M13" s="44">
        <f t="shared" si="2"/>
        <v>3</v>
      </c>
      <c r="N13" s="55">
        <f t="shared" si="2"/>
        <v>2</v>
      </c>
      <c r="O13" s="44">
        <f t="shared" si="2"/>
        <v>2</v>
      </c>
      <c r="P13" s="44">
        <f t="shared" si="2"/>
        <v>2</v>
      </c>
      <c r="Q13" s="44">
        <f t="shared" si="2"/>
        <v>2</v>
      </c>
      <c r="R13" s="55">
        <f t="shared" si="2"/>
        <v>2</v>
      </c>
      <c r="S13" s="44">
        <f t="shared" si="2"/>
        <v>2</v>
      </c>
      <c r="T13" s="44">
        <f t="shared" si="2"/>
        <v>2</v>
      </c>
      <c r="U13" s="44">
        <f t="shared" si="2"/>
        <v>2</v>
      </c>
      <c r="V13" s="55">
        <f t="shared" si="2"/>
        <v>2</v>
      </c>
    </row>
    <row r="14" ht="15.75" spans="1:22">
      <c r="A14" s="53" t="s">
        <v>858</v>
      </c>
      <c r="B14" s="54">
        <v>0</v>
      </c>
      <c r="C14" s="50">
        <v>0</v>
      </c>
      <c r="D14" s="50"/>
      <c r="E14" s="50"/>
      <c r="F14" s="39"/>
      <c r="G14" s="73">
        <f>L11</f>
        <v>1</v>
      </c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75" spans="1:22">
      <c r="A15" s="53" t="s">
        <v>859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3">E16+F14-F13</f>
        <v>0</v>
      </c>
      <c r="G15" s="50">
        <f>J11+G14-G13</f>
        <v>0</v>
      </c>
      <c r="H15" s="50">
        <f t="shared" si="3"/>
        <v>-1</v>
      </c>
      <c r="I15" s="50">
        <f t="shared" si="3"/>
        <v>-2</v>
      </c>
      <c r="J15" s="39">
        <f t="shared" si="3"/>
        <v>-2</v>
      </c>
      <c r="K15" s="50">
        <f t="shared" si="3"/>
        <v>-3</v>
      </c>
      <c r="L15" s="50">
        <f t="shared" si="3"/>
        <v>-3</v>
      </c>
      <c r="M15" s="50">
        <f t="shared" ref="M15:V15" si="4">L16+M14-M13</f>
        <v>-5</v>
      </c>
      <c r="N15" s="39">
        <f t="shared" si="4"/>
        <v>-6</v>
      </c>
      <c r="O15" s="50">
        <f t="shared" si="4"/>
        <v>-7</v>
      </c>
      <c r="P15" s="50">
        <f t="shared" si="4"/>
        <v>-7</v>
      </c>
      <c r="Q15" s="50">
        <f t="shared" si="4"/>
        <v>-7</v>
      </c>
      <c r="R15" s="39">
        <f t="shared" si="4"/>
        <v>-7</v>
      </c>
      <c r="S15" s="50">
        <f t="shared" si="4"/>
        <v>-7</v>
      </c>
      <c r="T15" s="50">
        <f t="shared" si="4"/>
        <v>-7</v>
      </c>
      <c r="U15" s="50">
        <f t="shared" si="4"/>
        <v>-7</v>
      </c>
      <c r="V15" s="39">
        <f t="shared" si="4"/>
        <v>-7</v>
      </c>
    </row>
    <row r="16" ht="15.75" spans="1:22">
      <c r="A16" s="53" t="s">
        <v>860</v>
      </c>
      <c r="B16" s="54"/>
      <c r="C16" s="50">
        <f>C15+C18</f>
        <v>0</v>
      </c>
      <c r="D16" s="50">
        <f t="shared" ref="D16:L16" si="5">D15+D18</f>
        <v>0</v>
      </c>
      <c r="E16" s="50">
        <f t="shared" si="5"/>
        <v>0</v>
      </c>
      <c r="F16" s="39">
        <f t="shared" si="5"/>
        <v>0</v>
      </c>
      <c r="G16" s="50">
        <f t="shared" si="5"/>
        <v>0</v>
      </c>
      <c r="H16" s="50">
        <f t="shared" si="5"/>
        <v>0</v>
      </c>
      <c r="I16" s="50">
        <f t="shared" si="5"/>
        <v>-1</v>
      </c>
      <c r="J16" s="39">
        <f t="shared" si="5"/>
        <v>-1</v>
      </c>
      <c r="K16" s="50">
        <f t="shared" si="5"/>
        <v>-2</v>
      </c>
      <c r="L16" s="50">
        <f t="shared" si="5"/>
        <v>-2</v>
      </c>
      <c r="M16" s="50">
        <f t="shared" ref="M16:V16" si="6">M15+M18</f>
        <v>-4</v>
      </c>
      <c r="N16" s="39">
        <f t="shared" si="6"/>
        <v>-5</v>
      </c>
      <c r="O16" s="50">
        <f t="shared" si="6"/>
        <v>-5</v>
      </c>
      <c r="P16" s="50">
        <f t="shared" si="6"/>
        <v>-5</v>
      </c>
      <c r="Q16" s="50">
        <f t="shared" si="6"/>
        <v>-5</v>
      </c>
      <c r="R16" s="39">
        <f t="shared" si="6"/>
        <v>-5</v>
      </c>
      <c r="S16" s="50">
        <f t="shared" si="6"/>
        <v>-5</v>
      </c>
      <c r="T16" s="50">
        <f t="shared" si="6"/>
        <v>-5</v>
      </c>
      <c r="U16" s="50">
        <f t="shared" si="6"/>
        <v>-5</v>
      </c>
      <c r="V16" s="39">
        <f t="shared" si="6"/>
        <v>-5</v>
      </c>
    </row>
    <row r="17" ht="15.75" spans="1:22">
      <c r="A17" s="53" t="s">
        <v>861</v>
      </c>
      <c r="B17" s="54"/>
      <c r="C17" s="50">
        <f>IF(C15&gt;=$D11,0,$D11-C15)</f>
        <v>0</v>
      </c>
      <c r="D17" s="50">
        <f t="shared" ref="D17:F17" si="7">IF(D15&gt;=$D11,0,$D11-D15)</f>
        <v>0</v>
      </c>
      <c r="E17" s="50">
        <f t="shared" si="7"/>
        <v>0</v>
      </c>
      <c r="F17" s="39">
        <f t="shared" si="7"/>
        <v>0</v>
      </c>
      <c r="G17" s="50">
        <f t="shared" ref="G17:L17" si="8">IF(G15&gt;=$H11,0,$H11-G15)</f>
        <v>0</v>
      </c>
      <c r="H17" s="50">
        <f t="shared" si="8"/>
        <v>1</v>
      </c>
      <c r="I17" s="50">
        <f t="shared" si="8"/>
        <v>2</v>
      </c>
      <c r="J17" s="39">
        <f t="shared" si="8"/>
        <v>2</v>
      </c>
      <c r="K17" s="50">
        <f t="shared" si="8"/>
        <v>3</v>
      </c>
      <c r="L17" s="50">
        <f t="shared" si="8"/>
        <v>3</v>
      </c>
      <c r="M17" s="50">
        <f t="shared" ref="M17:N17" si="9">IF(M15&gt;=$H11,0,$H11-M15)</f>
        <v>5</v>
      </c>
      <c r="N17" s="39">
        <f t="shared" si="9"/>
        <v>6</v>
      </c>
      <c r="O17" s="50">
        <f>IF(O15&gt;=$N11,0,$N11-O15)</f>
        <v>8</v>
      </c>
      <c r="P17" s="50">
        <f t="shared" ref="P17:R17" si="10">IF(P15&gt;=$N11,0,$N11-P15)</f>
        <v>8</v>
      </c>
      <c r="Q17" s="50">
        <f t="shared" si="10"/>
        <v>8</v>
      </c>
      <c r="R17" s="39">
        <f t="shared" si="10"/>
        <v>8</v>
      </c>
      <c r="S17" s="50">
        <f>IF(S15&gt;=$R11,0,$R11-S15)</f>
        <v>8</v>
      </c>
      <c r="T17" s="50">
        <f t="shared" ref="T17:V17" si="11">IF(T15&gt;=$R11,0,$R11-T15)</f>
        <v>8</v>
      </c>
      <c r="U17" s="50">
        <f t="shared" si="11"/>
        <v>8</v>
      </c>
      <c r="V17" s="39">
        <f t="shared" si="11"/>
        <v>8</v>
      </c>
    </row>
    <row r="18" ht="15.75" spans="1:22">
      <c r="A18" s="53" t="s">
        <v>862</v>
      </c>
      <c r="B18" s="54"/>
      <c r="C18" s="50">
        <f>IF(C17&gt;0,$L11,0)</f>
        <v>0</v>
      </c>
      <c r="D18" s="50">
        <f t="shared" ref="D18:N18" si="12">IF(D17&gt;0,$L11,0)</f>
        <v>0</v>
      </c>
      <c r="E18" s="50">
        <f t="shared" si="12"/>
        <v>0</v>
      </c>
      <c r="F18" s="39">
        <f t="shared" si="12"/>
        <v>0</v>
      </c>
      <c r="G18" s="50">
        <f t="shared" si="12"/>
        <v>0</v>
      </c>
      <c r="H18" s="50">
        <f t="shared" si="12"/>
        <v>1</v>
      </c>
      <c r="I18" s="50">
        <f t="shared" si="12"/>
        <v>1</v>
      </c>
      <c r="J18" s="39">
        <f t="shared" si="12"/>
        <v>1</v>
      </c>
      <c r="K18" s="50">
        <f t="shared" si="12"/>
        <v>1</v>
      </c>
      <c r="L18" s="50">
        <f t="shared" si="12"/>
        <v>1</v>
      </c>
      <c r="M18" s="50">
        <f t="shared" si="12"/>
        <v>1</v>
      </c>
      <c r="N18" s="39">
        <f t="shared" si="12"/>
        <v>1</v>
      </c>
      <c r="O18" s="50">
        <f>IF(O17&gt;0,$P11,0)</f>
        <v>2</v>
      </c>
      <c r="P18" s="50">
        <f t="shared" ref="P18:R18" si="13">IF(P17&gt;0,$P11,0)</f>
        <v>2</v>
      </c>
      <c r="Q18" s="50">
        <f t="shared" si="13"/>
        <v>2</v>
      </c>
      <c r="R18" s="39">
        <f t="shared" si="13"/>
        <v>2</v>
      </c>
      <c r="S18" s="50">
        <f>IF(S17&gt;0,$T11,0)</f>
        <v>2</v>
      </c>
      <c r="T18" s="50">
        <f t="shared" ref="T18:V18" si="14">IF(T17&gt;0,$T11,0)</f>
        <v>2</v>
      </c>
      <c r="U18" s="50">
        <f t="shared" si="14"/>
        <v>2</v>
      </c>
      <c r="V18" s="39">
        <f t="shared" si="14"/>
        <v>2</v>
      </c>
    </row>
    <row r="19" ht="15.75" spans="1:22">
      <c r="A19" s="53" t="s">
        <v>863</v>
      </c>
      <c r="B19" s="54">
        <f t="shared" ref="B19:L19" si="15">C18</f>
        <v>0</v>
      </c>
      <c r="C19" s="50">
        <f t="shared" si="15"/>
        <v>0</v>
      </c>
      <c r="D19" s="50">
        <f t="shared" si="15"/>
        <v>0</v>
      </c>
      <c r="E19" s="50">
        <f t="shared" si="15"/>
        <v>0</v>
      </c>
      <c r="F19" s="74">
        <f>G14</f>
        <v>1</v>
      </c>
      <c r="G19" s="50">
        <f t="shared" si="15"/>
        <v>1</v>
      </c>
      <c r="H19" s="50">
        <f t="shared" si="15"/>
        <v>1</v>
      </c>
      <c r="I19" s="50">
        <f t="shared" si="15"/>
        <v>1</v>
      </c>
      <c r="J19" s="39">
        <f t="shared" si="15"/>
        <v>1</v>
      </c>
      <c r="K19" s="50">
        <f t="shared" si="15"/>
        <v>1</v>
      </c>
      <c r="L19" s="50">
        <f t="shared" si="15"/>
        <v>1</v>
      </c>
      <c r="M19" s="50">
        <f t="shared" ref="M19:V19" si="16">N18</f>
        <v>1</v>
      </c>
      <c r="N19" s="39">
        <f t="shared" si="16"/>
        <v>2</v>
      </c>
      <c r="O19" s="50">
        <f t="shared" si="16"/>
        <v>2</v>
      </c>
      <c r="P19" s="50">
        <f t="shared" si="16"/>
        <v>2</v>
      </c>
      <c r="Q19" s="50">
        <f t="shared" si="16"/>
        <v>2</v>
      </c>
      <c r="R19" s="39">
        <f t="shared" si="16"/>
        <v>2</v>
      </c>
      <c r="S19" s="50">
        <f t="shared" si="16"/>
        <v>2</v>
      </c>
      <c r="T19" s="50">
        <f t="shared" si="16"/>
        <v>2</v>
      </c>
      <c r="U19" s="50">
        <f t="shared" si="16"/>
        <v>2</v>
      </c>
      <c r="V19" s="39">
        <f t="shared" si="16"/>
        <v>0</v>
      </c>
    </row>
    <row r="20" ht="15.75" spans="1:22">
      <c r="A20" s="56" t="s">
        <v>864</v>
      </c>
      <c r="B20" s="41"/>
      <c r="C20" s="44">
        <f>C3</f>
        <v>0</v>
      </c>
      <c r="D20" s="44">
        <f t="shared" ref="D20:V20" si="17">D3</f>
        <v>0</v>
      </c>
      <c r="E20" s="44">
        <f t="shared" si="17"/>
        <v>0</v>
      </c>
      <c r="F20" s="55">
        <f t="shared" si="17"/>
        <v>0</v>
      </c>
      <c r="G20" s="44">
        <f t="shared" si="17"/>
        <v>1</v>
      </c>
      <c r="H20" s="44">
        <f t="shared" si="17"/>
        <v>0</v>
      </c>
      <c r="I20" s="44">
        <f t="shared" si="17"/>
        <v>2</v>
      </c>
      <c r="J20" s="55">
        <f t="shared" si="17"/>
        <v>0</v>
      </c>
      <c r="K20" s="44">
        <f t="shared" si="17"/>
        <v>2</v>
      </c>
      <c r="L20" s="44">
        <f t="shared" si="17"/>
        <v>0</v>
      </c>
      <c r="M20" s="44">
        <f t="shared" si="17"/>
        <v>3</v>
      </c>
      <c r="N20" s="55">
        <f t="shared" si="17"/>
        <v>2</v>
      </c>
      <c r="O20" s="44">
        <f t="shared" si="17"/>
        <v>0</v>
      </c>
      <c r="P20" s="44">
        <f t="shared" si="17"/>
        <v>0</v>
      </c>
      <c r="Q20" s="44">
        <f t="shared" si="17"/>
        <v>0</v>
      </c>
      <c r="R20" s="55">
        <f t="shared" si="17"/>
        <v>0</v>
      </c>
      <c r="S20" s="44">
        <f t="shared" si="17"/>
        <v>0</v>
      </c>
      <c r="T20" s="44">
        <f t="shared" si="17"/>
        <v>0</v>
      </c>
      <c r="U20" s="44">
        <f t="shared" si="17"/>
        <v>0</v>
      </c>
      <c r="V20" s="55">
        <f t="shared" si="17"/>
        <v>0</v>
      </c>
    </row>
    <row r="21" ht="15.75" spans="1:22">
      <c r="A21" s="56" t="s">
        <v>865</v>
      </c>
      <c r="B21" s="57"/>
      <c r="C21" s="44">
        <f t="shared" ref="C21:V21" si="18">C14+C18</f>
        <v>0</v>
      </c>
      <c r="D21" s="44">
        <f t="shared" si="18"/>
        <v>0</v>
      </c>
      <c r="E21" s="44">
        <f t="shared" si="18"/>
        <v>0</v>
      </c>
      <c r="F21" s="58">
        <f t="shared" si="18"/>
        <v>0</v>
      </c>
      <c r="G21" s="44">
        <f t="shared" si="18"/>
        <v>1</v>
      </c>
      <c r="H21" s="44">
        <f t="shared" si="18"/>
        <v>1</v>
      </c>
      <c r="I21" s="44">
        <f t="shared" si="18"/>
        <v>1</v>
      </c>
      <c r="J21" s="58">
        <f t="shared" si="18"/>
        <v>1</v>
      </c>
      <c r="K21" s="44">
        <f t="shared" si="18"/>
        <v>1</v>
      </c>
      <c r="L21" s="44">
        <f t="shared" si="18"/>
        <v>1</v>
      </c>
      <c r="M21" s="44">
        <f t="shared" si="18"/>
        <v>1</v>
      </c>
      <c r="N21" s="58">
        <f t="shared" si="18"/>
        <v>1</v>
      </c>
      <c r="O21" s="44">
        <f t="shared" si="18"/>
        <v>2</v>
      </c>
      <c r="P21" s="44">
        <f t="shared" si="18"/>
        <v>2</v>
      </c>
      <c r="Q21" s="44">
        <f t="shared" si="18"/>
        <v>2</v>
      </c>
      <c r="R21" s="58">
        <f t="shared" si="18"/>
        <v>2</v>
      </c>
      <c r="S21" s="44">
        <f t="shared" si="18"/>
        <v>2</v>
      </c>
      <c r="T21" s="44">
        <f t="shared" si="18"/>
        <v>2</v>
      </c>
      <c r="U21" s="44">
        <f t="shared" si="18"/>
        <v>2</v>
      </c>
      <c r="V21" s="55">
        <f t="shared" si="18"/>
        <v>2</v>
      </c>
    </row>
    <row r="22" ht="15.75" spans="1:22">
      <c r="A22" s="48" t="s">
        <v>866</v>
      </c>
      <c r="B22" s="57"/>
      <c r="C22" s="46">
        <f t="shared" ref="C22:V22" si="19">IF(C21=0,0,1)</f>
        <v>0</v>
      </c>
      <c r="D22" s="46">
        <f t="shared" si="19"/>
        <v>0</v>
      </c>
      <c r="E22" s="46">
        <f t="shared" si="19"/>
        <v>0</v>
      </c>
      <c r="F22" s="39">
        <f t="shared" si="19"/>
        <v>0</v>
      </c>
      <c r="G22" s="46">
        <f t="shared" si="19"/>
        <v>1</v>
      </c>
      <c r="H22" s="46">
        <f t="shared" si="19"/>
        <v>1</v>
      </c>
      <c r="I22" s="46">
        <f t="shared" si="19"/>
        <v>1</v>
      </c>
      <c r="J22" s="39">
        <f t="shared" si="19"/>
        <v>1</v>
      </c>
      <c r="K22" s="46">
        <f t="shared" si="19"/>
        <v>1</v>
      </c>
      <c r="L22" s="46">
        <f t="shared" si="19"/>
        <v>1</v>
      </c>
      <c r="M22" s="46">
        <f t="shared" si="19"/>
        <v>1</v>
      </c>
      <c r="N22" s="39">
        <f t="shared" si="19"/>
        <v>1</v>
      </c>
      <c r="O22" s="46">
        <f t="shared" si="19"/>
        <v>1</v>
      </c>
      <c r="P22" s="46">
        <f t="shared" si="19"/>
        <v>1</v>
      </c>
      <c r="Q22" s="46">
        <f t="shared" si="19"/>
        <v>1</v>
      </c>
      <c r="R22" s="39">
        <f t="shared" si="19"/>
        <v>1</v>
      </c>
      <c r="S22" s="46">
        <f t="shared" si="19"/>
        <v>1</v>
      </c>
      <c r="T22" s="46">
        <f t="shared" si="19"/>
        <v>1</v>
      </c>
      <c r="U22" s="46">
        <f t="shared" si="19"/>
        <v>1</v>
      </c>
      <c r="V22" s="60">
        <f t="shared" si="19"/>
        <v>1</v>
      </c>
    </row>
    <row r="23" ht="15.75" spans="1:22">
      <c r="A23" s="48" t="s">
        <v>867</v>
      </c>
      <c r="B23" s="57"/>
      <c r="C23" s="46">
        <f>B20+C20+D23*ABS(D22-1)+D24</f>
        <v>2</v>
      </c>
      <c r="D23" s="46">
        <f t="shared" ref="D23:U23" si="20">D20+E23*ABS(E22-1)+E24</f>
        <v>2</v>
      </c>
      <c r="E23" s="46">
        <f t="shared" si="20"/>
        <v>2</v>
      </c>
      <c r="F23" s="39">
        <f t="shared" si="20"/>
        <v>2</v>
      </c>
      <c r="G23" s="46">
        <f t="shared" si="20"/>
        <v>3</v>
      </c>
      <c r="H23" s="46">
        <f t="shared" si="20"/>
        <v>3</v>
      </c>
      <c r="I23" s="46">
        <f t="shared" si="20"/>
        <v>4</v>
      </c>
      <c r="J23" s="39">
        <f t="shared" si="20"/>
        <v>3</v>
      </c>
      <c r="K23" s="46">
        <f t="shared" si="20"/>
        <v>4</v>
      </c>
      <c r="L23" s="46">
        <f t="shared" si="20"/>
        <v>3</v>
      </c>
      <c r="M23" s="46">
        <f t="shared" si="20"/>
        <v>4</v>
      </c>
      <c r="N23" s="39">
        <f t="shared" si="20"/>
        <v>2</v>
      </c>
      <c r="O23" s="46">
        <f t="shared" si="20"/>
        <v>0</v>
      </c>
      <c r="P23" s="46">
        <f t="shared" si="20"/>
        <v>0</v>
      </c>
      <c r="Q23" s="46">
        <f t="shared" si="20"/>
        <v>0</v>
      </c>
      <c r="R23" s="39">
        <f t="shared" si="20"/>
        <v>0</v>
      </c>
      <c r="S23" s="46">
        <f t="shared" si="20"/>
        <v>0</v>
      </c>
      <c r="T23" s="46">
        <f t="shared" si="20"/>
        <v>0</v>
      </c>
      <c r="U23" s="46">
        <f t="shared" si="20"/>
        <v>0</v>
      </c>
      <c r="V23" s="60">
        <f>V20</f>
        <v>0</v>
      </c>
    </row>
    <row r="24" ht="15.75" spans="1:22">
      <c r="A24" s="48" t="s">
        <v>868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1">IF(E22=0,0,MAX(E23-E21,0))</f>
        <v>0</v>
      </c>
      <c r="F24" s="39">
        <f t="shared" si="21"/>
        <v>0</v>
      </c>
      <c r="G24" s="46">
        <f t="shared" si="21"/>
        <v>2</v>
      </c>
      <c r="H24" s="46">
        <f t="shared" si="21"/>
        <v>2</v>
      </c>
      <c r="I24" s="46">
        <f t="shared" si="21"/>
        <v>3</v>
      </c>
      <c r="J24" s="39">
        <f t="shared" si="21"/>
        <v>2</v>
      </c>
      <c r="K24" s="46">
        <f t="shared" si="21"/>
        <v>3</v>
      </c>
      <c r="L24" s="46">
        <f t="shared" si="21"/>
        <v>2</v>
      </c>
      <c r="M24" s="46">
        <f t="shared" si="21"/>
        <v>3</v>
      </c>
      <c r="N24" s="39">
        <f t="shared" si="21"/>
        <v>1</v>
      </c>
      <c r="O24" s="46">
        <f t="shared" si="21"/>
        <v>0</v>
      </c>
      <c r="P24" s="46">
        <f t="shared" si="21"/>
        <v>0</v>
      </c>
      <c r="Q24" s="46">
        <f t="shared" si="21"/>
        <v>0</v>
      </c>
      <c r="R24" s="39">
        <f t="shared" si="21"/>
        <v>0</v>
      </c>
      <c r="S24" s="46">
        <f t="shared" si="21"/>
        <v>0</v>
      </c>
      <c r="T24" s="46">
        <f t="shared" si="21"/>
        <v>0</v>
      </c>
      <c r="U24" s="46">
        <f t="shared" si="21"/>
        <v>0</v>
      </c>
      <c r="V24" s="60">
        <f t="shared" si="21"/>
        <v>0</v>
      </c>
    </row>
    <row r="25" ht="15.75" spans="1:22">
      <c r="A25" s="56" t="s">
        <v>869</v>
      </c>
      <c r="B25" s="57"/>
      <c r="C25" s="77">
        <f>F11+B21+C21-C23</f>
        <v>-2</v>
      </c>
      <c r="D25" s="46" t="str">
        <f>IF(D22=0,"",IF(D24=0,D21-D23,0))</f>
        <v/>
      </c>
      <c r="E25" s="46" t="str">
        <f t="shared" ref="E25:V25" si="22">IF(E22=0,"",IF(E24=0,E21-E23,0))</f>
        <v/>
      </c>
      <c r="F25" s="39" t="str">
        <f t="shared" si="22"/>
        <v/>
      </c>
      <c r="G25" s="46">
        <f t="shared" si="22"/>
        <v>0</v>
      </c>
      <c r="H25" s="46">
        <f t="shared" si="22"/>
        <v>0</v>
      </c>
      <c r="I25" s="46">
        <f t="shared" si="22"/>
        <v>0</v>
      </c>
      <c r="J25" s="39">
        <f t="shared" si="22"/>
        <v>0</v>
      </c>
      <c r="K25" s="46">
        <f t="shared" si="22"/>
        <v>0</v>
      </c>
      <c r="L25" s="46">
        <f t="shared" si="22"/>
        <v>0</v>
      </c>
      <c r="M25" s="46">
        <f t="shared" si="22"/>
        <v>0</v>
      </c>
      <c r="N25" s="39">
        <f t="shared" si="22"/>
        <v>0</v>
      </c>
      <c r="O25" s="46">
        <f t="shared" si="22"/>
        <v>2</v>
      </c>
      <c r="P25" s="46">
        <f t="shared" si="22"/>
        <v>2</v>
      </c>
      <c r="Q25" s="46">
        <f t="shared" si="22"/>
        <v>2</v>
      </c>
      <c r="R25" s="39">
        <f t="shared" si="22"/>
        <v>2</v>
      </c>
      <c r="S25" s="46">
        <f t="shared" si="22"/>
        <v>2</v>
      </c>
      <c r="T25" s="46">
        <f t="shared" si="22"/>
        <v>2</v>
      </c>
      <c r="U25" s="46">
        <f t="shared" si="22"/>
        <v>2</v>
      </c>
      <c r="V25" s="60">
        <f t="shared" si="22"/>
        <v>2</v>
      </c>
    </row>
    <row r="27" spans="1:22">
      <c r="A27" s="48" t="s">
        <v>898</v>
      </c>
      <c r="B27" s="49" t="s">
        <v>844</v>
      </c>
      <c r="C27" s="50" t="s">
        <v>845</v>
      </c>
      <c r="D27" s="50">
        <v>0</v>
      </c>
      <c r="E27" s="50" t="s">
        <v>846</v>
      </c>
      <c r="F27" s="39">
        <v>0</v>
      </c>
      <c r="G27" s="50" t="s">
        <v>847</v>
      </c>
      <c r="H27" s="50">
        <v>0</v>
      </c>
      <c r="I27" s="50" t="s">
        <v>848</v>
      </c>
      <c r="J27" s="39">
        <f>SUM(C29:F29)</f>
        <v>0</v>
      </c>
      <c r="K27" s="50" t="s">
        <v>849</v>
      </c>
      <c r="L27" s="50">
        <v>1</v>
      </c>
      <c r="M27" s="50" t="s">
        <v>850</v>
      </c>
      <c r="N27" s="39"/>
      <c r="O27" s="50" t="s">
        <v>851</v>
      </c>
      <c r="P27" s="46"/>
      <c r="Q27" s="50" t="s">
        <v>852</v>
      </c>
      <c r="R27" s="39"/>
      <c r="S27" s="50" t="s">
        <v>853</v>
      </c>
      <c r="T27" s="46"/>
      <c r="U27" s="50" t="s">
        <v>877</v>
      </c>
      <c r="V27" s="39" t="s">
        <v>878</v>
      </c>
    </row>
    <row r="28" s="4" customFormat="1" spans="1:22">
      <c r="A28" s="144" t="s">
        <v>856</v>
      </c>
      <c r="B28" s="51" t="s">
        <v>836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75" spans="1:22">
      <c r="A29" s="53" t="s">
        <v>857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58">
        <f>F7</f>
        <v>0</v>
      </c>
      <c r="G29" s="58">
        <f>IF(G4&gt;G7,G4,G7)</f>
        <v>1</v>
      </c>
      <c r="H29" s="58">
        <f t="shared" ref="H29:V29" si="23">IF(H4&gt;H7,H4,H7)</f>
        <v>1</v>
      </c>
      <c r="I29" s="58">
        <f t="shared" si="23"/>
        <v>1</v>
      </c>
      <c r="J29" s="58">
        <f t="shared" si="23"/>
        <v>1</v>
      </c>
      <c r="K29" s="58">
        <f t="shared" si="23"/>
        <v>1</v>
      </c>
      <c r="L29" s="58">
        <f t="shared" si="23"/>
        <v>1</v>
      </c>
      <c r="M29" s="58">
        <f t="shared" si="23"/>
        <v>2</v>
      </c>
      <c r="N29" s="58">
        <f t="shared" si="23"/>
        <v>1</v>
      </c>
      <c r="O29" s="58">
        <f t="shared" si="23"/>
        <v>1</v>
      </c>
      <c r="P29" s="58">
        <f t="shared" si="23"/>
        <v>1</v>
      </c>
      <c r="Q29" s="58">
        <f t="shared" si="23"/>
        <v>1</v>
      </c>
      <c r="R29" s="58">
        <f t="shared" si="23"/>
        <v>1</v>
      </c>
      <c r="S29" s="58">
        <f t="shared" si="23"/>
        <v>1</v>
      </c>
      <c r="T29" s="58">
        <f t="shared" si="23"/>
        <v>1</v>
      </c>
      <c r="U29" s="58">
        <f t="shared" si="23"/>
        <v>1</v>
      </c>
      <c r="V29" s="58">
        <f t="shared" si="23"/>
        <v>1</v>
      </c>
    </row>
    <row r="30" ht="15.75" spans="1:22">
      <c r="A30" s="53" t="s">
        <v>858</v>
      </c>
      <c r="B30" s="54">
        <v>0</v>
      </c>
      <c r="C30" s="50">
        <v>0</v>
      </c>
      <c r="D30" s="50"/>
      <c r="E30" s="50"/>
      <c r="F30" s="39"/>
      <c r="G30" s="73">
        <f>L27</f>
        <v>1</v>
      </c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75" spans="1:22">
      <c r="A31" s="53" t="s">
        <v>859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4">E32+F30-F29</f>
        <v>0</v>
      </c>
      <c r="G31" s="50">
        <f>J27+G30-G29</f>
        <v>0</v>
      </c>
      <c r="H31" s="50">
        <f t="shared" ref="H31:I31" si="25">G32+H30-H29</f>
        <v>-1</v>
      </c>
      <c r="I31" s="50">
        <f t="shared" si="25"/>
        <v>-1</v>
      </c>
      <c r="J31" s="39">
        <f t="shared" ref="J31:L31" si="26">I32+J30-J29</f>
        <v>-1</v>
      </c>
      <c r="K31" s="50">
        <f t="shared" si="26"/>
        <v>-1</v>
      </c>
      <c r="L31" s="50">
        <f t="shared" si="26"/>
        <v>-1</v>
      </c>
      <c r="M31" s="50">
        <f t="shared" ref="M31:V31" si="27">L32+M30-M29</f>
        <v>-2</v>
      </c>
      <c r="N31" s="39">
        <f t="shared" si="27"/>
        <v>-2</v>
      </c>
      <c r="O31" s="50">
        <f t="shared" si="27"/>
        <v>-2</v>
      </c>
      <c r="P31" s="50">
        <f t="shared" si="27"/>
        <v>-2</v>
      </c>
      <c r="Q31" s="50">
        <f t="shared" si="27"/>
        <v>-2</v>
      </c>
      <c r="R31" s="39">
        <f t="shared" si="27"/>
        <v>-2</v>
      </c>
      <c r="S31" s="50">
        <f t="shared" si="27"/>
        <v>-2</v>
      </c>
      <c r="T31" s="50">
        <f t="shared" si="27"/>
        <v>-2</v>
      </c>
      <c r="U31" s="50">
        <f t="shared" si="27"/>
        <v>-2</v>
      </c>
      <c r="V31" s="39">
        <f t="shared" si="27"/>
        <v>-2</v>
      </c>
    </row>
    <row r="32" ht="15.75" spans="1:22">
      <c r="A32" s="53" t="s">
        <v>860</v>
      </c>
      <c r="B32" s="54"/>
      <c r="C32" s="50">
        <f>C31+C34</f>
        <v>0</v>
      </c>
      <c r="D32" s="50">
        <f t="shared" ref="D32:F32" si="28">D31+D34</f>
        <v>0</v>
      </c>
      <c r="E32" s="50">
        <f t="shared" si="28"/>
        <v>0</v>
      </c>
      <c r="F32" s="39">
        <f t="shared" si="28"/>
        <v>0</v>
      </c>
      <c r="G32" s="50">
        <f t="shared" ref="G32:L32" si="29">G31+G34</f>
        <v>0</v>
      </c>
      <c r="H32" s="50">
        <f t="shared" si="29"/>
        <v>0</v>
      </c>
      <c r="I32" s="50">
        <f t="shared" si="29"/>
        <v>0</v>
      </c>
      <c r="J32" s="39">
        <f t="shared" si="29"/>
        <v>0</v>
      </c>
      <c r="K32" s="50">
        <f t="shared" si="29"/>
        <v>0</v>
      </c>
      <c r="L32" s="50">
        <f t="shared" si="29"/>
        <v>0</v>
      </c>
      <c r="M32" s="50">
        <f t="shared" ref="M32:V32" si="30">M31+M34</f>
        <v>-1</v>
      </c>
      <c r="N32" s="39">
        <f t="shared" si="30"/>
        <v>-1</v>
      </c>
      <c r="O32" s="50">
        <f t="shared" si="30"/>
        <v>-1</v>
      </c>
      <c r="P32" s="50">
        <f t="shared" si="30"/>
        <v>-1</v>
      </c>
      <c r="Q32" s="50">
        <f t="shared" si="30"/>
        <v>-1</v>
      </c>
      <c r="R32" s="39">
        <f t="shared" si="30"/>
        <v>-1</v>
      </c>
      <c r="S32" s="50">
        <f t="shared" si="30"/>
        <v>-1</v>
      </c>
      <c r="T32" s="50">
        <f t="shared" si="30"/>
        <v>-1</v>
      </c>
      <c r="U32" s="50">
        <f t="shared" si="30"/>
        <v>-1</v>
      </c>
      <c r="V32" s="39">
        <f t="shared" si="30"/>
        <v>-1</v>
      </c>
    </row>
    <row r="33" ht="15.75" spans="1:22">
      <c r="A33" s="53" t="s">
        <v>861</v>
      </c>
      <c r="B33" s="54"/>
      <c r="C33" s="50">
        <f>IF(C31&gt;=$D27,0,$D27-C31)</f>
        <v>0</v>
      </c>
      <c r="D33" s="50">
        <f t="shared" ref="D33:E33" si="31">IF(D31&gt;=$D27,0,$D27-D31)</f>
        <v>0</v>
      </c>
      <c r="E33" s="50">
        <f t="shared" si="31"/>
        <v>0</v>
      </c>
      <c r="F33" s="39">
        <f t="shared" ref="F33" si="32">IF(F31&gt;=$D27,0,$D27-F31)</f>
        <v>0</v>
      </c>
      <c r="G33" s="50">
        <f t="shared" ref="G33:L33" si="33">IF(G31&gt;=$H27,0,$H27-G31)</f>
        <v>0</v>
      </c>
      <c r="H33" s="50">
        <f t="shared" si="33"/>
        <v>1</v>
      </c>
      <c r="I33" s="50">
        <f t="shared" si="33"/>
        <v>1</v>
      </c>
      <c r="J33" s="39">
        <f t="shared" si="33"/>
        <v>1</v>
      </c>
      <c r="K33" s="50">
        <f t="shared" si="33"/>
        <v>1</v>
      </c>
      <c r="L33" s="50">
        <f t="shared" si="33"/>
        <v>1</v>
      </c>
      <c r="M33" s="50">
        <f t="shared" ref="M33:V33" si="34">IF(M31&gt;=$H27,0,$H27-M31)</f>
        <v>2</v>
      </c>
      <c r="N33" s="39">
        <f t="shared" si="34"/>
        <v>2</v>
      </c>
      <c r="O33" s="50">
        <f t="shared" si="34"/>
        <v>2</v>
      </c>
      <c r="P33" s="50">
        <f t="shared" si="34"/>
        <v>2</v>
      </c>
      <c r="Q33" s="50">
        <f t="shared" si="34"/>
        <v>2</v>
      </c>
      <c r="R33" s="39">
        <f t="shared" si="34"/>
        <v>2</v>
      </c>
      <c r="S33" s="50">
        <f t="shared" si="34"/>
        <v>2</v>
      </c>
      <c r="T33" s="50">
        <f t="shared" si="34"/>
        <v>2</v>
      </c>
      <c r="U33" s="50">
        <f t="shared" si="34"/>
        <v>2</v>
      </c>
      <c r="V33" s="39">
        <f t="shared" si="34"/>
        <v>2</v>
      </c>
    </row>
    <row r="34" ht="15.75" spans="1:22">
      <c r="A34" s="53" t="s">
        <v>862</v>
      </c>
      <c r="B34" s="54"/>
      <c r="C34" s="50">
        <f>IF(C33&gt;0,$L27,0)</f>
        <v>0</v>
      </c>
      <c r="D34" s="50">
        <f t="shared" ref="D34:H34" si="35">IF(D33&gt;0,$L27,0)</f>
        <v>0</v>
      </c>
      <c r="E34" s="50">
        <f t="shared" si="35"/>
        <v>0</v>
      </c>
      <c r="F34" s="39">
        <f t="shared" si="35"/>
        <v>0</v>
      </c>
      <c r="G34" s="50">
        <f t="shared" si="35"/>
        <v>0</v>
      </c>
      <c r="H34" s="50">
        <f t="shared" si="35"/>
        <v>1</v>
      </c>
      <c r="I34" s="50">
        <f t="shared" ref="I34:V34" si="36">IF(I33&gt;0,$L27,0)</f>
        <v>1</v>
      </c>
      <c r="J34" s="39">
        <f t="shared" si="36"/>
        <v>1</v>
      </c>
      <c r="K34" s="50">
        <f t="shared" si="36"/>
        <v>1</v>
      </c>
      <c r="L34" s="50">
        <f t="shared" si="36"/>
        <v>1</v>
      </c>
      <c r="M34" s="50">
        <f t="shared" si="36"/>
        <v>1</v>
      </c>
      <c r="N34" s="39">
        <f t="shared" si="36"/>
        <v>1</v>
      </c>
      <c r="O34" s="50">
        <f t="shared" si="36"/>
        <v>1</v>
      </c>
      <c r="P34" s="50">
        <f t="shared" si="36"/>
        <v>1</v>
      </c>
      <c r="Q34" s="50">
        <f t="shared" si="36"/>
        <v>1</v>
      </c>
      <c r="R34" s="39">
        <f t="shared" si="36"/>
        <v>1</v>
      </c>
      <c r="S34" s="50">
        <f t="shared" si="36"/>
        <v>1</v>
      </c>
      <c r="T34" s="50">
        <f t="shared" si="36"/>
        <v>1</v>
      </c>
      <c r="U34" s="50">
        <f t="shared" si="36"/>
        <v>1</v>
      </c>
      <c r="V34" s="39">
        <f t="shared" si="36"/>
        <v>1</v>
      </c>
    </row>
    <row r="35" ht="15.75" spans="1:22">
      <c r="A35" s="53" t="s">
        <v>863</v>
      </c>
      <c r="B35" s="54">
        <f t="shared" ref="B35:E35" si="37">C34</f>
        <v>0</v>
      </c>
      <c r="C35" s="50">
        <f t="shared" si="37"/>
        <v>0</v>
      </c>
      <c r="D35" s="50">
        <f t="shared" si="37"/>
        <v>0</v>
      </c>
      <c r="E35" s="50">
        <f t="shared" si="37"/>
        <v>0</v>
      </c>
      <c r="F35" s="74">
        <f>G30</f>
        <v>1</v>
      </c>
      <c r="G35" s="50">
        <f>H34</f>
        <v>1</v>
      </c>
      <c r="H35" s="50">
        <f t="shared" ref="H35:L35" si="38">I34</f>
        <v>1</v>
      </c>
      <c r="I35" s="50">
        <f t="shared" si="38"/>
        <v>1</v>
      </c>
      <c r="J35" s="39">
        <f t="shared" si="38"/>
        <v>1</v>
      </c>
      <c r="K35" s="50">
        <f t="shared" si="38"/>
        <v>1</v>
      </c>
      <c r="L35" s="50">
        <f t="shared" si="38"/>
        <v>1</v>
      </c>
      <c r="M35" s="50">
        <f t="shared" ref="M35:V35" si="39">N34</f>
        <v>1</v>
      </c>
      <c r="N35" s="39">
        <f t="shared" si="39"/>
        <v>1</v>
      </c>
      <c r="O35" s="50">
        <f t="shared" si="39"/>
        <v>1</v>
      </c>
      <c r="P35" s="50">
        <f t="shared" si="39"/>
        <v>1</v>
      </c>
      <c r="Q35" s="50">
        <f t="shared" si="39"/>
        <v>1</v>
      </c>
      <c r="R35" s="39">
        <f t="shared" si="39"/>
        <v>1</v>
      </c>
      <c r="S35" s="50">
        <f t="shared" si="39"/>
        <v>1</v>
      </c>
      <c r="T35" s="50">
        <f t="shared" si="39"/>
        <v>1</v>
      </c>
      <c r="U35" s="50">
        <f t="shared" si="39"/>
        <v>1</v>
      </c>
      <c r="V35" s="39">
        <f t="shared" si="39"/>
        <v>0</v>
      </c>
    </row>
    <row r="36" ht="15.75" spans="1:22">
      <c r="A36" s="56" t="s">
        <v>864</v>
      </c>
      <c r="B36" s="41"/>
      <c r="C36" s="44">
        <f>C4</f>
        <v>0</v>
      </c>
      <c r="D36" s="44">
        <f t="shared" ref="D36:V36" si="40">D4</f>
        <v>0</v>
      </c>
      <c r="E36" s="44">
        <f t="shared" si="40"/>
        <v>0</v>
      </c>
      <c r="F36" s="55">
        <f t="shared" si="40"/>
        <v>0</v>
      </c>
      <c r="G36" s="44">
        <f t="shared" si="40"/>
        <v>1</v>
      </c>
      <c r="H36" s="44">
        <f t="shared" si="40"/>
        <v>0</v>
      </c>
      <c r="I36" s="44">
        <f t="shared" si="40"/>
        <v>1</v>
      </c>
      <c r="J36" s="55">
        <f t="shared" si="40"/>
        <v>0</v>
      </c>
      <c r="K36" s="44">
        <f t="shared" si="40"/>
        <v>1</v>
      </c>
      <c r="L36" s="44">
        <f t="shared" si="40"/>
        <v>0</v>
      </c>
      <c r="M36" s="44">
        <f t="shared" si="40"/>
        <v>2</v>
      </c>
      <c r="N36" s="55">
        <f t="shared" si="40"/>
        <v>1</v>
      </c>
      <c r="O36" s="44">
        <f t="shared" si="40"/>
        <v>0</v>
      </c>
      <c r="P36" s="44">
        <f t="shared" si="40"/>
        <v>0</v>
      </c>
      <c r="Q36" s="44">
        <f t="shared" si="40"/>
        <v>0</v>
      </c>
      <c r="R36" s="55">
        <f t="shared" si="40"/>
        <v>0</v>
      </c>
      <c r="S36" s="44">
        <f t="shared" si="40"/>
        <v>0</v>
      </c>
      <c r="T36" s="44">
        <f t="shared" si="40"/>
        <v>0</v>
      </c>
      <c r="U36" s="44">
        <f t="shared" si="40"/>
        <v>0</v>
      </c>
      <c r="V36" s="55">
        <f t="shared" si="40"/>
        <v>0</v>
      </c>
    </row>
    <row r="37" ht="15.75" spans="1:22">
      <c r="A37" s="56" t="s">
        <v>865</v>
      </c>
      <c r="B37" s="57"/>
      <c r="C37" s="44">
        <f t="shared" ref="C37:G37" si="41">C30+C34</f>
        <v>0</v>
      </c>
      <c r="D37" s="44">
        <f t="shared" si="41"/>
        <v>0</v>
      </c>
      <c r="E37" s="44">
        <f t="shared" si="41"/>
        <v>0</v>
      </c>
      <c r="F37" s="58">
        <f t="shared" si="41"/>
        <v>0</v>
      </c>
      <c r="G37" s="44">
        <f t="shared" si="41"/>
        <v>1</v>
      </c>
      <c r="H37" s="44">
        <f t="shared" ref="H37:K37" si="42">H30+H34</f>
        <v>1</v>
      </c>
      <c r="I37" s="44">
        <f t="shared" si="42"/>
        <v>1</v>
      </c>
      <c r="J37" s="58">
        <f t="shared" si="42"/>
        <v>1</v>
      </c>
      <c r="K37" s="44">
        <f t="shared" si="42"/>
        <v>1</v>
      </c>
      <c r="L37" s="44">
        <f t="shared" ref="L37:V37" si="43">L30+L34</f>
        <v>1</v>
      </c>
      <c r="M37" s="44">
        <f t="shared" si="43"/>
        <v>1</v>
      </c>
      <c r="N37" s="58">
        <f t="shared" si="43"/>
        <v>1</v>
      </c>
      <c r="O37" s="44">
        <f t="shared" si="43"/>
        <v>1</v>
      </c>
      <c r="P37" s="44">
        <f t="shared" si="43"/>
        <v>1</v>
      </c>
      <c r="Q37" s="44">
        <f t="shared" si="43"/>
        <v>1</v>
      </c>
      <c r="R37" s="58">
        <f t="shared" si="43"/>
        <v>1</v>
      </c>
      <c r="S37" s="44">
        <f t="shared" si="43"/>
        <v>1</v>
      </c>
      <c r="T37" s="44">
        <f t="shared" si="43"/>
        <v>1</v>
      </c>
      <c r="U37" s="44">
        <f t="shared" si="43"/>
        <v>1</v>
      </c>
      <c r="V37" s="55">
        <f t="shared" si="43"/>
        <v>1</v>
      </c>
    </row>
    <row r="38" ht="15.75" spans="1:22">
      <c r="A38" s="48" t="s">
        <v>866</v>
      </c>
      <c r="B38" s="57"/>
      <c r="C38" s="46">
        <f t="shared" ref="C38:V38" si="44">IF(C37=0,0,1)</f>
        <v>0</v>
      </c>
      <c r="D38" s="46">
        <f t="shared" si="44"/>
        <v>0</v>
      </c>
      <c r="E38" s="46">
        <f t="shared" si="44"/>
        <v>0</v>
      </c>
      <c r="F38" s="39">
        <f t="shared" si="44"/>
        <v>0</v>
      </c>
      <c r="G38" s="46">
        <f t="shared" si="44"/>
        <v>1</v>
      </c>
      <c r="H38" s="46">
        <f t="shared" si="44"/>
        <v>1</v>
      </c>
      <c r="I38" s="46">
        <f t="shared" si="44"/>
        <v>1</v>
      </c>
      <c r="J38" s="39">
        <f t="shared" si="44"/>
        <v>1</v>
      </c>
      <c r="K38" s="46">
        <f t="shared" si="44"/>
        <v>1</v>
      </c>
      <c r="L38" s="46">
        <f t="shared" si="44"/>
        <v>1</v>
      </c>
      <c r="M38" s="46">
        <f t="shared" si="44"/>
        <v>1</v>
      </c>
      <c r="N38" s="39">
        <f t="shared" si="44"/>
        <v>1</v>
      </c>
      <c r="O38" s="46">
        <f t="shared" si="44"/>
        <v>1</v>
      </c>
      <c r="P38" s="46">
        <f t="shared" si="44"/>
        <v>1</v>
      </c>
      <c r="Q38" s="46">
        <f t="shared" si="44"/>
        <v>1</v>
      </c>
      <c r="R38" s="39">
        <f t="shared" si="44"/>
        <v>1</v>
      </c>
      <c r="S38" s="46">
        <f t="shared" si="44"/>
        <v>1</v>
      </c>
      <c r="T38" s="46">
        <f t="shared" si="44"/>
        <v>1</v>
      </c>
      <c r="U38" s="46">
        <f t="shared" si="44"/>
        <v>1</v>
      </c>
      <c r="V38" s="60">
        <f t="shared" si="44"/>
        <v>1</v>
      </c>
    </row>
    <row r="39" ht="15.75" spans="1:22">
      <c r="A39" s="48" t="s">
        <v>867</v>
      </c>
      <c r="B39" s="57"/>
      <c r="C39" s="46">
        <f>B36+C36+D39*ABS(D38-1)+D40</f>
        <v>0</v>
      </c>
      <c r="D39" s="46">
        <f t="shared" ref="D39:U39" si="45">D36+E39*ABS(E38-1)+E40</f>
        <v>0</v>
      </c>
      <c r="E39" s="46">
        <f t="shared" si="45"/>
        <v>0</v>
      </c>
      <c r="F39" s="39">
        <f t="shared" si="45"/>
        <v>0</v>
      </c>
      <c r="G39" s="46">
        <f t="shared" si="45"/>
        <v>1</v>
      </c>
      <c r="H39" s="46">
        <f t="shared" si="45"/>
        <v>0</v>
      </c>
      <c r="I39" s="46">
        <f t="shared" si="45"/>
        <v>1</v>
      </c>
      <c r="J39" s="39">
        <f t="shared" si="45"/>
        <v>0</v>
      </c>
      <c r="K39" s="46">
        <f t="shared" si="45"/>
        <v>1</v>
      </c>
      <c r="L39" s="46">
        <f t="shared" si="45"/>
        <v>1</v>
      </c>
      <c r="M39" s="46">
        <f t="shared" si="45"/>
        <v>2</v>
      </c>
      <c r="N39" s="39">
        <f t="shared" si="45"/>
        <v>1</v>
      </c>
      <c r="O39" s="46">
        <f t="shared" si="45"/>
        <v>0</v>
      </c>
      <c r="P39" s="46">
        <f t="shared" si="45"/>
        <v>0</v>
      </c>
      <c r="Q39" s="46">
        <f t="shared" si="45"/>
        <v>0</v>
      </c>
      <c r="R39" s="39">
        <f t="shared" si="45"/>
        <v>0</v>
      </c>
      <c r="S39" s="46">
        <f t="shared" si="45"/>
        <v>0</v>
      </c>
      <c r="T39" s="46">
        <f t="shared" si="45"/>
        <v>0</v>
      </c>
      <c r="U39" s="46">
        <f t="shared" si="45"/>
        <v>0</v>
      </c>
      <c r="V39" s="60">
        <f>V36</f>
        <v>0</v>
      </c>
    </row>
    <row r="40" ht="15.75" spans="1:22">
      <c r="A40" s="48" t="s">
        <v>868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46">IF(E38=0,0,MAX(E39-E37,0))</f>
        <v>0</v>
      </c>
      <c r="F40" s="39">
        <f t="shared" si="46"/>
        <v>0</v>
      </c>
      <c r="G40" s="46">
        <f t="shared" si="46"/>
        <v>0</v>
      </c>
      <c r="H40" s="46">
        <f t="shared" si="46"/>
        <v>0</v>
      </c>
      <c r="I40" s="46">
        <f t="shared" si="46"/>
        <v>0</v>
      </c>
      <c r="J40" s="39">
        <f t="shared" si="46"/>
        <v>0</v>
      </c>
      <c r="K40" s="46">
        <f t="shared" si="46"/>
        <v>0</v>
      </c>
      <c r="L40" s="46">
        <f t="shared" si="46"/>
        <v>0</v>
      </c>
      <c r="M40" s="46">
        <f t="shared" si="46"/>
        <v>1</v>
      </c>
      <c r="N40" s="39">
        <f t="shared" si="46"/>
        <v>0</v>
      </c>
      <c r="O40" s="46">
        <f t="shared" si="46"/>
        <v>0</v>
      </c>
      <c r="P40" s="46">
        <f t="shared" si="46"/>
        <v>0</v>
      </c>
      <c r="Q40" s="46">
        <f t="shared" si="46"/>
        <v>0</v>
      </c>
      <c r="R40" s="39">
        <f t="shared" si="46"/>
        <v>0</v>
      </c>
      <c r="S40" s="46">
        <f t="shared" si="46"/>
        <v>0</v>
      </c>
      <c r="T40" s="46">
        <f t="shared" si="46"/>
        <v>0</v>
      </c>
      <c r="U40" s="46">
        <f t="shared" si="46"/>
        <v>0</v>
      </c>
      <c r="V40" s="60">
        <f t="shared" si="46"/>
        <v>0</v>
      </c>
    </row>
    <row r="41" ht="15.75" spans="1:22">
      <c r="A41" s="56" t="s">
        <v>869</v>
      </c>
      <c r="B41" s="57"/>
      <c r="C41" s="77">
        <f>F27+B37+C37-C39</f>
        <v>0</v>
      </c>
      <c r="D41" s="46" t="str">
        <f>IF(D38=0,"",IF(D40=0,D37-D39,0))</f>
        <v/>
      </c>
      <c r="E41" s="46" t="str">
        <f t="shared" ref="E41:V41" si="47">IF(E38=0,"",IF(E40=0,E37-E39,0))</f>
        <v/>
      </c>
      <c r="F41" s="39" t="str">
        <f t="shared" si="47"/>
        <v/>
      </c>
      <c r="G41" s="46">
        <f t="shared" si="47"/>
        <v>0</v>
      </c>
      <c r="H41" s="46">
        <f t="shared" si="47"/>
        <v>1</v>
      </c>
      <c r="I41" s="46">
        <f t="shared" si="47"/>
        <v>0</v>
      </c>
      <c r="J41" s="39">
        <f t="shared" si="47"/>
        <v>1</v>
      </c>
      <c r="K41" s="46">
        <f t="shared" si="47"/>
        <v>0</v>
      </c>
      <c r="L41" s="46">
        <f t="shared" si="47"/>
        <v>0</v>
      </c>
      <c r="M41" s="46">
        <f t="shared" si="47"/>
        <v>0</v>
      </c>
      <c r="N41" s="39">
        <f t="shared" si="47"/>
        <v>0</v>
      </c>
      <c r="O41" s="46">
        <f t="shared" si="47"/>
        <v>1</v>
      </c>
      <c r="P41" s="46">
        <f t="shared" si="47"/>
        <v>1</v>
      </c>
      <c r="Q41" s="46">
        <f t="shared" si="47"/>
        <v>1</v>
      </c>
      <c r="R41" s="39">
        <f t="shared" si="47"/>
        <v>1</v>
      </c>
      <c r="S41" s="46">
        <f t="shared" si="47"/>
        <v>1</v>
      </c>
      <c r="T41" s="46">
        <f t="shared" si="47"/>
        <v>1</v>
      </c>
      <c r="U41" s="46">
        <f t="shared" si="47"/>
        <v>1</v>
      </c>
      <c r="V41" s="60">
        <f t="shared" si="47"/>
        <v>1</v>
      </c>
    </row>
    <row r="43" spans="1:22">
      <c r="A43" s="48" t="s">
        <v>899</v>
      </c>
      <c r="B43" s="49" t="s">
        <v>844</v>
      </c>
      <c r="C43" s="50" t="s">
        <v>845</v>
      </c>
      <c r="D43" s="50">
        <v>0</v>
      </c>
      <c r="E43" s="50" t="s">
        <v>846</v>
      </c>
      <c r="F43" s="39">
        <v>0</v>
      </c>
      <c r="G43" s="50" t="s">
        <v>847</v>
      </c>
      <c r="H43" s="50">
        <v>0</v>
      </c>
      <c r="I43" s="50" t="s">
        <v>848</v>
      </c>
      <c r="J43" s="39">
        <f>SUM(C45:F45)</f>
        <v>0</v>
      </c>
      <c r="K43" s="50" t="s">
        <v>849</v>
      </c>
      <c r="L43" s="50">
        <v>1</v>
      </c>
      <c r="M43" s="50" t="s">
        <v>850</v>
      </c>
      <c r="N43" s="39"/>
      <c r="O43" s="50" t="s">
        <v>851</v>
      </c>
      <c r="P43" s="46"/>
      <c r="Q43" s="50" t="s">
        <v>852</v>
      </c>
      <c r="R43" s="39"/>
      <c r="S43" s="50" t="s">
        <v>853</v>
      </c>
      <c r="T43" s="46"/>
      <c r="U43" s="50" t="s">
        <v>877</v>
      </c>
      <c r="V43" s="39" t="s">
        <v>878</v>
      </c>
    </row>
    <row r="44" spans="1:22">
      <c r="A44" s="144" t="s">
        <v>856</v>
      </c>
      <c r="B44" s="51" t="s">
        <v>836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75" spans="1:22">
      <c r="A45" s="53" t="s">
        <v>857</v>
      </c>
      <c r="B45" s="54">
        <v>0</v>
      </c>
      <c r="C45" s="42">
        <f>C8</f>
        <v>0</v>
      </c>
      <c r="D45" s="42">
        <f t="shared" ref="D45:F45" si="48">D8</f>
        <v>0</v>
      </c>
      <c r="E45" s="42">
        <f t="shared" si="48"/>
        <v>0</v>
      </c>
      <c r="F45" s="43">
        <f t="shared" si="48"/>
        <v>0</v>
      </c>
      <c r="G45" s="44">
        <f>IF(G5&gt;G8,G5,G8)</f>
        <v>0</v>
      </c>
      <c r="H45" s="44">
        <f t="shared" ref="H45:V45" si="49">IF(H5&gt;H8,H5,H8)</f>
        <v>0</v>
      </c>
      <c r="I45" s="44">
        <f t="shared" si="49"/>
        <v>0</v>
      </c>
      <c r="J45" s="55">
        <f t="shared" si="49"/>
        <v>0</v>
      </c>
      <c r="K45" s="44">
        <f t="shared" si="49"/>
        <v>0</v>
      </c>
      <c r="L45" s="44">
        <f t="shared" si="49"/>
        <v>0</v>
      </c>
      <c r="M45" s="44">
        <f t="shared" si="49"/>
        <v>0</v>
      </c>
      <c r="N45" s="55">
        <f t="shared" si="49"/>
        <v>0</v>
      </c>
      <c r="O45" s="44">
        <f t="shared" si="49"/>
        <v>0</v>
      </c>
      <c r="P45" s="44">
        <f t="shared" si="49"/>
        <v>0</v>
      </c>
      <c r="Q45" s="44">
        <f t="shared" si="49"/>
        <v>0</v>
      </c>
      <c r="R45" s="55">
        <f t="shared" si="49"/>
        <v>0</v>
      </c>
      <c r="S45" s="44">
        <f t="shared" si="49"/>
        <v>0</v>
      </c>
      <c r="T45" s="44">
        <f t="shared" si="49"/>
        <v>0</v>
      </c>
      <c r="U45" s="44">
        <f t="shared" si="49"/>
        <v>0</v>
      </c>
      <c r="V45" s="55">
        <f t="shared" si="49"/>
        <v>0</v>
      </c>
    </row>
    <row r="46" ht="15.75" spans="1:22">
      <c r="A46" s="53" t="s">
        <v>858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75" spans="1:22">
      <c r="A47" s="53" t="s">
        <v>859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50">E48+F46-F45</f>
        <v>0</v>
      </c>
      <c r="G47" s="50">
        <f>J43+G46-G45</f>
        <v>0</v>
      </c>
      <c r="H47" s="50">
        <f t="shared" ref="H47:I47" si="51">G48+H46-H45</f>
        <v>0</v>
      </c>
      <c r="I47" s="50">
        <f t="shared" si="51"/>
        <v>0</v>
      </c>
      <c r="J47" s="39">
        <f t="shared" ref="J47:L47" si="52">I48+J46-J45</f>
        <v>0</v>
      </c>
      <c r="K47" s="50">
        <f t="shared" si="52"/>
        <v>0</v>
      </c>
      <c r="L47" s="50">
        <f t="shared" si="52"/>
        <v>0</v>
      </c>
      <c r="M47" s="50">
        <f t="shared" ref="M47:V47" si="53">L48+M46-M45</f>
        <v>0</v>
      </c>
      <c r="N47" s="39">
        <f t="shared" si="53"/>
        <v>0</v>
      </c>
      <c r="O47" s="50">
        <f t="shared" si="53"/>
        <v>0</v>
      </c>
      <c r="P47" s="50">
        <f t="shared" si="53"/>
        <v>0</v>
      </c>
      <c r="Q47" s="50">
        <f t="shared" si="53"/>
        <v>0</v>
      </c>
      <c r="R47" s="39">
        <f t="shared" si="53"/>
        <v>0</v>
      </c>
      <c r="S47" s="50">
        <f t="shared" si="53"/>
        <v>0</v>
      </c>
      <c r="T47" s="50">
        <f t="shared" si="53"/>
        <v>0</v>
      </c>
      <c r="U47" s="50">
        <f t="shared" si="53"/>
        <v>0</v>
      </c>
      <c r="V47" s="39">
        <f t="shared" si="53"/>
        <v>0</v>
      </c>
    </row>
    <row r="48" ht="15.75" spans="1:22">
      <c r="A48" s="53" t="s">
        <v>860</v>
      </c>
      <c r="B48" s="54"/>
      <c r="C48" s="50">
        <f>C47+C50</f>
        <v>0</v>
      </c>
      <c r="D48" s="50">
        <f t="shared" ref="D48:F48" si="54">D47+D50</f>
        <v>0</v>
      </c>
      <c r="E48" s="50">
        <f t="shared" si="54"/>
        <v>0</v>
      </c>
      <c r="F48" s="39">
        <f t="shared" si="54"/>
        <v>0</v>
      </c>
      <c r="G48" s="50">
        <f t="shared" ref="G48:L48" si="55">G47+G50</f>
        <v>0</v>
      </c>
      <c r="H48" s="50">
        <f t="shared" si="55"/>
        <v>0</v>
      </c>
      <c r="I48" s="50">
        <f t="shared" si="55"/>
        <v>0</v>
      </c>
      <c r="J48" s="39">
        <f t="shared" si="55"/>
        <v>0</v>
      </c>
      <c r="K48" s="50">
        <f t="shared" si="55"/>
        <v>0</v>
      </c>
      <c r="L48" s="50">
        <f t="shared" si="55"/>
        <v>0</v>
      </c>
      <c r="M48" s="50">
        <f t="shared" ref="M48:V48" si="56">M47+M50</f>
        <v>0</v>
      </c>
      <c r="N48" s="39">
        <f t="shared" si="56"/>
        <v>0</v>
      </c>
      <c r="O48" s="50">
        <f t="shared" si="56"/>
        <v>0</v>
      </c>
      <c r="P48" s="50">
        <f t="shared" si="56"/>
        <v>0</v>
      </c>
      <c r="Q48" s="50">
        <f t="shared" si="56"/>
        <v>0</v>
      </c>
      <c r="R48" s="39">
        <f t="shared" si="56"/>
        <v>0</v>
      </c>
      <c r="S48" s="50">
        <f t="shared" si="56"/>
        <v>0</v>
      </c>
      <c r="T48" s="50">
        <f t="shared" si="56"/>
        <v>0</v>
      </c>
      <c r="U48" s="50">
        <f t="shared" si="56"/>
        <v>0</v>
      </c>
      <c r="V48" s="39">
        <f t="shared" si="56"/>
        <v>0</v>
      </c>
    </row>
    <row r="49" ht="15.75" spans="1:22">
      <c r="A49" s="53" t="s">
        <v>861</v>
      </c>
      <c r="B49" s="54"/>
      <c r="C49" s="50">
        <f>IF(C47&gt;=$D43,0,$D43-C47)</f>
        <v>0</v>
      </c>
      <c r="D49" s="50">
        <f t="shared" ref="D49:E49" si="57">IF(D47&gt;=$D43,0,$D43-D47)</f>
        <v>0</v>
      </c>
      <c r="E49" s="50">
        <f t="shared" si="57"/>
        <v>0</v>
      </c>
      <c r="F49" s="39">
        <f t="shared" ref="F49" si="58">IF(F47&gt;=$D43,0,$D43-F47)</f>
        <v>0</v>
      </c>
      <c r="G49" s="50">
        <f t="shared" ref="G49:L49" si="59">IF(G47&gt;=$H43,0,$H43-G47)</f>
        <v>0</v>
      </c>
      <c r="H49" s="50">
        <f t="shared" si="59"/>
        <v>0</v>
      </c>
      <c r="I49" s="50">
        <f t="shared" si="59"/>
        <v>0</v>
      </c>
      <c r="J49" s="39">
        <f t="shared" si="59"/>
        <v>0</v>
      </c>
      <c r="K49" s="50">
        <f t="shared" si="59"/>
        <v>0</v>
      </c>
      <c r="L49" s="50">
        <f t="shared" si="59"/>
        <v>0</v>
      </c>
      <c r="M49" s="50">
        <f t="shared" ref="M49:V49" si="60">IF(M47&gt;=$H43,0,$H43-M47)</f>
        <v>0</v>
      </c>
      <c r="N49" s="39">
        <f t="shared" si="60"/>
        <v>0</v>
      </c>
      <c r="O49" s="50">
        <f t="shared" si="60"/>
        <v>0</v>
      </c>
      <c r="P49" s="50">
        <f t="shared" si="60"/>
        <v>0</v>
      </c>
      <c r="Q49" s="50">
        <f t="shared" si="60"/>
        <v>0</v>
      </c>
      <c r="R49" s="39">
        <f t="shared" si="60"/>
        <v>0</v>
      </c>
      <c r="S49" s="50">
        <f t="shared" si="60"/>
        <v>0</v>
      </c>
      <c r="T49" s="50">
        <f t="shared" si="60"/>
        <v>0</v>
      </c>
      <c r="U49" s="50">
        <f t="shared" si="60"/>
        <v>0</v>
      </c>
      <c r="V49" s="39">
        <f t="shared" si="60"/>
        <v>0</v>
      </c>
    </row>
    <row r="50" ht="15.75" spans="1:22">
      <c r="A50" s="53" t="s">
        <v>862</v>
      </c>
      <c r="B50" s="54"/>
      <c r="C50" s="50">
        <f>IF(C49&gt;0,$L43,0)</f>
        <v>0</v>
      </c>
      <c r="D50" s="50">
        <f t="shared" ref="D50:H50" si="61">IF(D49&gt;0,$L43,0)</f>
        <v>0</v>
      </c>
      <c r="E50" s="50">
        <f t="shared" si="61"/>
        <v>0</v>
      </c>
      <c r="F50" s="39">
        <f t="shared" si="61"/>
        <v>0</v>
      </c>
      <c r="G50" s="50">
        <f t="shared" si="61"/>
        <v>0</v>
      </c>
      <c r="H50" s="50">
        <f t="shared" si="61"/>
        <v>0</v>
      </c>
      <c r="I50" s="50">
        <f t="shared" ref="I50:V50" si="62">IF(I49&gt;0,$L43,0)</f>
        <v>0</v>
      </c>
      <c r="J50" s="39">
        <f t="shared" si="62"/>
        <v>0</v>
      </c>
      <c r="K50" s="50">
        <f t="shared" si="62"/>
        <v>0</v>
      </c>
      <c r="L50" s="50">
        <f t="shared" si="62"/>
        <v>0</v>
      </c>
      <c r="M50" s="50">
        <f t="shared" si="62"/>
        <v>0</v>
      </c>
      <c r="N50" s="39">
        <f t="shared" si="62"/>
        <v>0</v>
      </c>
      <c r="O50" s="50">
        <f t="shared" si="62"/>
        <v>0</v>
      </c>
      <c r="P50" s="50">
        <f t="shared" si="62"/>
        <v>0</v>
      </c>
      <c r="Q50" s="50">
        <f t="shared" si="62"/>
        <v>0</v>
      </c>
      <c r="R50" s="39">
        <f t="shared" si="62"/>
        <v>0</v>
      </c>
      <c r="S50" s="50">
        <f t="shared" si="62"/>
        <v>0</v>
      </c>
      <c r="T50" s="50">
        <f t="shared" si="62"/>
        <v>0</v>
      </c>
      <c r="U50" s="50">
        <f t="shared" si="62"/>
        <v>0</v>
      </c>
      <c r="V50" s="39">
        <f t="shared" si="62"/>
        <v>0</v>
      </c>
    </row>
    <row r="51" ht="15.75" spans="1:22">
      <c r="A51" s="53" t="s">
        <v>863</v>
      </c>
      <c r="B51" s="54">
        <f t="shared" ref="B51:L51" si="63">C50</f>
        <v>0</v>
      </c>
      <c r="C51" s="50">
        <f t="shared" si="63"/>
        <v>0</v>
      </c>
      <c r="D51" s="50">
        <f t="shared" si="63"/>
        <v>0</v>
      </c>
      <c r="E51" s="50">
        <f t="shared" si="63"/>
        <v>0</v>
      </c>
      <c r="F51" s="39">
        <f t="shared" si="63"/>
        <v>0</v>
      </c>
      <c r="G51" s="50">
        <f t="shared" si="63"/>
        <v>0</v>
      </c>
      <c r="H51" s="50">
        <f t="shared" si="63"/>
        <v>0</v>
      </c>
      <c r="I51" s="50">
        <f t="shared" si="63"/>
        <v>0</v>
      </c>
      <c r="J51" s="39">
        <f t="shared" si="63"/>
        <v>0</v>
      </c>
      <c r="K51" s="50">
        <f t="shared" si="63"/>
        <v>0</v>
      </c>
      <c r="L51" s="50">
        <f t="shared" si="63"/>
        <v>0</v>
      </c>
      <c r="M51" s="50">
        <f t="shared" ref="M51:V51" si="64">N50</f>
        <v>0</v>
      </c>
      <c r="N51" s="39">
        <f t="shared" si="64"/>
        <v>0</v>
      </c>
      <c r="O51" s="50">
        <f t="shared" si="64"/>
        <v>0</v>
      </c>
      <c r="P51" s="50">
        <f t="shared" si="64"/>
        <v>0</v>
      </c>
      <c r="Q51" s="50">
        <f t="shared" si="64"/>
        <v>0</v>
      </c>
      <c r="R51" s="39">
        <f t="shared" si="64"/>
        <v>0</v>
      </c>
      <c r="S51" s="50">
        <f t="shared" si="64"/>
        <v>0</v>
      </c>
      <c r="T51" s="50">
        <f t="shared" si="64"/>
        <v>0</v>
      </c>
      <c r="U51" s="50">
        <f t="shared" si="64"/>
        <v>0</v>
      </c>
      <c r="V51" s="39">
        <f t="shared" si="64"/>
        <v>0</v>
      </c>
    </row>
    <row r="52" ht="15.75" spans="1:22">
      <c r="A52" s="56" t="s">
        <v>864</v>
      </c>
      <c r="B52" s="41"/>
      <c r="C52" s="44">
        <f>C5</f>
        <v>0</v>
      </c>
      <c r="D52" s="44">
        <f t="shared" ref="D52:V52" si="65">D5</f>
        <v>0</v>
      </c>
      <c r="E52" s="44">
        <f t="shared" si="65"/>
        <v>0</v>
      </c>
      <c r="F52" s="55">
        <f t="shared" si="65"/>
        <v>0</v>
      </c>
      <c r="G52" s="44">
        <f t="shared" si="65"/>
        <v>0</v>
      </c>
      <c r="H52" s="44">
        <f t="shared" si="65"/>
        <v>0</v>
      </c>
      <c r="I52" s="44">
        <f t="shared" si="65"/>
        <v>0</v>
      </c>
      <c r="J52" s="55">
        <f t="shared" si="65"/>
        <v>0</v>
      </c>
      <c r="K52" s="44">
        <f t="shared" si="65"/>
        <v>0</v>
      </c>
      <c r="L52" s="44">
        <f t="shared" si="65"/>
        <v>0</v>
      </c>
      <c r="M52" s="44">
        <f t="shared" si="65"/>
        <v>0</v>
      </c>
      <c r="N52" s="55">
        <f t="shared" si="65"/>
        <v>0</v>
      </c>
      <c r="O52" s="44">
        <f t="shared" si="65"/>
        <v>0</v>
      </c>
      <c r="P52" s="44">
        <f t="shared" si="65"/>
        <v>0</v>
      </c>
      <c r="Q52" s="44">
        <f t="shared" si="65"/>
        <v>0</v>
      </c>
      <c r="R52" s="55">
        <f t="shared" si="65"/>
        <v>0</v>
      </c>
      <c r="S52" s="44">
        <f t="shared" si="65"/>
        <v>0</v>
      </c>
      <c r="T52" s="44">
        <f t="shared" si="65"/>
        <v>0</v>
      </c>
      <c r="U52" s="44">
        <f t="shared" si="65"/>
        <v>0</v>
      </c>
      <c r="V52" s="55">
        <f t="shared" si="65"/>
        <v>0</v>
      </c>
    </row>
    <row r="53" ht="15.75" spans="1:22">
      <c r="A53" s="56" t="s">
        <v>865</v>
      </c>
      <c r="B53" s="57"/>
      <c r="C53" s="44">
        <f t="shared" ref="C53:G53" si="66">C46+C50</f>
        <v>0</v>
      </c>
      <c r="D53" s="44">
        <f t="shared" si="66"/>
        <v>0</v>
      </c>
      <c r="E53" s="44">
        <f t="shared" si="66"/>
        <v>0</v>
      </c>
      <c r="F53" s="58">
        <f t="shared" si="66"/>
        <v>0</v>
      </c>
      <c r="G53" s="44">
        <f t="shared" si="66"/>
        <v>0</v>
      </c>
      <c r="H53" s="44">
        <f t="shared" ref="H53:K53" si="67">H46+H50</f>
        <v>0</v>
      </c>
      <c r="I53" s="44">
        <f t="shared" si="67"/>
        <v>0</v>
      </c>
      <c r="J53" s="58">
        <f t="shared" si="67"/>
        <v>0</v>
      </c>
      <c r="K53" s="44">
        <f t="shared" si="67"/>
        <v>0</v>
      </c>
      <c r="L53" s="44">
        <f t="shared" ref="L53:V53" si="68">L46+L50</f>
        <v>0</v>
      </c>
      <c r="M53" s="44">
        <f t="shared" si="68"/>
        <v>0</v>
      </c>
      <c r="N53" s="58">
        <f t="shared" si="68"/>
        <v>0</v>
      </c>
      <c r="O53" s="44">
        <f t="shared" si="68"/>
        <v>0</v>
      </c>
      <c r="P53" s="44">
        <f t="shared" si="68"/>
        <v>0</v>
      </c>
      <c r="Q53" s="44">
        <f t="shared" si="68"/>
        <v>0</v>
      </c>
      <c r="R53" s="58">
        <f t="shared" si="68"/>
        <v>0</v>
      </c>
      <c r="S53" s="44">
        <f t="shared" si="68"/>
        <v>0</v>
      </c>
      <c r="T53" s="44">
        <f t="shared" si="68"/>
        <v>0</v>
      </c>
      <c r="U53" s="44">
        <f t="shared" si="68"/>
        <v>0</v>
      </c>
      <c r="V53" s="55">
        <f t="shared" si="68"/>
        <v>0</v>
      </c>
    </row>
    <row r="54" ht="15.75" spans="1:22">
      <c r="A54" s="48" t="s">
        <v>866</v>
      </c>
      <c r="B54" s="57"/>
      <c r="C54" s="46">
        <f t="shared" ref="C54:V54" si="69">IF(C53=0,0,1)</f>
        <v>0</v>
      </c>
      <c r="D54" s="46">
        <f t="shared" si="69"/>
        <v>0</v>
      </c>
      <c r="E54" s="46">
        <f t="shared" si="69"/>
        <v>0</v>
      </c>
      <c r="F54" s="39">
        <f t="shared" si="69"/>
        <v>0</v>
      </c>
      <c r="G54" s="46">
        <f t="shared" si="69"/>
        <v>0</v>
      </c>
      <c r="H54" s="46">
        <f t="shared" si="69"/>
        <v>0</v>
      </c>
      <c r="I54" s="46">
        <f t="shared" si="69"/>
        <v>0</v>
      </c>
      <c r="J54" s="39">
        <f t="shared" si="69"/>
        <v>0</v>
      </c>
      <c r="K54" s="46">
        <f t="shared" si="69"/>
        <v>0</v>
      </c>
      <c r="L54" s="46">
        <f t="shared" si="69"/>
        <v>0</v>
      </c>
      <c r="M54" s="46">
        <f t="shared" si="69"/>
        <v>0</v>
      </c>
      <c r="N54" s="39">
        <f t="shared" si="69"/>
        <v>0</v>
      </c>
      <c r="O54" s="46">
        <f t="shared" si="69"/>
        <v>0</v>
      </c>
      <c r="P54" s="46">
        <f t="shared" si="69"/>
        <v>0</v>
      </c>
      <c r="Q54" s="46">
        <f t="shared" si="69"/>
        <v>0</v>
      </c>
      <c r="R54" s="39">
        <f t="shared" si="69"/>
        <v>0</v>
      </c>
      <c r="S54" s="46">
        <f t="shared" si="69"/>
        <v>0</v>
      </c>
      <c r="T54" s="46">
        <f t="shared" si="69"/>
        <v>0</v>
      </c>
      <c r="U54" s="46">
        <f t="shared" si="69"/>
        <v>0</v>
      </c>
      <c r="V54" s="60">
        <f t="shared" si="69"/>
        <v>0</v>
      </c>
    </row>
    <row r="55" ht="15.75" spans="1:22">
      <c r="A55" s="48" t="s">
        <v>867</v>
      </c>
      <c r="B55" s="57"/>
      <c r="C55" s="46">
        <f>B52+C52+D55*ABS(D54-1)+D56</f>
        <v>0</v>
      </c>
      <c r="D55" s="46">
        <f t="shared" ref="D55:U55" si="70">D52+E55*ABS(E54-1)+E56</f>
        <v>0</v>
      </c>
      <c r="E55" s="46">
        <f t="shared" si="70"/>
        <v>0</v>
      </c>
      <c r="F55" s="39">
        <f t="shared" si="70"/>
        <v>0</v>
      </c>
      <c r="G55" s="46">
        <f t="shared" si="70"/>
        <v>0</v>
      </c>
      <c r="H55" s="46">
        <f t="shared" si="70"/>
        <v>0</v>
      </c>
      <c r="I55" s="46">
        <f t="shared" si="70"/>
        <v>0</v>
      </c>
      <c r="J55" s="39">
        <f t="shared" si="70"/>
        <v>0</v>
      </c>
      <c r="K55" s="46">
        <f t="shared" si="70"/>
        <v>0</v>
      </c>
      <c r="L55" s="46">
        <f t="shared" si="70"/>
        <v>0</v>
      </c>
      <c r="M55" s="46">
        <f t="shared" si="70"/>
        <v>0</v>
      </c>
      <c r="N55" s="39">
        <f t="shared" si="70"/>
        <v>0</v>
      </c>
      <c r="O55" s="46">
        <f t="shared" si="70"/>
        <v>0</v>
      </c>
      <c r="P55" s="46">
        <f t="shared" si="70"/>
        <v>0</v>
      </c>
      <c r="Q55" s="46">
        <f t="shared" si="70"/>
        <v>0</v>
      </c>
      <c r="R55" s="39">
        <f t="shared" si="70"/>
        <v>0</v>
      </c>
      <c r="S55" s="46">
        <f t="shared" si="70"/>
        <v>0</v>
      </c>
      <c r="T55" s="46">
        <f t="shared" si="70"/>
        <v>0</v>
      </c>
      <c r="U55" s="46">
        <f t="shared" si="70"/>
        <v>0</v>
      </c>
      <c r="V55" s="60">
        <f>V52</f>
        <v>0</v>
      </c>
    </row>
    <row r="56" ht="15.75" spans="1:22">
      <c r="A56" s="48" t="s">
        <v>868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71">IF(E54=0,0,MAX(E55-E53,0))</f>
        <v>0</v>
      </c>
      <c r="F56" s="39">
        <f t="shared" si="71"/>
        <v>0</v>
      </c>
      <c r="G56" s="46">
        <f t="shared" si="71"/>
        <v>0</v>
      </c>
      <c r="H56" s="46">
        <f t="shared" si="71"/>
        <v>0</v>
      </c>
      <c r="I56" s="46">
        <f t="shared" si="71"/>
        <v>0</v>
      </c>
      <c r="J56" s="39">
        <f t="shared" si="71"/>
        <v>0</v>
      </c>
      <c r="K56" s="46">
        <f t="shared" si="71"/>
        <v>0</v>
      </c>
      <c r="L56" s="46">
        <f t="shared" si="71"/>
        <v>0</v>
      </c>
      <c r="M56" s="46">
        <f t="shared" si="71"/>
        <v>0</v>
      </c>
      <c r="N56" s="39">
        <f t="shared" si="71"/>
        <v>0</v>
      </c>
      <c r="O56" s="46">
        <f t="shared" si="71"/>
        <v>0</v>
      </c>
      <c r="P56" s="46">
        <f t="shared" si="71"/>
        <v>0</v>
      </c>
      <c r="Q56" s="46">
        <f t="shared" si="71"/>
        <v>0</v>
      </c>
      <c r="R56" s="39">
        <f t="shared" si="71"/>
        <v>0</v>
      </c>
      <c r="S56" s="46">
        <f t="shared" si="71"/>
        <v>0</v>
      </c>
      <c r="T56" s="46">
        <f t="shared" si="71"/>
        <v>0</v>
      </c>
      <c r="U56" s="46">
        <f t="shared" si="71"/>
        <v>0</v>
      </c>
      <c r="V56" s="60">
        <f t="shared" si="71"/>
        <v>0</v>
      </c>
    </row>
    <row r="57" ht="15.75" spans="1:22">
      <c r="A57" s="56" t="s">
        <v>869</v>
      </c>
      <c r="B57" s="57"/>
      <c r="C57" s="77">
        <f>F43+B53+C53-C55</f>
        <v>0</v>
      </c>
      <c r="D57" s="46" t="str">
        <f>IF(D54=0,"",IF(D56=0,D53-D55,0))</f>
        <v/>
      </c>
      <c r="E57" s="46" t="str">
        <f t="shared" ref="E57:V57" si="72">IF(E54=0,"",IF(E56=0,E53-E55,0))</f>
        <v/>
      </c>
      <c r="F57" s="39" t="str">
        <f t="shared" si="72"/>
        <v/>
      </c>
      <c r="G57" s="46" t="str">
        <f t="shared" si="72"/>
        <v/>
      </c>
      <c r="H57" s="46" t="str">
        <f t="shared" si="72"/>
        <v/>
      </c>
      <c r="I57" s="46" t="str">
        <f t="shared" si="72"/>
        <v/>
      </c>
      <c r="J57" s="39" t="str">
        <f t="shared" si="72"/>
        <v/>
      </c>
      <c r="K57" s="46" t="str">
        <f t="shared" si="72"/>
        <v/>
      </c>
      <c r="L57" s="46" t="str">
        <f t="shared" si="72"/>
        <v/>
      </c>
      <c r="M57" s="46" t="str">
        <f t="shared" si="72"/>
        <v/>
      </c>
      <c r="N57" s="39" t="str">
        <f t="shared" si="72"/>
        <v/>
      </c>
      <c r="O57" s="46" t="str">
        <f t="shared" si="72"/>
        <v/>
      </c>
      <c r="P57" s="46" t="str">
        <f t="shared" si="72"/>
        <v/>
      </c>
      <c r="Q57" s="46" t="str">
        <f t="shared" si="72"/>
        <v/>
      </c>
      <c r="R57" s="39" t="str">
        <f t="shared" si="72"/>
        <v/>
      </c>
      <c r="S57" s="46" t="str">
        <f t="shared" si="72"/>
        <v/>
      </c>
      <c r="T57" s="46" t="str">
        <f t="shared" si="72"/>
        <v/>
      </c>
      <c r="U57" s="46" t="str">
        <f t="shared" si="72"/>
        <v/>
      </c>
      <c r="V57" s="60" t="str">
        <f t="shared" si="72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规则</vt:lpstr>
      <vt:lpstr>市场预测</vt:lpstr>
      <vt:lpstr>详单分析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ruby</cp:lastModifiedBy>
  <dcterms:created xsi:type="dcterms:W3CDTF">2019-08-01T01:52:00Z</dcterms:created>
  <dcterms:modified xsi:type="dcterms:W3CDTF">2024-09-09T02:47:33Z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9EC25CA9B34F43829A6431DF05E35BD7_13</vt:lpwstr>
  </property>
  <property fmtid="{D5CDD505-2E9C-101B-9397-08002B2CF9AE}" pid="3" name="KSOProductBuildVer">
    <vt:lpwstr>2052-12.1.0.17440</vt:lpwstr>
  </property>
</Properties>
</file>