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ase/Desktop/Class Folder/Crowdfunding Analysis/"/>
    </mc:Choice>
  </mc:AlternateContent>
  <xr:revisionPtr revIDLastSave="0" documentId="13_ncr:1_{DC20E7C2-B91D-A34B-9A1F-FFFCBDAF85D5}" xr6:coauthVersionLast="47" xr6:coauthVersionMax="47" xr10:uidLastSave="{00000000-0000-0000-0000-000000000000}"/>
  <bookViews>
    <workbookView xWindow="42260" yWindow="-2400" windowWidth="35840" windowHeight="21900" activeTab="2" xr2:uid="{00000000-000D-0000-FFFF-FFFF00000000}"/>
  </bookViews>
  <sheets>
    <sheet name="Category Statistics" sheetId="2" r:id="rId1"/>
    <sheet name="Outcomes Based on Launch Date" sheetId="7" r:id="rId2"/>
    <sheet name="Theater Outcomes by Launch Date" sheetId="18" r:id="rId3"/>
    <sheet name="Outcomes Based on Goals" sheetId="19" r:id="rId4"/>
    <sheet name="Kickstarter" sheetId="1" r:id="rId5"/>
    <sheet name="Descriptive Statistics" sheetId="11" r:id="rId6"/>
    <sheet name="Edinburgh Research" sheetId="8" r:id="rId7"/>
    <sheet name="Subcategory Statistics" sheetId="3" r:id="rId8"/>
  </sheets>
  <definedNames>
    <definedName name="_xlnm._FilterDatabase" localSheetId="4" hidden="1">Kickstarter!$A$1:$T$4115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9" l="1"/>
  <c r="H4" i="19"/>
  <c r="H5" i="19"/>
  <c r="H6" i="19"/>
  <c r="H7" i="19"/>
  <c r="H8" i="19"/>
  <c r="H9" i="19"/>
  <c r="H10" i="19"/>
  <c r="H11" i="19"/>
  <c r="H12" i="19"/>
  <c r="H13" i="19"/>
  <c r="H2" i="19"/>
  <c r="G3" i="19"/>
  <c r="G4" i="19"/>
  <c r="G5" i="19"/>
  <c r="G6" i="19"/>
  <c r="G7" i="19"/>
  <c r="G8" i="19"/>
  <c r="G9" i="19"/>
  <c r="G10" i="19"/>
  <c r="G11" i="19"/>
  <c r="G12" i="19"/>
  <c r="G13" i="19"/>
  <c r="G2" i="19"/>
  <c r="F3" i="19"/>
  <c r="F4" i="19"/>
  <c r="F5" i="19"/>
  <c r="F6" i="19"/>
  <c r="F7" i="19"/>
  <c r="F8" i="19"/>
  <c r="F9" i="19"/>
  <c r="F10" i="19"/>
  <c r="F11" i="19"/>
  <c r="F12" i="19"/>
  <c r="F13" i="19"/>
  <c r="F2" i="19"/>
  <c r="E3" i="19"/>
  <c r="E4" i="19"/>
  <c r="E5" i="19"/>
  <c r="E6" i="19"/>
  <c r="E7" i="19"/>
  <c r="E8" i="19"/>
  <c r="E9" i="19"/>
  <c r="E10" i="19"/>
  <c r="E11" i="19"/>
  <c r="E12" i="19"/>
  <c r="E13" i="19"/>
  <c r="E2" i="19"/>
  <c r="D13" i="19"/>
  <c r="D12" i="19"/>
  <c r="D11" i="19"/>
  <c r="D10" i="19"/>
  <c r="D9" i="19"/>
  <c r="D8" i="19"/>
  <c r="D7" i="19"/>
  <c r="D6" i="19"/>
  <c r="D5" i="19"/>
  <c r="D4" i="19"/>
  <c r="D3" i="19"/>
  <c r="D2" i="19"/>
  <c r="C5" i="19"/>
  <c r="C13" i="19"/>
  <c r="C12" i="19"/>
  <c r="C11" i="19"/>
  <c r="C10" i="19"/>
  <c r="C9" i="19"/>
  <c r="C8" i="19"/>
  <c r="C7" i="19"/>
  <c r="C6" i="19"/>
  <c r="C4" i="19"/>
  <c r="C3" i="19"/>
  <c r="C2" i="19"/>
  <c r="B13" i="19"/>
  <c r="B12" i="19"/>
  <c r="B11" i="19"/>
  <c r="B10" i="19"/>
  <c r="B9" i="19"/>
  <c r="B8" i="19"/>
  <c r="B7" i="19"/>
  <c r="B6" i="19"/>
  <c r="B5" i="19"/>
  <c r="B4" i="19"/>
  <c r="B3" i="19"/>
  <c r="B2" i="19" l="1"/>
  <c r="C13" i="11"/>
  <c r="C12" i="11"/>
  <c r="C14" i="11" s="1"/>
  <c r="C11" i="11"/>
  <c r="B13" i="11"/>
  <c r="B12" i="11"/>
  <c r="B14" i="11" s="1"/>
  <c r="B11" i="11"/>
  <c r="C6" i="11"/>
  <c r="C5" i="11"/>
  <c r="C7" i="11" s="1"/>
  <c r="C4" i="11"/>
  <c r="B6" i="11"/>
  <c r="B5" i="11"/>
  <c r="B7" i="11" s="1"/>
  <c r="B4" i="11"/>
  <c r="B3" i="11"/>
  <c r="B2" i="11"/>
  <c r="C10" i="11"/>
  <c r="C9" i="11"/>
  <c r="B10" i="11"/>
  <c r="B9" i="11"/>
  <c r="C3" i="11"/>
  <c r="C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6" i="8"/>
  <c r="B5" i="8"/>
  <c r="B4" i="8"/>
  <c r="B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S1297" i="1"/>
  <c r="U1297" i="1" s="1"/>
  <c r="S1298" i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S2797" i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S2804" i="1"/>
  <c r="U2804" i="1" s="1"/>
  <c r="S2805" i="1"/>
  <c r="U2805" i="1" s="1"/>
  <c r="S2806" i="1"/>
  <c r="U2806" i="1" s="1"/>
  <c r="S2807" i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S2818" i="1"/>
  <c r="U2818" i="1" s="1"/>
  <c r="S2819" i="1"/>
  <c r="S2820" i="1"/>
  <c r="U2820" i="1" s="1"/>
  <c r="S2821" i="1"/>
  <c r="U2821" i="1" s="1"/>
  <c r="S2822" i="1"/>
  <c r="S2823" i="1"/>
  <c r="U2823" i="1" s="1"/>
  <c r="S2824" i="1"/>
  <c r="U2824" i="1" s="1"/>
  <c r="S2825" i="1"/>
  <c r="S2826" i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S2837" i="1"/>
  <c r="U2837" i="1" s="1"/>
  <c r="S2838" i="1"/>
  <c r="S2839" i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S2979" i="1"/>
  <c r="U2979" i="1" s="1"/>
  <c r="S2980" i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S3292" i="1"/>
  <c r="U3292" i="1" s="1"/>
  <c r="S3293" i="1"/>
  <c r="S3294" i="1"/>
  <c r="S3295" i="1"/>
  <c r="U3295" i="1" s="1"/>
  <c r="S3296" i="1"/>
  <c r="S3297" i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S3312" i="1"/>
  <c r="U3312" i="1" s="1"/>
  <c r="S3313" i="1"/>
  <c r="U3313" i="1" s="1"/>
  <c r="S3314" i="1"/>
  <c r="U3314" i="1" s="1"/>
  <c r="S3315" i="1"/>
  <c r="U3315" i="1" s="1"/>
  <c r="S3316" i="1"/>
  <c r="S3317" i="1"/>
  <c r="U3317" i="1" s="1"/>
  <c r="S3318" i="1"/>
  <c r="U3318" i="1" s="1"/>
  <c r="S3319" i="1"/>
  <c r="U3319" i="1" s="1"/>
  <c r="S3320" i="1"/>
  <c r="U3320" i="1" s="1"/>
  <c r="S3321" i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S3328" i="1"/>
  <c r="U3328" i="1" s="1"/>
  <c r="S3329" i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S3346" i="1"/>
  <c r="U3346" i="1" s="1"/>
  <c r="S3347" i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S3365" i="1"/>
  <c r="U3365" i="1" s="1"/>
  <c r="S3366" i="1"/>
  <c r="U3366" i="1" s="1"/>
  <c r="S3367" i="1"/>
  <c r="U3367" i="1" s="1"/>
  <c r="S3368" i="1"/>
  <c r="S3369" i="1"/>
  <c r="S3370" i="1"/>
  <c r="U3370" i="1" s="1"/>
  <c r="S3371" i="1"/>
  <c r="U3371" i="1" s="1"/>
  <c r="S3372" i="1"/>
  <c r="U3372" i="1" s="1"/>
  <c r="S3373" i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S3394" i="1"/>
  <c r="S3395" i="1"/>
  <c r="U3395" i="1" s="1"/>
  <c r="S3396" i="1"/>
  <c r="S3397" i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S3407" i="1"/>
  <c r="S3408" i="1"/>
  <c r="U3408" i="1" s="1"/>
  <c r="S3409" i="1"/>
  <c r="U3409" i="1" s="1"/>
  <c r="S3410" i="1"/>
  <c r="U3410" i="1" s="1"/>
  <c r="S3411" i="1"/>
  <c r="S3412" i="1"/>
  <c r="U3412" i="1" s="1"/>
  <c r="S3413" i="1"/>
  <c r="U3413" i="1" s="1"/>
  <c r="S3414" i="1"/>
  <c r="U3414" i="1" s="1"/>
  <c r="S3415" i="1"/>
  <c r="S3416" i="1"/>
  <c r="U3416" i="1" s="1"/>
  <c r="S3417" i="1"/>
  <c r="S3418" i="1"/>
  <c r="U3418" i="1" s="1"/>
  <c r="S3419" i="1"/>
  <c r="U3419" i="1" s="1"/>
  <c r="S3420" i="1"/>
  <c r="U3420" i="1" s="1"/>
  <c r="S3421" i="1"/>
  <c r="U3421" i="1" s="1"/>
  <c r="S3422" i="1"/>
  <c r="S3423" i="1"/>
  <c r="U3423" i="1" s="1"/>
  <c r="S3424" i="1"/>
  <c r="U3424" i="1" s="1"/>
  <c r="S3425" i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S3445" i="1"/>
  <c r="U3445" i="1" s="1"/>
  <c r="S3446" i="1"/>
  <c r="S3447" i="1"/>
  <c r="U3447" i="1" s="1"/>
  <c r="S3448" i="1"/>
  <c r="U3448" i="1" s="1"/>
  <c r="S3449" i="1"/>
  <c r="U3449" i="1" s="1"/>
  <c r="S3450" i="1"/>
  <c r="U3450" i="1" s="1"/>
  <c r="S3451" i="1"/>
  <c r="S3452" i="1"/>
  <c r="S3453" i="1"/>
  <c r="S3454" i="1"/>
  <c r="U3454" i="1" s="1"/>
  <c r="S3455" i="1"/>
  <c r="U3455" i="1" s="1"/>
  <c r="S3456" i="1"/>
  <c r="S3457" i="1"/>
  <c r="U3457" i="1" s="1"/>
  <c r="S3458" i="1"/>
  <c r="U3458" i="1" s="1"/>
  <c r="S3459" i="1"/>
  <c r="U3459" i="1" s="1"/>
  <c r="S3460" i="1"/>
  <c r="S3461" i="1"/>
  <c r="S3462" i="1"/>
  <c r="U3462" i="1" s="1"/>
  <c r="S3463" i="1"/>
  <c r="S3464" i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S3473" i="1"/>
  <c r="S3474" i="1"/>
  <c r="U3474" i="1" s="1"/>
  <c r="S3475" i="1"/>
  <c r="U3475" i="1" s="1"/>
  <c r="S3476" i="1"/>
  <c r="U3476" i="1" s="1"/>
  <c r="S3477" i="1"/>
  <c r="S3478" i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S3494" i="1"/>
  <c r="U3494" i="1" s="1"/>
  <c r="S3495" i="1"/>
  <c r="U3495" i="1" s="1"/>
  <c r="S3496" i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S3511" i="1"/>
  <c r="U3511" i="1" s="1"/>
  <c r="S3512" i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S3524" i="1"/>
  <c r="U3524" i="1" s="1"/>
  <c r="S3525" i="1"/>
  <c r="U3525" i="1" s="1"/>
  <c r="S3526" i="1"/>
  <c r="U3526" i="1" s="1"/>
  <c r="S3527" i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S3535" i="1"/>
  <c r="S3536" i="1"/>
  <c r="U3536" i="1" s="1"/>
  <c r="S3537" i="1"/>
  <c r="U3537" i="1" s="1"/>
  <c r="S3538" i="1"/>
  <c r="S3539" i="1"/>
  <c r="S3540" i="1"/>
  <c r="U3540" i="1" s="1"/>
  <c r="S3541" i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S3561" i="1"/>
  <c r="U3561" i="1" s="1"/>
  <c r="S3562" i="1"/>
  <c r="U3562" i="1" s="1"/>
  <c r="S3563" i="1"/>
  <c r="U3563" i="1" s="1"/>
  <c r="S3564" i="1"/>
  <c r="S3565" i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S3575" i="1"/>
  <c r="U3575" i="1" s="1"/>
  <c r="S3576" i="1"/>
  <c r="U3576" i="1" s="1"/>
  <c r="S3577" i="1"/>
  <c r="U3577" i="1" s="1"/>
  <c r="S3578" i="1"/>
  <c r="S3579" i="1"/>
  <c r="S3580" i="1"/>
  <c r="U3580" i="1" s="1"/>
  <c r="S3581" i="1"/>
  <c r="S3582" i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S3590" i="1"/>
  <c r="S3591" i="1"/>
  <c r="U3591" i="1" s="1"/>
  <c r="S3592" i="1"/>
  <c r="U3592" i="1" s="1"/>
  <c r="S3593" i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S3602" i="1"/>
  <c r="S3603" i="1"/>
  <c r="U3603" i="1" s="1"/>
  <c r="S3604" i="1"/>
  <c r="U3604" i="1" s="1"/>
  <c r="S3605" i="1"/>
  <c r="U3605" i="1" s="1"/>
  <c r="S3606" i="1"/>
  <c r="U3606" i="1" s="1"/>
  <c r="S3607" i="1"/>
  <c r="S3608" i="1"/>
  <c r="U3608" i="1" s="1"/>
  <c r="S3609" i="1"/>
  <c r="S3610" i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S3653" i="1"/>
  <c r="S3654" i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S3666" i="1"/>
  <c r="S3667" i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S3678" i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S3687" i="1"/>
  <c r="U3687" i="1" s="1"/>
  <c r="S3688" i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S3703" i="1"/>
  <c r="U3703" i="1" s="1"/>
  <c r="S3704" i="1"/>
  <c r="U3704" i="1" s="1"/>
  <c r="S3705" i="1"/>
  <c r="U3705" i="1" s="1"/>
  <c r="S3706" i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S3728" i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S3823" i="1"/>
  <c r="U3823" i="1" s="1"/>
  <c r="S3824" i="1"/>
  <c r="U3824" i="1" s="1"/>
  <c r="S3825" i="1"/>
  <c r="U3825" i="1" s="1"/>
  <c r="S3826" i="1"/>
  <c r="S3827" i="1"/>
  <c r="U3827" i="1" s="1"/>
  <c r="S3828" i="1"/>
  <c r="S3829" i="1"/>
  <c r="U3829" i="1" s="1"/>
  <c r="S3830" i="1"/>
  <c r="U3830" i="1" s="1"/>
  <c r="S3831" i="1"/>
  <c r="U3831" i="1" s="1"/>
  <c r="S3832" i="1"/>
  <c r="S3833" i="1"/>
  <c r="S3834" i="1"/>
  <c r="U3834" i="1" s="1"/>
  <c r="S3835" i="1"/>
  <c r="U3835" i="1" s="1"/>
  <c r="S3836" i="1"/>
  <c r="U3836" i="1" s="1"/>
  <c r="S3837" i="1"/>
  <c r="S3838" i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5" i="1"/>
  <c r="P2844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3407" i="1" l="1"/>
  <c r="U3167" i="1"/>
  <c r="U3456" i="1"/>
  <c r="U3406" i="1"/>
  <c r="U3609" i="1"/>
  <c r="U3453" i="1"/>
  <c r="U3828" i="1"/>
  <c r="U3564" i="1"/>
  <c r="U3422" i="1"/>
  <c r="U3396" i="1"/>
  <c r="U3832" i="1"/>
  <c r="U3496" i="1"/>
  <c r="U2796" i="1"/>
  <c r="U3695" i="1"/>
  <c r="U3539" i="1"/>
  <c r="U3527" i="1"/>
  <c r="U3347" i="1"/>
  <c r="U2807" i="1"/>
  <c r="U3838" i="1"/>
  <c r="U3826" i="1"/>
  <c r="U3610" i="1"/>
  <c r="U3478" i="1"/>
  <c r="U3837" i="1"/>
  <c r="U3813" i="1"/>
  <c r="U3477" i="1"/>
  <c r="U3417" i="1"/>
  <c r="U3393" i="1"/>
  <c r="U3369" i="1"/>
  <c r="U3321" i="1"/>
  <c r="U3297" i="1"/>
  <c r="U2817" i="1"/>
  <c r="U3728" i="1"/>
  <c r="U3560" i="1"/>
  <c r="U3512" i="1"/>
  <c r="U3464" i="1"/>
  <c r="U3452" i="1"/>
  <c r="U3380" i="1"/>
  <c r="U3368" i="1"/>
  <c r="U3296" i="1"/>
  <c r="U3619" i="1"/>
  <c r="U3607" i="1"/>
  <c r="U3535" i="1"/>
  <c r="U3523" i="1"/>
  <c r="U3463" i="1"/>
  <c r="U3451" i="1"/>
  <c r="U2839" i="1"/>
  <c r="U3602" i="1"/>
  <c r="U3461" i="1"/>
  <c r="U3472" i="1"/>
  <c r="U3727" i="1"/>
  <c r="U3667" i="1"/>
  <c r="U3547" i="1"/>
  <c r="U3415" i="1"/>
  <c r="U3355" i="1"/>
  <c r="U2803" i="1"/>
  <c r="U3822" i="1"/>
  <c r="U3702" i="1"/>
  <c r="U3678" i="1"/>
  <c r="U3666" i="1"/>
  <c r="U3654" i="1"/>
  <c r="U3582" i="1"/>
  <c r="U3534" i="1"/>
  <c r="U3510" i="1"/>
  <c r="U3294" i="1"/>
  <c r="U2838" i="1"/>
  <c r="U2826" i="1"/>
  <c r="U3833" i="1"/>
  <c r="U3677" i="1"/>
  <c r="U3665" i="1"/>
  <c r="U3653" i="1"/>
  <c r="U3593" i="1"/>
  <c r="U3581" i="1"/>
  <c r="U3473" i="1"/>
  <c r="U3425" i="1"/>
  <c r="U3329" i="1"/>
  <c r="U3293" i="1"/>
  <c r="U3257" i="1"/>
  <c r="U2825" i="1"/>
  <c r="U1289" i="1"/>
  <c r="U3688" i="1"/>
  <c r="U3652" i="1"/>
  <c r="U3460" i="1"/>
  <c r="U3364" i="1"/>
  <c r="U3316" i="1"/>
  <c r="U2980" i="1"/>
  <c r="U2836" i="1"/>
  <c r="U3579" i="1"/>
  <c r="U3411" i="1"/>
  <c r="U3327" i="1"/>
  <c r="U3291" i="1"/>
  <c r="U3345" i="1"/>
  <c r="U3686" i="1"/>
  <c r="U3590" i="1"/>
  <c r="U3578" i="1"/>
  <c r="U3446" i="1"/>
  <c r="U2978" i="1"/>
  <c r="U2822" i="1"/>
  <c r="U1298" i="1"/>
  <c r="U3601" i="1"/>
  <c r="U3589" i="1"/>
  <c r="U3565" i="1"/>
  <c r="U3541" i="1"/>
  <c r="U3493" i="1"/>
  <c r="U3397" i="1"/>
  <c r="U3373" i="1"/>
  <c r="U2797" i="1"/>
  <c r="U541" i="1"/>
  <c r="U3285" i="1"/>
  <c r="U3444" i="1"/>
  <c r="U1296" i="1"/>
  <c r="U3431" i="1"/>
  <c r="U3311" i="1"/>
  <c r="U2819" i="1"/>
  <c r="U3718" i="1"/>
  <c r="U3706" i="1"/>
  <c r="U3574" i="1"/>
  <c r="U3538" i="1"/>
  <c r="U3394" i="1"/>
</calcChain>
</file>

<file path=xl/sharedStrings.xml><?xml version="1.0" encoding="utf-8"?>
<sst xmlns="http://schemas.openxmlformats.org/spreadsheetml/2006/main" count="33052" uniqueCount="8421">
  <si>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</si>
  <si>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</si>
  <si>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</si>
  <si>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</si>
  <si>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</si>
  <si>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</si>
  <si>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</si>
  <si>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</si>
  <si>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</si>
  <si>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</si>
  <si>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</si>
  <si>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</si>
  <si>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</si>
  <si>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</si>
  <si>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</si>
  <si>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</si>
  <si>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</si>
  <si>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</si>
  <si>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</si>
  <si>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</si>
  <si>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</si>
  <si>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</si>
  <si>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</si>
  <si>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</si>
  <si>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</si>
  <si>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</si>
  <si>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</si>
  <si>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</si>
  <si>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</si>
  <si>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</si>
  <si>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</si>
  <si>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</si>
  <si>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</si>
  <si>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</si>
  <si>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</si>
  <si>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</si>
  <si>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</si>
  <si>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</si>
  <si>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</si>
  <si>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</si>
  <si>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</si>
  <si>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</si>
  <si>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</si>
  <si>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</si>
  <si>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</si>
  <si>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</si>
  <si>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</si>
  <si>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</si>
  <si>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</si>
  <si>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</si>
  <si>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</si>
  <si>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</si>
  <si>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</si>
  <si>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</si>
  <si>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</si>
  <si>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</si>
  <si>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</si>
  <si>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</si>
  <si>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</si>
  <si>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</si>
  <si>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</si>
  <si>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</si>
  <si>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</si>
  <si>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</si>
  <si>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</si>
  <si>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</si>
  <si>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</si>
  <si>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</si>
  <si>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</si>
  <si>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</si>
  <si>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</si>
  <si>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</si>
  <si>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</si>
  <si>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</si>
  <si>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</si>
  <si>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</si>
  <si>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</si>
  <si>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</si>
  <si>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</si>
  <si>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</si>
  <si>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</si>
  <si>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</si>
  <si>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</si>
  <si>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</si>
  <si>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</si>
  <si>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</si>
  <si>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</si>
  <si>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</si>
  <si>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</si>
  <si>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</si>
  <si>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</si>
  <si>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</si>
  <si>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</si>
  <si>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</si>
  <si>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</si>
  <si>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</si>
  <si>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</si>
  <si>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</si>
  <si>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</si>
  <si>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</si>
  <si>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</si>
  <si>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</si>
  <si>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</si>
  <si>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</si>
  <si>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</si>
  <si>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</si>
  <si>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</si>
  <si>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</si>
  <si>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</si>
  <si>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</si>
  <si>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</si>
  <si>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</si>
  <si>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</si>
  <si>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</si>
  <si>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</si>
  <si>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</si>
  <si>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</si>
  <si>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</si>
  <si>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</si>
  <si>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</si>
  <si>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</si>
  <si>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</si>
  <si>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</si>
  <si>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</si>
  <si>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</si>
  <si>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</si>
  <si>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</si>
  <si>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</si>
  <si>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</si>
  <si>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</si>
  <si>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</si>
  <si>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</si>
  <si>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</si>
  <si>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</si>
  <si>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</si>
  <si>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</si>
  <si>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</si>
  <si>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</si>
  <si>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</si>
  <si>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</si>
  <si>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</si>
  <si>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</si>
  <si>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</si>
  <si>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</si>
  <si>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</si>
  <si>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</si>
  <si>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</si>
  <si>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</si>
  <si>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</si>
  <si>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</si>
  <si>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</si>
  <si>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</si>
  <si>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</si>
  <si>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</si>
  <si>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</si>
  <si>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</si>
  <si>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</si>
  <si>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</si>
  <si>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</si>
  <si>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</si>
  <si>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</si>
  <si>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</si>
  <si>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</si>
  <si>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</si>
  <si>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</si>
  <si>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</si>
  <si>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</si>
  <si>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</si>
  <si>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</si>
  <si>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</si>
  <si>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</si>
  <si>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</si>
  <si>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</si>
  <si>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</si>
  <si>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</si>
  <si>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</si>
  <si>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</si>
  <si>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</si>
  <si>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</si>
  <si>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</si>
  <si>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</si>
  <si>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</si>
  <si>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</si>
  <si>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</si>
  <si>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</si>
  <si>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</si>
  <si>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</si>
  <si>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</si>
  <si>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</si>
  <si>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</si>
  <si>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</si>
  <si>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</si>
  <si>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</si>
  <si>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</si>
  <si>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</si>
  <si>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</si>
  <si>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</si>
  <si>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</si>
  <si>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</si>
  <si>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</si>
  <si>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</si>
  <si>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</si>
  <si>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</si>
  <si>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</si>
  <si>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</si>
  <si>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</si>
  <si>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</si>
  <si>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</si>
  <si>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</si>
  <si>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</si>
  <si>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</si>
  <si>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</si>
  <si>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</si>
  <si>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</si>
  <si>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</si>
  <si>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</si>
  <si>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</si>
  <si>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</si>
  <si>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</si>
  <si>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</si>
  <si>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</si>
  <si>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</si>
  <si>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</si>
  <si>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</si>
  <si>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</si>
  <si>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</si>
  <si>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</si>
  <si>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</si>
  <si>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</si>
  <si>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</si>
  <si>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</si>
  <si>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</si>
  <si>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</si>
  <si>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</si>
  <si>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</si>
  <si>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</si>
  <si>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</si>
  <si>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</si>
  <si>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</si>
  <si>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</si>
  <si>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</si>
  <si>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</si>
  <si>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</si>
  <si>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</si>
  <si>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</si>
  <si>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</si>
  <si>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</si>
  <si>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</si>
  <si>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</si>
  <si>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</si>
  <si>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</si>
  <si>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</si>
  <si>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</si>
  <si>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</si>
  <si>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</si>
  <si>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</si>
  <si>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</si>
  <si>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</si>
  <si>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</si>
  <si>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</si>
  <si>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</si>
  <si>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</si>
  <si>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</si>
  <si>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</si>
  <si>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</si>
  <si>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</si>
  <si>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</si>
  <si>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</si>
  <si>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</si>
  <si>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</si>
  <si>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</si>
  <si>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</si>
  <si>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</si>
  <si>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</si>
  <si>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</si>
  <si>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</si>
  <si>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</si>
  <si>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</si>
  <si>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</si>
  <si>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</si>
  <si>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</si>
  <si>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</si>
  <si>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</si>
  <si>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</si>
  <si>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</si>
  <si>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</si>
  <si>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</si>
  <si>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</si>
  <si>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</si>
  <si>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</si>
  <si>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</si>
  <si>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</si>
  <si>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</si>
  <si>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</si>
  <si>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</si>
  <si>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</si>
  <si>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</si>
  <si>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</si>
  <si>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</si>
  <si>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</si>
  <si>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</si>
  <si>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</si>
  <si>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</si>
  <si>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</si>
  <si>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</si>
  <si>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</si>
  <si>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</si>
  <si>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</si>
  <si>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</si>
  <si>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</si>
  <si>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</si>
  <si>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</si>
  <si>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</si>
  <si>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</si>
  <si>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</si>
  <si>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</si>
  <si>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</si>
  <si>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</si>
  <si>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</si>
  <si>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</si>
  <si>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</si>
  <si>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</si>
  <si>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</si>
  <si>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</si>
  <si>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</si>
  <si>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</si>
  <si>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</si>
  <si>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</si>
  <si>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</si>
  <si>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</si>
  <si>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</si>
  <si>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</si>
  <si>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</si>
  <si>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</si>
  <si>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</si>
  <si>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</si>
  <si>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</si>
  <si>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</si>
  <si>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</si>
  <si>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</si>
  <si>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</si>
  <si>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</si>
  <si>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</si>
  <si>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</si>
  <si>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</si>
  <si>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</si>
  <si>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</si>
  <si>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</si>
  <si>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</si>
  <si>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</si>
  <si>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</si>
  <si>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</si>
  <si>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</si>
  <si>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</si>
  <si>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</si>
  <si>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</si>
  <si>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</si>
  <si>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</si>
  <si>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</si>
  <si>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</si>
  <si>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</si>
  <si>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</si>
  <si>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</si>
  <si>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</si>
  <si>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</si>
  <si>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</si>
  <si>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</si>
  <si>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</si>
  <si>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</si>
  <si>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</si>
  <si>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</si>
  <si>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</si>
  <si>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</si>
  <si>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</si>
  <si>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</si>
  <si>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</si>
  <si>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</si>
  <si>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</si>
  <si>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</si>
  <si>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</si>
  <si>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</si>
  <si>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</si>
  <si>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</si>
  <si>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</si>
  <si>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</si>
  <si>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</si>
  <si>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</si>
  <si>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</si>
  <si>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</si>
  <si>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</si>
  <si>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</si>
  <si>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</si>
  <si>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</si>
  <si>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</si>
  <si>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</si>
  <si>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</si>
  <si>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</si>
  <si>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</si>
  <si>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</si>
  <si>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</si>
  <si>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</si>
  <si>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</si>
  <si>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</si>
  <si>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</si>
  <si>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</si>
  <si>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</si>
  <si>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</si>
  <si>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</si>
  <si>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</si>
  <si>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</si>
  <si>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</si>
  <si>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</si>
  <si>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</si>
  <si>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</si>
  <si>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</si>
  <si>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</si>
  <si>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</si>
  <si>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</si>
  <si>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</si>
  <si>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</si>
  <si>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</si>
  <si>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</si>
  <si>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</si>
  <si>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</si>
  <si>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</si>
  <si>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</si>
  <si>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</si>
  <si>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</si>
  <si>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</si>
  <si>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</si>
  <si>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</si>
  <si>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</si>
  <si>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</si>
  <si>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</si>
  <si>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</si>
  <si>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</si>
  <si>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</si>
  <si>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</si>
  <si>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</si>
  <si>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</si>
  <si>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</si>
  <si>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</si>
  <si>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</si>
  <si>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</si>
  <si>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</si>
  <si>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</si>
  <si>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</si>
  <si>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</si>
  <si>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</si>
  <si>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</si>
  <si>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</si>
  <si>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</si>
  <si>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</si>
  <si>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</si>
  <si>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</si>
  <si>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</si>
  <si>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</si>
  <si>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</si>
  <si>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</si>
  <si>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</si>
  <si>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</si>
  <si>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</si>
  <si>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</si>
  <si>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</si>
  <si>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</si>
  <si>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</si>
  <si>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</si>
  <si>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</si>
  <si>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</si>
  <si>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</si>
  <si>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</si>
  <si>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</si>
  <si>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</si>
  <si>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</si>
  <si>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</si>
  <si>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</si>
  <si>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</si>
  <si>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</si>
  <si>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</si>
  <si>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</si>
  <si>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</si>
  <si>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</si>
  <si>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</si>
  <si>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</si>
  <si>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</si>
  <si>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</si>
  <si>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</si>
  <si>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</si>
  <si>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</si>
  <si>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</si>
  <si>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</si>
  <si>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</si>
  <si>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</si>
  <si>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</si>
  <si>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</si>
  <si>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</si>
  <si>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</si>
  <si>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</si>
  <si>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</si>
  <si>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</si>
  <si>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</si>
  <si>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</si>
  <si>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</si>
  <si>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</si>
  <si>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</si>
  <si>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</si>
  <si>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</si>
  <si>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</si>
  <si>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</si>
  <si>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</si>
  <si>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</si>
  <si>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</si>
  <si>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</si>
  <si>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</si>
  <si>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</si>
  <si>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</si>
  <si>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</si>
  <si>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</si>
  <si>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</si>
  <si>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</si>
  <si>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</si>
  <si>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</si>
  <si>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</si>
  <si>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</si>
  <si>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</si>
  <si>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</si>
  <si>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</si>
  <si>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</si>
  <si>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</si>
  <si>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</si>
  <si>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</si>
  <si>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</si>
  <si>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</si>
  <si>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</si>
  <si>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</si>
  <si>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</si>
  <si>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</si>
  <si>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</si>
  <si>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</si>
  <si>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</si>
  <si>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</si>
  <si>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</si>
  <si>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</si>
  <si>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</si>
  <si>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</si>
  <si>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</si>
  <si>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</si>
  <si>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</si>
  <si>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</si>
  <si>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</si>
  <si>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</si>
  <si>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</si>
  <si>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</si>
  <si>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</si>
  <si>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</si>
  <si>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</si>
  <si>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</si>
  <si>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</si>
  <si>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</si>
  <si>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</si>
  <si>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</si>
  <si>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</si>
  <si>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</si>
  <si>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</si>
  <si>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</si>
  <si>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</si>
  <si>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</si>
  <si>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</si>
  <si>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</si>
  <si>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</si>
  <si>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</si>
  <si>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</si>
  <si>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</si>
  <si>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</si>
  <si>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</si>
  <si>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</si>
  <si>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</si>
  <si>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</si>
  <si>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</si>
  <si>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</si>
  <si>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</si>
  <si>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</si>
  <si>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</si>
  <si>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</si>
  <si>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</si>
  <si>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</si>
  <si>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</si>
  <si>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</si>
  <si>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</si>
  <si>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</si>
  <si>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</si>
  <si>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</si>
  <si>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</si>
  <si>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</si>
  <si>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</si>
  <si>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</si>
  <si>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</si>
  <si>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</si>
  <si>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</si>
  <si>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</si>
  <si>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</si>
  <si>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</si>
  <si>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</si>
  <si>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</si>
  <si>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</si>
  <si>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</si>
  <si>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</si>
  <si>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</si>
  <si>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</si>
  <si>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</si>
  <si>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</si>
  <si>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</si>
  <si>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</si>
  <si>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</si>
  <si>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</si>
  <si>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</si>
  <si>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</si>
  <si>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</si>
  <si>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</si>
  <si>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</si>
  <si>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</si>
  <si>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</si>
  <si>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</si>
  <si>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</si>
  <si>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</si>
  <si>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</si>
  <si>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</si>
  <si>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</si>
  <si>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</si>
  <si>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</si>
  <si>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</si>
  <si>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</si>
  <si>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</si>
  <si>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</si>
  <si>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</si>
  <si>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</si>
  <si>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</si>
  <si>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</si>
  <si>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</si>
  <si>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</si>
  <si>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</si>
  <si>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</si>
  <si>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</si>
  <si>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</si>
  <si>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</si>
  <si>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</si>
  <si>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</si>
  <si>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</si>
  <si>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</si>
  <si>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</si>
  <si>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</si>
  <si>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</si>
  <si>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</si>
  <si>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</si>
  <si>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</si>
  <si>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</si>
  <si>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</si>
  <si>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</si>
  <si>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</si>
  <si>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</si>
  <si>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</si>
  <si>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</si>
  <si>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</si>
  <si>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</si>
  <si>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</si>
  <si>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</si>
  <si>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</si>
  <si>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</si>
  <si>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</si>
  <si>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</si>
  <si>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</si>
  <si>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</si>
  <si>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</si>
  <si>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</si>
  <si>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</si>
  <si>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</si>
  <si>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</si>
  <si>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</si>
  <si>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</si>
  <si>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</si>
  <si>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</si>
  <si>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</si>
  <si>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</si>
  <si>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</si>
  <si>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</si>
  <si>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</si>
  <si>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</si>
  <si>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</si>
  <si>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</si>
  <si>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</si>
  <si>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</si>
  <si>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</si>
  <si>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</si>
  <si>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</si>
  <si>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</si>
  <si>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</si>
  <si>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</si>
  <si>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</si>
  <si>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</si>
  <si>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</si>
  <si>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</si>
  <si>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</si>
  <si>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</si>
  <si>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</si>
  <si>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</si>
  <si>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</si>
  <si>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</si>
  <si>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</si>
  <si>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</si>
  <si>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</si>
  <si>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</si>
  <si>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</si>
  <si>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</si>
  <si>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</si>
  <si>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</si>
  <si>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</si>
  <si>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</si>
  <si>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</si>
  <si>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</si>
  <si>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</si>
  <si>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</si>
  <si>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</si>
  <si>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</si>
  <si>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</si>
  <si>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</si>
  <si>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</si>
  <si>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</si>
  <si>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</si>
  <si>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</si>
  <si>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</si>
  <si>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</si>
  <si>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</si>
  <si>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</si>
  <si>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</si>
  <si>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</si>
  <si>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</si>
  <si>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</si>
  <si>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</si>
  <si>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</si>
  <si>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</si>
  <si>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</si>
  <si>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</si>
  <si>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</si>
  <si>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</si>
  <si>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</si>
  <si>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</si>
  <si>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</si>
  <si>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</si>
  <si>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</si>
  <si>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</si>
  <si>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</si>
  <si>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</si>
  <si>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</si>
  <si>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</si>
  <si>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</si>
  <si>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</si>
  <si>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</si>
  <si>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</si>
  <si>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</si>
  <si>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</si>
  <si>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</si>
  <si>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</si>
  <si>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</si>
  <si>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</si>
  <si>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</si>
  <si>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</si>
  <si>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</si>
  <si>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</si>
  <si>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</si>
  <si>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</si>
  <si>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</si>
  <si>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</si>
  <si>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</si>
  <si>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</si>
  <si>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</si>
  <si>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</si>
  <si>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</si>
  <si>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</si>
  <si>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</si>
  <si>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</si>
  <si>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</si>
  <si>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</si>
  <si>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</si>
  <si>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</si>
  <si>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</si>
  <si>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</si>
  <si>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</si>
  <si>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</si>
  <si>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</si>
  <si>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</si>
  <si>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</si>
  <si>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</si>
  <si>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</si>
  <si>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</si>
  <si>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</si>
  <si>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</si>
  <si>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</si>
  <si>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</si>
  <si>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</si>
  <si>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</si>
  <si>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</si>
  <si>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</si>
  <si>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</si>
  <si>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</si>
  <si>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</si>
  <si>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</si>
  <si>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</si>
  <si>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</si>
  <si>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</si>
  <si>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</si>
  <si>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</si>
  <si>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</si>
  <si>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</si>
  <si>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</si>
  <si>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</si>
  <si>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</si>
  <si>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</si>
  <si>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</si>
  <si>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</si>
  <si>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</si>
  <si>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</si>
  <si>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</si>
  <si>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</si>
  <si>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</si>
  <si>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</si>
  <si>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</si>
  <si>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</si>
  <si>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</si>
  <si>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</si>
  <si>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</si>
  <si>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</si>
  <si>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</si>
  <si>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</si>
  <si>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</si>
  <si>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</si>
  <si>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</si>
  <si>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</si>
  <si>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</si>
  <si>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</si>
  <si>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</si>
  <si>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</si>
  <si>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</si>
  <si>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</si>
  <si>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</si>
  <si>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</si>
  <si>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</si>
  <si>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</si>
  <si>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</si>
  <si>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</si>
  <si>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</si>
  <si>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</si>
  <si>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</si>
  <si>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</si>
  <si>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</si>
  <si>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</si>
  <si>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</si>
  <si>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</si>
  <si>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</si>
  <si>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</si>
  <si>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</si>
  <si>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</si>
  <si>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</si>
  <si>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</si>
  <si>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</si>
  <si>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</si>
  <si>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</si>
  <si>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</si>
  <si>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</si>
  <si>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</si>
  <si>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</si>
  <si>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</si>
  <si>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</si>
  <si>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</si>
  <si>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</si>
  <si>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</si>
  <si>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</si>
  <si>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</si>
  <si>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</si>
  <si>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</si>
  <si>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</si>
  <si>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</si>
  <si>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</si>
  <si>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</si>
  <si>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</si>
  <si>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</si>
  <si>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</si>
  <si>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</si>
  <si>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</si>
  <si>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</si>
  <si>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</si>
  <si>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</si>
  <si>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</si>
  <si>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</si>
  <si>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</si>
  <si>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</si>
  <si>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</si>
  <si>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</si>
  <si>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</si>
  <si>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</si>
  <si>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</si>
  <si>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</si>
  <si>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</si>
  <si>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</si>
  <si>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</si>
  <si>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</si>
  <si>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</si>
  <si>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</si>
  <si>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</si>
  <si>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</si>
  <si>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</si>
  <si>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</si>
  <si>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</si>
  <si>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</si>
  <si>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</si>
  <si>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</si>
  <si>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</si>
  <si>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</si>
  <si>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</si>
  <si>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</si>
  <si>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</si>
  <si>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</si>
  <si>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</si>
  <si>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</si>
  <si>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</si>
  <si>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</si>
  <si>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</si>
  <si>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</si>
  <si>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</si>
  <si>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</si>
  <si>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</si>
  <si>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</si>
  <si>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</si>
  <si>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</si>
  <si>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</si>
  <si>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</si>
  <si>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</si>
  <si>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</si>
  <si>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</si>
  <si>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</si>
  <si>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</si>
  <si>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</si>
  <si>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</si>
  <si>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</si>
  <si>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</si>
  <si>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</si>
  <si>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</si>
  <si>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</si>
  <si>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</si>
  <si>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</si>
  <si>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</si>
  <si>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</si>
  <si>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</si>
  <si>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</si>
  <si>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</si>
  <si>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</si>
  <si>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</si>
  <si>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</si>
  <si>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</si>
  <si>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</si>
  <si>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</si>
  <si>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</si>
  <si>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</si>
  <si>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</si>
  <si>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</si>
  <si>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</si>
  <si>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</si>
  <si>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</si>
  <si>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</si>
  <si>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</si>
  <si>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</si>
  <si>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</si>
  <si>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</si>
  <si>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</si>
  <si>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</si>
  <si>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</si>
  <si>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</si>
  <si>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</si>
  <si>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</si>
  <si>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</si>
  <si>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</si>
  <si>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</si>
  <si>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</si>
  <si>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</si>
  <si>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</si>
  <si>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</si>
  <si>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</si>
  <si>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</si>
  <si>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</si>
  <si>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</si>
  <si>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</si>
  <si>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</si>
  <si>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</si>
  <si>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</si>
  <si>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</si>
  <si>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</si>
  <si>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</si>
  <si>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</si>
  <si>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</si>
  <si>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</si>
  <si>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</si>
  <si>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</si>
  <si>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</si>
  <si>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</si>
  <si>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</si>
  <si>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</si>
  <si>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</si>
  <si>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</si>
  <si>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</si>
  <si>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</si>
  <si>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</si>
  <si>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</si>
  <si>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</si>
  <si>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</si>
  <si>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</si>
  <si>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</si>
  <si>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</si>
  <si>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</si>
  <si>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</si>
  <si>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</si>
  <si>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</si>
  <si>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</si>
  <si>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</si>
  <si>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</si>
  <si>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</si>
  <si>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</si>
  <si>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</si>
  <si>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</si>
  <si>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</si>
  <si>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</si>
  <si>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</si>
  <si>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</si>
  <si>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</si>
  <si>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</si>
  <si>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</si>
  <si>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</si>
  <si>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</si>
  <si>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</si>
  <si>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</si>
  <si>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</si>
  <si>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</si>
  <si>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</si>
  <si>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</si>
  <si>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</si>
  <si>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</si>
  <si>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</si>
  <si>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</si>
  <si>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</si>
  <si>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</si>
  <si>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</si>
  <si>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</si>
  <si>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</si>
  <si>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</si>
  <si>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</si>
  <si>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</si>
  <si>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</si>
  <si>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</si>
  <si>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</si>
  <si>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</si>
  <si>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</si>
  <si>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</si>
  <si>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</si>
  <si>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</si>
  <si>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</si>
  <si>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</si>
  <si>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</si>
  <si>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</si>
  <si>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</si>
  <si>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</si>
  <si>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</si>
  <si>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</si>
  <si>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</si>
  <si>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</si>
  <si>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</si>
  <si>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</si>
  <si>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</si>
  <si>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</si>
  <si>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</si>
  <si>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</si>
  <si>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</si>
  <si>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</si>
  <si>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</si>
  <si>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</si>
  <si>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</si>
  <si>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</si>
  <si>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</si>
  <si>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</si>
  <si>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</si>
  <si>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</si>
  <si>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</si>
  <si>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</si>
  <si>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</si>
  <si>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</si>
  <si>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</si>
  <si>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</si>
  <si>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</si>
  <si>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</si>
  <si>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</si>
  <si>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</si>
  <si>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</si>
  <si>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</si>
  <si>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</si>
  <si>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</si>
  <si>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</si>
  <si>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</si>
  <si>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</si>
  <si>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</si>
  <si>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</si>
  <si>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</si>
  <si>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</si>
  <si>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</si>
  <si>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</si>
  <si>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</si>
  <si>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</si>
  <si>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</si>
  <si>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</si>
  <si>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</si>
  <si>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</si>
  <si>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</si>
  <si>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</si>
  <si>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</si>
  <si>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</si>
  <si>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</si>
  <si>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</si>
  <si>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</si>
  <si>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</si>
  <si>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</si>
  <si>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</si>
  <si>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</si>
  <si>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</si>
  <si>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</si>
  <si>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</si>
  <si>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</si>
  <si>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</si>
  <si>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</si>
  <si>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</si>
  <si>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</si>
  <si>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</si>
  <si>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</si>
  <si>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</si>
  <si>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</si>
  <si>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</si>
  <si>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</si>
  <si>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</si>
  <si>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</si>
  <si>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</si>
  <si>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</si>
  <si>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</si>
  <si>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</si>
  <si>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</si>
  <si>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</si>
  <si>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</si>
  <si>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</si>
  <si>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</si>
  <si>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</si>
  <si>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</si>
  <si>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</si>
  <si>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</si>
  <si>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</si>
  <si>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</si>
  <si>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</si>
  <si>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</si>
  <si>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</si>
  <si>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</si>
  <si>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</si>
  <si>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</si>
  <si>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</si>
  <si>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</si>
  <si>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</si>
  <si>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</si>
  <si>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</si>
  <si>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</si>
  <si>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</si>
  <si>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</si>
  <si>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</si>
  <si>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</si>
  <si>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</si>
  <si>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</si>
  <si>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</si>
  <si>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</si>
  <si>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</si>
  <si>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</si>
  <si>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</si>
  <si>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</si>
  <si>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</si>
  <si>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</si>
  <si>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</si>
  <si>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</si>
  <si>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</si>
  <si>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</si>
  <si>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</si>
  <si>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</si>
  <si>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</si>
  <si>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</si>
  <si>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</si>
  <si>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</si>
  <si>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</si>
  <si>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</si>
  <si>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</si>
  <si>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</si>
  <si>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</si>
  <si>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</si>
  <si>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</si>
  <si>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</si>
  <si>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</si>
  <si>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</si>
  <si>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</si>
  <si>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</si>
  <si>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</si>
  <si>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</si>
  <si>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</si>
  <si>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</si>
  <si>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</si>
  <si>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</si>
  <si>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</si>
  <si>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</si>
  <si>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</si>
  <si>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</si>
  <si>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</si>
  <si>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</si>
  <si>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</si>
  <si>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</si>
  <si>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</si>
  <si>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</si>
  <si>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</si>
  <si>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</si>
  <si>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</si>
  <si>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</si>
  <si>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</si>
  <si>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</si>
  <si>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</si>
  <si>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</si>
  <si>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</si>
  <si>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</si>
  <si>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</si>
  <si>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</si>
  <si>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</si>
  <si>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</si>
  <si>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</si>
  <si>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</si>
  <si>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</si>
  <si>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</si>
  <si>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</si>
  <si>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</si>
  <si>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</si>
  <si>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</si>
  <si>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</si>
  <si>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</si>
  <si>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</si>
  <si>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</si>
  <si>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</si>
  <si>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</si>
  <si>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</si>
  <si>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</si>
  <si>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</si>
  <si>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</si>
  <si>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</si>
  <si>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</si>
  <si>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</si>
  <si>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</si>
  <si>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</si>
  <si>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</si>
  <si>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</si>
  <si>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</si>
  <si>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</si>
  <si>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</si>
  <si>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</si>
  <si>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</si>
  <si>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</si>
  <si>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</si>
  <si>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</si>
  <si>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</si>
  <si>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</si>
  <si>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</si>
  <si>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</si>
  <si>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</si>
  <si>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</si>
  <si>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</si>
  <si>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</si>
  <si>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</si>
  <si>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</si>
  <si>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</si>
  <si>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</si>
  <si>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</si>
  <si>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</si>
  <si>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</si>
  <si>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</si>
  <si>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</si>
  <si>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</si>
  <si>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</si>
  <si>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</si>
  <si>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</si>
  <si>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</si>
  <si>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</si>
  <si>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</si>
  <si>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</si>
  <si>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</si>
  <si>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</si>
  <si>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</si>
  <si>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</si>
  <si>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</si>
  <si>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</si>
  <si>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</si>
  <si>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</si>
  <si>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</si>
  <si>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</si>
  <si>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</si>
  <si>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</si>
  <si>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</si>
  <si>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</si>
  <si>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</si>
  <si>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</si>
  <si>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</si>
  <si>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</si>
  <si>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</si>
  <si>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</si>
  <si>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</si>
  <si>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</si>
  <si>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</si>
  <si>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</si>
  <si>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</si>
  <si>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</si>
  <si>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</si>
  <si>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</si>
  <si>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</si>
  <si>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</si>
  <si>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</si>
  <si>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</si>
  <si>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</si>
  <si>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</si>
  <si>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</si>
  <si>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</si>
  <si>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</si>
  <si>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</si>
  <si>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</si>
  <si>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</si>
  <si>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</si>
  <si>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</si>
  <si>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</si>
  <si>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</si>
  <si>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</si>
  <si>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</si>
  <si>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</si>
  <si>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</si>
  <si>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</si>
  <si>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</si>
  <si>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</si>
  <si>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</si>
  <si>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</si>
  <si>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</si>
  <si>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</si>
  <si>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</si>
  <si>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</si>
  <si>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</si>
  <si>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</si>
  <si>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</si>
  <si>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</si>
  <si>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</si>
  <si>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</si>
  <si>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</si>
  <si>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</si>
  <si>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</si>
  <si>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</si>
  <si>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</si>
  <si>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</si>
  <si>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</si>
  <si>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</si>
  <si>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</si>
  <si>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</si>
  <si>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</si>
  <si>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</si>
  <si>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</si>
  <si>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</si>
  <si>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</si>
  <si>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</si>
  <si>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</si>
  <si>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</si>
  <si>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</si>
  <si>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</si>
  <si>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</si>
  <si>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</si>
  <si>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</si>
  <si>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</si>
  <si>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</si>
  <si>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</si>
  <si>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</si>
  <si>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</si>
  <si>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</si>
  <si>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</si>
  <si>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</si>
  <si>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</si>
  <si>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</si>
  <si>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</si>
  <si>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</si>
  <si>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</si>
  <si>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</si>
  <si>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</si>
  <si>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</si>
  <si>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</si>
  <si>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</si>
  <si>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</si>
  <si>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</si>
  <si>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</si>
  <si>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</si>
  <si>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</si>
  <si>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</si>
  <si>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</si>
  <si>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</si>
  <si>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</si>
  <si>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</si>
  <si>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</si>
  <si>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</si>
  <si>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</si>
  <si>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</si>
  <si>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</si>
  <si>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</si>
  <si>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</si>
  <si>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</si>
  <si>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</si>
  <si>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</si>
  <si>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</si>
  <si>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</si>
  <si>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</si>
  <si>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</si>
  <si>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</si>
  <si>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</si>
  <si>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</si>
  <si>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</si>
  <si>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</si>
  <si>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</si>
  <si>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</si>
  <si>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</si>
  <si>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</si>
  <si>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</si>
  <si>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</si>
  <si>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</si>
  <si>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</si>
  <si>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</si>
  <si>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</si>
  <si>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</si>
  <si>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</si>
  <si>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</si>
  <si>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</si>
  <si>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</si>
  <si>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</si>
  <si>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</si>
  <si>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</si>
  <si>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</si>
  <si>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</si>
  <si>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</si>
  <si>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</si>
  <si>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</si>
  <si>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</si>
  <si>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</si>
  <si>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</si>
  <si>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</si>
  <si>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</si>
  <si>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</si>
  <si>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</si>
  <si>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</si>
  <si>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</si>
  <si>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</si>
  <si>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</si>
  <si>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</si>
  <si>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</si>
  <si>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</si>
  <si>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</si>
  <si>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</si>
  <si>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</si>
  <si>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</si>
  <si>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</si>
  <si>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</si>
  <si>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</si>
  <si>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</si>
  <si>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</si>
  <si>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</si>
  <si>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</si>
  <si>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</si>
  <si>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</si>
  <si>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</si>
  <si>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</si>
  <si>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</si>
  <si>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</si>
  <si>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</si>
  <si>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</si>
  <si>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</si>
  <si>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</si>
  <si>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</si>
  <si>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</si>
  <si>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</si>
  <si>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</si>
  <si>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</si>
  <si>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</si>
  <si>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</si>
  <si>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</si>
  <si>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</si>
  <si>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</si>
  <si>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</si>
  <si>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</si>
  <si>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</si>
  <si>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</si>
  <si>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</si>
  <si>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</si>
  <si>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</si>
  <si>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</si>
  <si>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</si>
  <si>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</si>
  <si>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</si>
  <si>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</si>
  <si>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</si>
  <si>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</si>
  <si>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</si>
  <si>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</si>
  <si>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</si>
  <si>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</si>
  <si>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</si>
  <si>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</si>
  <si>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</si>
  <si>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</si>
  <si>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</si>
  <si>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</si>
  <si>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</si>
  <si>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</si>
  <si>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</si>
  <si>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</si>
  <si>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</si>
  <si>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</si>
  <si>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</si>
  <si>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</si>
  <si>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</si>
  <si>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</si>
  <si>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</si>
  <si>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</si>
  <si>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</si>
  <si>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</si>
  <si>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</si>
  <si>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</si>
  <si>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</si>
  <si>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</si>
  <si>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</si>
  <si>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</si>
  <si>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</si>
  <si>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</si>
  <si>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</si>
  <si>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</si>
  <si>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</si>
  <si>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</si>
  <si>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</si>
  <si>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</si>
  <si>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</si>
  <si>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</si>
  <si>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</si>
  <si>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</si>
  <si>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</si>
  <si>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</si>
  <si>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</si>
  <si>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</si>
  <si>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</si>
  <si>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</si>
  <si>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</si>
  <si>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</si>
  <si>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</si>
  <si>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</si>
  <si>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</si>
  <si>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</si>
  <si>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</si>
  <si>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</si>
  <si>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</si>
  <si>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</si>
  <si>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</si>
  <si>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</si>
  <si>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</si>
  <si>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</si>
  <si>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</si>
  <si>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</si>
  <si>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</si>
  <si>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</si>
  <si>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</si>
  <si>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</si>
  <si>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</si>
  <si>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</si>
  <si>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</si>
  <si>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</si>
  <si>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</si>
  <si>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</si>
  <si>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</si>
  <si>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</si>
  <si>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</si>
  <si>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</si>
  <si>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</si>
  <si>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</si>
  <si>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</si>
  <si>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</si>
  <si>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</si>
  <si>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</si>
  <si>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</si>
  <si>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</si>
  <si>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</si>
  <si>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</si>
  <si>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</si>
  <si>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</si>
  <si>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</si>
  <si>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</si>
  <si>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</si>
  <si>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</si>
  <si>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</si>
  <si>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</si>
  <si>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</si>
  <si>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</si>
  <si>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</si>
  <si>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</si>
  <si>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</si>
  <si>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</si>
  <si>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</si>
  <si>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</si>
  <si>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</si>
  <si>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</si>
  <si>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</si>
  <si>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</si>
  <si>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</si>
  <si>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</si>
  <si>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</si>
  <si>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</si>
  <si>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</si>
  <si>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</si>
  <si>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</si>
  <si>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</si>
  <si>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</si>
  <si>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</si>
  <si>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</si>
  <si>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</si>
  <si>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</si>
  <si>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</si>
  <si>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</si>
  <si>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</si>
  <si>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</si>
  <si>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</si>
  <si>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</si>
  <si>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</si>
  <si>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</si>
  <si>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</si>
  <si>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</si>
  <si>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</si>
  <si>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</si>
  <si>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</si>
  <si>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</si>
  <si>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</si>
  <si>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</si>
  <si>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</si>
  <si>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</si>
  <si>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</si>
  <si>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</si>
  <si>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</si>
  <si>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</si>
  <si>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</si>
  <si>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</si>
  <si>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</si>
  <si>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</si>
  <si>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</si>
  <si>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</si>
  <si>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</si>
  <si>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</si>
  <si>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</si>
  <si>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</si>
  <si>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</si>
  <si>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</si>
  <si>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</si>
  <si>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</si>
  <si>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</si>
  <si>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</si>
  <si>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</si>
  <si>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</si>
  <si>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</si>
  <si>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</si>
  <si>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</si>
  <si>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</si>
  <si>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</si>
  <si>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</si>
  <si>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</si>
  <si>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</si>
  <si>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</si>
  <si>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</si>
  <si>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</si>
  <si>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</si>
  <si>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</si>
  <si>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</si>
  <si>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</si>
  <si>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</si>
  <si>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</si>
  <si>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</si>
  <si>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</si>
  <si>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</si>
  <si>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</si>
  <si>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</si>
  <si>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</si>
  <si>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</si>
  <si>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</si>
  <si>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</si>
  <si>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</si>
  <si>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</si>
  <si>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</si>
  <si>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</si>
  <si>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</si>
  <si>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</si>
  <si>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</si>
  <si>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</si>
  <si>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</si>
  <si>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</si>
  <si>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</si>
  <si>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</si>
  <si>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</si>
  <si>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</si>
  <si>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</si>
  <si>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</si>
  <si>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</si>
  <si>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</si>
  <si>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</si>
  <si>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</si>
  <si>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</si>
  <si>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</si>
  <si>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</si>
  <si>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</si>
  <si>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</si>
  <si>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</si>
  <si>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</si>
  <si>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</si>
  <si>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</si>
  <si>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</si>
  <si>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</si>
  <si>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</si>
  <si>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</si>
  <si>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</si>
  <si>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</si>
  <si>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</si>
  <si>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</si>
  <si>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</si>
  <si>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</si>
  <si>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</si>
  <si>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</si>
  <si>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</si>
  <si>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</si>
  <si>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</si>
  <si>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</si>
  <si>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</si>
  <si>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</si>
  <si>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</si>
  <si>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</si>
  <si>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</si>
  <si>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</si>
  <si>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</si>
  <si>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</si>
  <si>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</si>
  <si>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</si>
  <si>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</si>
  <si>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</si>
  <si>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</si>
  <si>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</si>
  <si>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</si>
  <si>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</si>
  <si>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</si>
  <si>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</si>
  <si>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</si>
  <si>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</si>
  <si>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</si>
  <si>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</si>
  <si>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</si>
  <si>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</si>
  <si>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</si>
  <si>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</si>
  <si>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</si>
  <si>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</si>
  <si>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</si>
  <si>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</si>
  <si>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</si>
  <si>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</si>
  <si>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</si>
  <si>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</si>
  <si>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</si>
  <si>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</si>
  <si>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</si>
  <si>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</si>
  <si>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</si>
  <si>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</si>
  <si>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</si>
  <si>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</si>
  <si>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</si>
  <si>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</si>
  <si>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</si>
  <si>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</si>
  <si>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</si>
  <si>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</si>
  <si>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</si>
  <si>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</si>
  <si>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</si>
  <si>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</si>
  <si>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</si>
  <si>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</si>
  <si>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</si>
  <si>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</si>
  <si>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</si>
  <si>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</si>
  <si>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</si>
  <si>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</si>
  <si>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</si>
  <si>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</si>
  <si>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</si>
  <si>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</si>
  <si>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</si>
  <si>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</si>
  <si>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</si>
  <si>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</si>
  <si>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</si>
  <si>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</si>
  <si>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</si>
  <si>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</si>
  <si>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</si>
  <si>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</si>
  <si>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</si>
  <si>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</si>
  <si>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</si>
  <si>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</si>
  <si>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</si>
  <si>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</si>
  <si>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</si>
  <si>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</si>
  <si>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</si>
  <si>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</si>
  <si>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</si>
  <si>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</si>
  <si>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</si>
  <si>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</si>
  <si>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</si>
  <si>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</si>
  <si>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</si>
  <si>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</si>
  <si>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</si>
  <si>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</si>
  <si>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</si>
  <si>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</si>
  <si>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</si>
  <si>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</si>
  <si>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</si>
  <si>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</si>
  <si>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</si>
  <si>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</si>
  <si>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</si>
  <si>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</si>
  <si>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</si>
  <si>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</si>
  <si>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</si>
  <si>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</si>
  <si>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</si>
  <si>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</si>
  <si>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</si>
  <si>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</si>
  <si>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</si>
  <si>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</si>
  <si>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</si>
  <si>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</si>
  <si>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</si>
  <si>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</si>
  <si>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</si>
  <si>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</si>
  <si>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</si>
  <si>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</si>
  <si>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</si>
  <si>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</si>
  <si>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</si>
  <si>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</si>
  <si>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</si>
  <si>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</si>
  <si>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</si>
  <si>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</si>
  <si>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</si>
  <si>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</si>
  <si>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</si>
  <si>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</si>
  <si>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</si>
  <si>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</si>
  <si>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</si>
  <si>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</si>
  <si>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</si>
  <si>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</si>
  <si>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</si>
  <si>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</si>
  <si>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</si>
  <si>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</si>
  <si>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</si>
  <si>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</si>
  <si>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</si>
  <si>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</si>
  <si>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</si>
  <si>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</si>
  <si>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</si>
  <si>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</si>
  <si>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</si>
  <si>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</si>
  <si>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</si>
  <si>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</si>
  <si>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</si>
  <si>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</si>
  <si>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</si>
  <si>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</si>
  <si>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</si>
  <si>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</si>
  <si>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</si>
  <si>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</si>
  <si>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</si>
  <si>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</si>
  <si>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</si>
  <si>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</si>
  <si>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</si>
  <si>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</si>
  <si>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</si>
  <si>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</si>
  <si>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</si>
  <si>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</si>
  <si>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</si>
  <si>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</si>
  <si>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</si>
  <si>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</si>
  <si>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</si>
  <si>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</si>
  <si>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</si>
  <si>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</si>
  <si>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</si>
  <si>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</si>
  <si>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</si>
  <si>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</si>
  <si>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</si>
  <si>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</si>
  <si>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</si>
  <si>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</si>
  <si>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</si>
  <si>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</si>
  <si>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</si>
  <si>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</si>
  <si>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</si>
  <si>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</si>
  <si>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</si>
  <si>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</si>
  <si>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</si>
  <si>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</si>
  <si>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</si>
  <si>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</si>
  <si>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</si>
  <si>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</si>
  <si>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</si>
  <si>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</si>
  <si>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</si>
  <si>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</si>
  <si>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</si>
  <si>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</si>
  <si>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</si>
  <si>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</si>
  <si>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</si>
  <si>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</si>
  <si>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</si>
  <si>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</si>
  <si>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</si>
  <si>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</si>
  <si>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</si>
  <si>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</si>
  <si>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</si>
  <si>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</si>
  <si>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</si>
  <si>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</si>
  <si>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</si>
  <si>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</si>
  <si>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</si>
  <si>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</si>
  <si>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</si>
  <si>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</si>
  <si>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</si>
  <si>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</si>
  <si>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</si>
  <si>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</si>
  <si>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</si>
  <si>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</si>
  <si>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</si>
  <si>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</si>
  <si>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</si>
  <si>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</si>
  <si>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</si>
  <si>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</si>
  <si>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</si>
  <si>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</si>
  <si>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</si>
  <si>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</si>
  <si>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</si>
  <si>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</si>
  <si>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</si>
  <si>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</si>
  <si>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</si>
  <si>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</si>
  <si>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</si>
  <si>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</si>
  <si>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</si>
  <si>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</si>
  <si>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</si>
  <si>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</si>
  <si>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</si>
  <si>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</si>
  <si>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</si>
  <si>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</si>
  <si>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</si>
  <si>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</si>
  <si>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</si>
  <si>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</si>
  <si>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</si>
  <si>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</si>
  <si>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</si>
  <si>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</si>
  <si>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</si>
  <si>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</si>
  <si>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</si>
  <si>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</si>
  <si>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</si>
  <si>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</si>
  <si>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</si>
  <si>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</si>
  <si>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</si>
  <si>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</si>
  <si>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</si>
  <si>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</si>
  <si>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</si>
  <si>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</si>
  <si>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</si>
  <si>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</si>
  <si>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</si>
  <si>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</si>
  <si>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</si>
  <si>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</si>
  <si>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</si>
  <si>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</si>
  <si>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</si>
  <si>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</si>
  <si>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</si>
  <si>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</si>
  <si>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</si>
  <si>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</si>
  <si>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</si>
  <si>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</si>
  <si>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</si>
  <si>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</si>
  <si>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</si>
  <si>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</si>
  <si>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</si>
  <si>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</si>
  <si>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</si>
  <si>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</si>
  <si>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</si>
  <si>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</si>
  <si>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</si>
  <si>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</si>
  <si>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</si>
  <si>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</si>
  <si>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</si>
  <si>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</si>
  <si>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</si>
  <si>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</si>
  <si>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</si>
  <si>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</si>
  <si>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</si>
  <si>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</si>
  <si>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</si>
  <si>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</si>
  <si>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</si>
  <si>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</si>
  <si>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</si>
  <si>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</si>
  <si>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</si>
  <si>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</si>
  <si>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</si>
  <si>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</si>
  <si>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</si>
  <si>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</si>
  <si>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</si>
  <si>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</si>
  <si>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</si>
  <si>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</si>
  <si>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</si>
  <si>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</si>
  <si>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</si>
  <si>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</si>
  <si>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</si>
  <si>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</si>
  <si>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</si>
  <si>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</si>
  <si>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</si>
  <si>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</si>
  <si>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</si>
  <si>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</si>
  <si>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</si>
  <si>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</si>
  <si>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</si>
  <si>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</si>
  <si>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</si>
  <si>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</si>
  <si>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</si>
  <si>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</si>
  <si>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</si>
  <si>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</si>
  <si>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</si>
  <si>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</si>
  <si>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</si>
  <si>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</si>
  <si>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</si>
  <si>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</si>
  <si>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</si>
  <si>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</si>
  <si>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</si>
  <si>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</si>
  <si>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</si>
  <si>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</si>
  <si>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</si>
  <si>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</si>
  <si>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</si>
  <si>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</si>
  <si>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</si>
  <si>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</si>
  <si>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</si>
  <si>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</si>
  <si>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</si>
  <si>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</si>
  <si>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</si>
  <si>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</si>
  <si>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</si>
  <si>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</si>
  <si>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</si>
  <si>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</si>
  <si>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</si>
  <si>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</si>
  <si>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</si>
  <si>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</si>
  <si>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</si>
  <si>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</si>
  <si>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</si>
  <si>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</si>
  <si>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</si>
  <si>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</si>
  <si>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</si>
  <si>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</si>
  <si>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</si>
  <si>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</si>
  <si>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</si>
  <si>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</si>
  <si>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</si>
  <si>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</si>
  <si>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</si>
  <si>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</si>
  <si>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</si>
  <si>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</si>
  <si>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</si>
  <si>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</si>
  <si>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</si>
  <si>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</si>
  <si>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</si>
  <si>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</si>
  <si>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</si>
  <si>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</si>
  <si>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</si>
  <si>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</si>
  <si>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</si>
  <si>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</si>
  <si>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</si>
  <si>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</si>
  <si>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</si>
  <si>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</si>
  <si>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</si>
  <si>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</si>
  <si>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</si>
  <si>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</si>
  <si>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</si>
  <si>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</si>
  <si>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</si>
  <si>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</si>
  <si>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</si>
  <si>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</si>
  <si>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</si>
  <si>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</si>
  <si>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</si>
  <si>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</si>
  <si>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</si>
  <si>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</si>
  <si>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</si>
  <si>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</si>
  <si>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</si>
  <si>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</si>
  <si>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</si>
  <si>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</si>
  <si>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</si>
  <si>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</si>
  <si>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</si>
  <si>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</si>
  <si>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</si>
  <si>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</si>
  <si>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</si>
  <si>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</si>
  <si>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</si>
  <si>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</si>
  <si>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</si>
  <si>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</si>
  <si>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</si>
  <si>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</si>
  <si>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</si>
  <si>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</si>
  <si>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</si>
  <si>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</si>
  <si>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</si>
  <si>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</si>
  <si>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</si>
  <si>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</si>
  <si>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</si>
  <si>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</si>
  <si>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</si>
  <si>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</si>
  <si>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</si>
  <si>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</si>
  <si>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</si>
  <si>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</si>
  <si>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</si>
  <si>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</si>
  <si>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</si>
  <si>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</si>
  <si>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</si>
  <si>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</si>
  <si>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</si>
  <si>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</si>
  <si>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</si>
  <si>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</si>
  <si>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</si>
  <si>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</si>
  <si>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</si>
  <si>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</si>
  <si>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</si>
  <si>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</si>
  <si>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</si>
  <si>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</si>
  <si>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</si>
  <si>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</si>
  <si>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</si>
  <si>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</si>
  <si>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</si>
  <si>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</si>
  <si>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</si>
  <si>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</si>
  <si>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</si>
  <si>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</si>
  <si>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</si>
  <si>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</si>
  <si>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</si>
  <si>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</si>
  <si>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</si>
  <si>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</si>
  <si>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</si>
  <si>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</si>
  <si>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</si>
  <si>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</si>
  <si>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</si>
  <si>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</si>
  <si>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</si>
  <si>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</si>
  <si>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</si>
  <si>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</si>
  <si>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</si>
  <si>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</si>
  <si>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</si>
  <si>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</si>
  <si>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</si>
  <si>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</si>
  <si>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</si>
  <si>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</si>
  <si>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</si>
  <si>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</si>
  <si>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</si>
  <si>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</si>
  <si>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</si>
  <si>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</si>
  <si>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</si>
  <si>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</si>
  <si>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</si>
  <si>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</si>
  <si>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</si>
  <si>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</si>
  <si>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</si>
  <si>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</si>
  <si>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</si>
  <si>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</si>
  <si>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</si>
  <si>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</si>
  <si>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</si>
  <si>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</si>
  <si>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</si>
  <si>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</si>
  <si>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</si>
  <si>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</si>
  <si>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</si>
  <si>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</si>
  <si>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</si>
  <si>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</si>
  <si>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</si>
  <si>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</si>
  <si>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</si>
  <si>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</si>
  <si>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</si>
  <si>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</si>
  <si>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</si>
  <si>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</si>
  <si>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</si>
  <si>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</si>
  <si>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</si>
  <si>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</si>
  <si>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</si>
  <si>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</si>
  <si>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</si>
  <si>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</si>
  <si>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</si>
  <si>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</si>
  <si>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</si>
  <si>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</si>
  <si>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</si>
  <si>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</si>
  <si>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</si>
  <si>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</si>
  <si>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</si>
  <si>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</si>
  <si>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</si>
  <si>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</si>
  <si>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</si>
  <si>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</si>
  <si>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</si>
  <si>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</si>
  <si>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</si>
  <si>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</si>
  <si>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</si>
  <si>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</si>
  <si>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</si>
  <si>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</si>
  <si>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</si>
  <si>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</si>
  <si>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</si>
  <si>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</si>
  <si>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</si>
  <si>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</si>
  <si>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</si>
  <si>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</si>
  <si>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</si>
  <si>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</si>
  <si>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</si>
  <si>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</si>
  <si>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</si>
  <si>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</si>
  <si>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</si>
  <si>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</si>
  <si>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</si>
  <si>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</si>
  <si>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</si>
  <si>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</si>
  <si>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</si>
  <si>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</si>
  <si>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</si>
  <si>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</si>
  <si>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</si>
  <si>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</si>
  <si>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</si>
  <si>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</si>
  <si>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</si>
  <si>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</si>
  <si>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</si>
  <si>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</si>
  <si>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</si>
  <si>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</si>
  <si>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</si>
  <si>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</si>
  <si>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</si>
  <si>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</si>
  <si>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</si>
  <si>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</si>
  <si>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</si>
  <si>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</si>
  <si>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</si>
  <si>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</si>
  <si>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</si>
  <si>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</si>
  <si>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</si>
  <si>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</si>
  <si>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</si>
  <si>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</si>
  <si>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</si>
  <si>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</si>
  <si>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</si>
  <si>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</si>
  <si>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</si>
  <si>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</si>
  <si>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</si>
  <si>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</si>
  <si>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</si>
  <si>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</si>
  <si>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</si>
  <si>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</si>
  <si>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</si>
  <si>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</si>
  <si>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</si>
  <si>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</si>
  <si>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</si>
  <si>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</si>
  <si>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</si>
  <si>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</si>
  <si>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</si>
  <si>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</si>
  <si>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</si>
  <si>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</si>
  <si>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</si>
  <si>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</si>
  <si>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</si>
  <si>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</si>
  <si>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</si>
  <si>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</si>
  <si>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</si>
  <si>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</si>
  <si>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</si>
  <si>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</si>
  <si>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</si>
  <si>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</si>
  <si>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</si>
  <si>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</si>
  <si>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</si>
  <si>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</si>
  <si>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</si>
  <si>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</si>
  <si>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</si>
  <si>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</si>
  <si>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</si>
  <si>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</si>
  <si>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</si>
  <si>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</si>
  <si>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</si>
  <si>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</si>
  <si>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</si>
  <si>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</si>
  <si>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</si>
  <si>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</si>
  <si>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</si>
  <si>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</si>
  <si>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</si>
  <si>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</si>
  <si>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</si>
  <si>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</si>
  <si>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</si>
  <si>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</si>
  <si>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</si>
  <si>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</si>
  <si>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</si>
  <si>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</si>
  <si>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</si>
  <si>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</si>
  <si>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</si>
  <si>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</si>
  <si>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</si>
  <si>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</si>
  <si>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</si>
  <si>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</si>
  <si>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</si>
  <si>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</si>
  <si>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</si>
  <si>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</si>
  <si>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</si>
  <si>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</si>
  <si>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</si>
  <si>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</si>
  <si>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</si>
  <si>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</si>
  <si>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</si>
  <si>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</si>
  <si>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</si>
  <si>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</si>
  <si>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</si>
  <si>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</si>
  <si>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</si>
  <si>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</si>
  <si>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</si>
  <si>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</si>
  <si>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</si>
  <si>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</si>
  <si>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</si>
  <si>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</si>
  <si>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</si>
  <si>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</si>
  <si>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</si>
  <si>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</si>
  <si>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</si>
  <si>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</si>
  <si>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</si>
  <si>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</si>
  <si>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</si>
  <si>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</si>
  <si>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</si>
  <si>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</si>
  <si>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</si>
  <si>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</si>
  <si>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</si>
  <si>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</si>
  <si>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</si>
  <si>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</si>
  <si>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</si>
  <si>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</si>
  <si>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</si>
  <si>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</si>
  <si>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</si>
  <si>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</si>
  <si>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</si>
  <si>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</si>
  <si>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</si>
  <si>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</si>
  <si>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</si>
  <si>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</si>
  <si>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</si>
  <si>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</si>
  <si>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</si>
  <si>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</si>
  <si>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</si>
  <si>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</si>
  <si>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</si>
  <si>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</si>
  <si>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</si>
  <si>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</si>
  <si>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</si>
  <si>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</si>
  <si>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</si>
  <si>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</si>
  <si>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</si>
  <si>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</si>
  <si>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</si>
  <si>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</si>
  <si>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</si>
  <si>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</si>
  <si>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</si>
  <si>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</si>
  <si>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</si>
  <si>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</si>
  <si>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</si>
  <si>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</si>
  <si>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</si>
  <si>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</si>
  <si>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</si>
  <si>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</si>
  <si>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</si>
  <si>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</si>
  <si>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</si>
  <si>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</si>
  <si>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</si>
  <si>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</si>
  <si>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</si>
  <si>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</si>
  <si>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</si>
  <si>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</si>
  <si>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</si>
  <si>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</si>
  <si>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</si>
  <si>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</si>
  <si>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</si>
  <si>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</si>
  <si>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</si>
  <si>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</si>
  <si>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</si>
  <si>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</si>
  <si>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</si>
  <si>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</si>
  <si>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</si>
  <si>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</si>
  <si>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</si>
  <si>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</si>
  <si>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</si>
  <si>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</si>
  <si>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</si>
  <si>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</si>
  <si>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</si>
  <si>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</si>
  <si>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</si>
  <si>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</si>
  <si>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</si>
  <si>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</si>
  <si>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</si>
  <si>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</si>
  <si>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</si>
  <si>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</si>
  <si>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</si>
  <si>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</si>
  <si>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</si>
  <si>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</si>
  <si>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</si>
  <si>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</si>
  <si>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</si>
  <si>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</si>
  <si>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</si>
  <si>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</si>
  <si>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</si>
  <si>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</si>
  <si>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</si>
  <si>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</si>
  <si>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</si>
  <si>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</si>
  <si>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</si>
  <si>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</si>
  <si>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</si>
  <si>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</si>
  <si>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</si>
  <si>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</si>
  <si>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</si>
  <si>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</si>
  <si>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</si>
  <si>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</si>
  <si>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</si>
  <si>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</si>
  <si>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</si>
  <si>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</si>
  <si>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</si>
  <si>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</si>
  <si>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</si>
  <si>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</si>
  <si>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</si>
  <si>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</si>
  <si>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</si>
  <si>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</si>
  <si>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</si>
  <si>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</si>
  <si>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</si>
  <si>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</si>
  <si>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</si>
  <si>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</si>
  <si>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</si>
  <si>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</si>
  <si>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</si>
  <si>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</si>
  <si>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</si>
  <si>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</si>
  <si>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</si>
  <si>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</si>
  <si>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</si>
  <si>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</si>
  <si>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</si>
  <si>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</si>
  <si>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</si>
  <si>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</si>
  <si>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</si>
  <si>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</si>
  <si>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</si>
  <si>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</si>
  <si>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</si>
  <si>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</si>
  <si>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</si>
  <si>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</si>
  <si>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</si>
  <si>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</si>
  <si>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</si>
  <si>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</si>
  <si>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</si>
  <si>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</si>
  <si>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</si>
  <si>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</si>
  <si>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</si>
  <si>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</si>
  <si>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</si>
  <si>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</si>
  <si>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</si>
  <si>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</si>
  <si>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</si>
  <si>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</si>
  <si>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</si>
  <si>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</si>
  <si>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</si>
  <si>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</si>
  <si>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</si>
  <si>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</si>
  <si>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</si>
  <si>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</si>
  <si>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</si>
  <si>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</si>
  <si>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</si>
  <si>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</si>
  <si>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</si>
  <si>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</si>
  <si>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</si>
  <si>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</si>
  <si>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</si>
  <si>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</si>
  <si>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</si>
  <si>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</si>
  <si>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</si>
  <si>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</si>
  <si>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</si>
  <si>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</si>
  <si>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</si>
  <si>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</si>
  <si>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</si>
  <si>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</si>
  <si>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</si>
  <si>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</si>
  <si>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</si>
  <si>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</si>
  <si>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</si>
  <si>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</si>
  <si>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</si>
  <si>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</si>
  <si>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</si>
  <si>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</si>
  <si>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</si>
  <si>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</si>
  <si>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</si>
  <si>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</si>
  <si>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</si>
  <si>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</si>
  <si>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</si>
  <si>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</si>
  <si>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</si>
  <si>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</si>
  <si>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</si>
  <si>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</si>
  <si>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</si>
  <si>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</si>
  <si>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</si>
  <si>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</si>
  <si>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</si>
  <si>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</si>
  <si>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</si>
  <si>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</si>
  <si>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</si>
  <si>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</si>
  <si>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</si>
  <si>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</si>
  <si>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</si>
  <si>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</si>
  <si>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</si>
  <si>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</si>
  <si>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</si>
  <si>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</si>
  <si>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</si>
  <si>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</si>
  <si>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</si>
  <si>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</si>
  <si>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</si>
  <si>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</si>
  <si>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</si>
  <si>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</si>
  <si>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</si>
  <si>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</si>
  <si>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</si>
  <si>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</si>
  <si>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</si>
  <si>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</si>
  <si>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</si>
  <si>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</si>
  <si>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</si>
  <si>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</si>
  <si>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</si>
  <si>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</si>
  <si>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</si>
  <si>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</si>
  <si>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</si>
  <si>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</si>
  <si>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</si>
  <si>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</si>
  <si>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</si>
  <si>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</si>
  <si>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</si>
  <si>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</si>
  <si>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</si>
  <si>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</si>
  <si>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</si>
  <si>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</si>
  <si>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</si>
  <si>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</si>
  <si>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</si>
  <si>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</si>
  <si>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</si>
  <si>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</si>
  <si>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</si>
  <si>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</si>
  <si>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</si>
  <si>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</si>
  <si>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</si>
  <si>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</si>
  <si>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</si>
  <si>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</si>
  <si>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</si>
  <si>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</si>
  <si>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</si>
  <si>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</si>
  <si>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</si>
  <si>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</si>
  <si>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</si>
  <si>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</si>
  <si>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</si>
  <si>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</si>
  <si>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</si>
  <si>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</si>
  <si>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</si>
  <si>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</si>
  <si>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</si>
  <si>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</si>
  <si>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</si>
  <si>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</si>
  <si>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</si>
  <si>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</si>
  <si>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</si>
  <si>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</si>
  <si>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</si>
  <si>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</si>
  <si>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</si>
  <si>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</si>
  <si>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</si>
  <si>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</si>
  <si>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</si>
  <si>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</si>
  <si>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</si>
  <si>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</si>
  <si>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</si>
  <si>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</si>
  <si>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</si>
  <si>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</si>
  <si>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</si>
  <si>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</si>
  <si>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</si>
  <si>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</si>
  <si>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</si>
  <si>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</si>
  <si>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</si>
  <si>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</si>
  <si>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</si>
  <si>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</si>
  <si>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</si>
  <si>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</si>
  <si>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</si>
  <si>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</si>
  <si>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</si>
  <si>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</si>
  <si>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</si>
  <si>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</si>
  <si>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</si>
  <si>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</si>
  <si>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</si>
  <si>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</si>
  <si>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</si>
  <si>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</si>
  <si>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</si>
  <si>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</si>
  <si>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</si>
  <si>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</si>
  <si>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</si>
  <si>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</si>
  <si>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</si>
  <si>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</si>
  <si>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</si>
  <si>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</si>
  <si>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</si>
  <si>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</si>
  <si>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</si>
  <si>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</si>
  <si>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</si>
  <si>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</si>
  <si>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</si>
  <si>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</si>
  <si>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</si>
  <si>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</si>
  <si>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</si>
  <si>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</si>
  <si>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</si>
  <si>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</si>
  <si>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</si>
  <si>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</si>
  <si>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</si>
  <si>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</si>
  <si>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</si>
  <si>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</si>
  <si>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</si>
  <si>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</si>
  <si>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</si>
  <si>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</si>
  <si>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</si>
  <si>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</si>
  <si>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</si>
  <si>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</si>
  <si>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</si>
  <si>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</si>
  <si>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</si>
  <si>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</si>
  <si>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</si>
  <si>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</si>
  <si>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</si>
  <si>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</si>
  <si>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</si>
  <si>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</si>
  <si>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</si>
  <si>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</si>
  <si>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</si>
  <si>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</si>
  <si>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</si>
  <si>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</si>
  <si>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</si>
  <si>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</si>
  <si>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</si>
  <si>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</si>
  <si>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</si>
  <si>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</si>
  <si>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</si>
  <si>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</si>
  <si>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</si>
  <si>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</si>
  <si>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</si>
  <si>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</si>
  <si>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</si>
  <si>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</si>
  <si>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</si>
  <si>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</si>
  <si>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</si>
  <si>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</si>
  <si>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</si>
  <si>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</si>
  <si>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</si>
  <si>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</si>
  <si>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</si>
  <si>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</si>
  <si>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</si>
  <si>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</si>
  <si>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</si>
  <si>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</si>
  <si>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</si>
  <si>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</si>
  <si>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</si>
  <si>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</si>
  <si>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</si>
  <si>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</si>
  <si>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</si>
  <si>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</si>
  <si>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</si>
  <si>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</si>
  <si>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</si>
  <si>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</si>
  <si>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</si>
  <si>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</si>
  <si>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</si>
  <si>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</si>
  <si>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</si>
  <si>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</si>
  <si>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</si>
  <si>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</si>
  <si>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</si>
  <si>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</si>
  <si>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</si>
  <si>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</si>
  <si>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</si>
  <si>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</si>
  <si>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</si>
  <si>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</si>
  <si>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</si>
  <si>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</si>
  <si>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</si>
  <si>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</si>
  <si>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</si>
  <si>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</si>
  <si>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</si>
  <si>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</si>
  <si>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</si>
  <si>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</si>
  <si>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</si>
  <si>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</si>
  <si>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</si>
  <si>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</si>
  <si>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</si>
  <si>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</si>
  <si>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</si>
  <si>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</si>
  <si>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</si>
  <si>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</si>
  <si>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</si>
  <si>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</si>
  <si>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</si>
  <si>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</si>
  <si>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</si>
  <si>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</si>
  <si>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</si>
  <si>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</si>
  <si>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</si>
  <si>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</si>
  <si>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</si>
  <si>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</si>
  <si>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</si>
  <si>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</si>
  <si>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</si>
  <si>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</si>
  <si>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</si>
  <si>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</si>
  <si>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</si>
  <si>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</si>
  <si>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</si>
  <si>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</si>
  <si>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</si>
  <si>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</si>
  <si>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</si>
  <si>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</si>
  <si>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</si>
  <si>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</si>
  <si>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</si>
  <si>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</si>
  <si>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</si>
  <si>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</si>
  <si>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</si>
  <si>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</si>
  <si>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</si>
  <si>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</si>
  <si>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</si>
  <si>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</si>
  <si>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</si>
  <si>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</si>
  <si>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</si>
  <si>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</si>
  <si>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</si>
  <si>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</si>
  <si>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</si>
  <si>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</si>
  <si>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</si>
  <si>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</si>
  <si>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</si>
  <si>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</si>
  <si>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</si>
  <si>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</si>
  <si>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</si>
  <si>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</si>
  <si>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</si>
  <si>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</si>
  <si>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</si>
  <si>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</si>
  <si>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</si>
  <si>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</si>
  <si>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</si>
  <si>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</si>
  <si>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</si>
  <si>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</si>
  <si>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</si>
  <si>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</si>
  <si>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</si>
  <si>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</si>
  <si>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</si>
  <si>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</si>
  <si>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</si>
  <si>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</si>
  <si>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</si>
  <si>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</si>
  <si>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</si>
  <si>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</si>
  <si>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</si>
  <si>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</si>
  <si>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</si>
  <si>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</si>
  <si>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</si>
  <si>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</si>
  <si>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</si>
  <si>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</si>
  <si>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</si>
  <si>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</si>
  <si>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</si>
  <si>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</si>
  <si>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</si>
  <si>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</si>
  <si>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</si>
  <si>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</si>
  <si>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</si>
  <si>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</si>
  <si>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</si>
  <si>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</si>
  <si>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</si>
  <si>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</si>
  <si>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</si>
  <si>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</si>
  <si>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</si>
  <si>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</si>
  <si>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</si>
  <si>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</si>
  <si>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</si>
  <si>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</si>
  <si>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</si>
  <si>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</si>
  <si>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</si>
  <si>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</si>
  <si>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</si>
  <si>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</si>
  <si>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</si>
  <si>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</si>
  <si>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</si>
  <si>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</si>
  <si>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</si>
  <si>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</si>
  <si>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</si>
  <si>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</si>
  <si>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</si>
  <si>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</si>
  <si>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</si>
  <si>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</si>
  <si>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</si>
  <si>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</si>
  <si>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</si>
  <si>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</si>
  <si>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</si>
  <si>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</si>
  <si>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</si>
  <si>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</si>
  <si>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</si>
  <si>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</si>
  <si>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</si>
  <si>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</si>
  <si>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</si>
  <si>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</si>
  <si>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</si>
  <si>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</si>
  <si>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</si>
  <si>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</si>
  <si>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</si>
  <si>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</si>
  <si>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</si>
  <si>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</si>
  <si>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</si>
  <si>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</si>
  <si>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</si>
  <si>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</si>
  <si>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</si>
  <si>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</si>
  <si>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</si>
  <si>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</si>
  <si>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</si>
  <si>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</si>
  <si>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</si>
  <si>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</si>
  <si>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</si>
  <si>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</si>
  <si>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</si>
  <si>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</si>
  <si>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</si>
  <si>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</si>
  <si>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</si>
  <si>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</si>
  <si>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</si>
  <si>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</si>
  <si>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</si>
  <si>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</si>
  <si>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</si>
  <si>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</si>
  <si>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</si>
  <si>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</si>
  <si>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</si>
  <si>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</si>
  <si>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</si>
  <si>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</si>
  <si>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</si>
  <si>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</si>
  <si>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</si>
  <si>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</si>
  <si>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</si>
  <si>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</si>
  <si>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</si>
  <si>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</si>
  <si>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</si>
  <si>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</si>
  <si>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</si>
  <si>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</si>
  <si>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</si>
  <si>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</si>
  <si>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</si>
  <si>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</si>
  <si>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</si>
  <si>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</si>
  <si>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</si>
  <si>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</si>
  <si>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</si>
  <si>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</si>
  <si>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</si>
  <si>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</si>
  <si>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</si>
  <si>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</si>
  <si>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</si>
  <si>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</si>
  <si>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</si>
  <si>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</si>
  <si>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</si>
  <si>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</si>
  <si>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</si>
  <si>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</si>
  <si>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</si>
  <si>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</si>
  <si>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</si>
  <si>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</si>
  <si>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</si>
  <si>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</si>
  <si>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</si>
  <si>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</si>
  <si>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</si>
  <si>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</si>
  <si>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</si>
  <si>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</si>
  <si>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</si>
  <si>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</si>
  <si>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</si>
  <si>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</si>
  <si>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</si>
  <si>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</si>
  <si>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</si>
  <si>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</si>
  <si>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</si>
  <si>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</si>
  <si>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</si>
  <si>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</si>
  <si>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</si>
  <si>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</si>
  <si>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</si>
  <si>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</si>
  <si>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</si>
  <si>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</si>
  <si>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</si>
  <si>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</si>
  <si>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</si>
  <si>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</si>
  <si>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</si>
  <si>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</si>
  <si>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</si>
  <si>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</si>
  <si>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</si>
  <si>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</si>
  <si>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</si>
  <si>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</si>
  <si>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</si>
  <si>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</si>
  <si>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</si>
  <si>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</si>
  <si>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</si>
  <si>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</si>
  <si>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</si>
  <si>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</si>
  <si>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</si>
  <si>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</si>
  <si>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</si>
  <si>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</si>
  <si>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</si>
  <si>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</si>
  <si>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</si>
  <si>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</si>
  <si>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</si>
  <si>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</si>
  <si>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</si>
  <si>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</si>
  <si>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</si>
  <si>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</si>
  <si>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</si>
  <si>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</si>
  <si>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</si>
  <si>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</si>
  <si>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</si>
  <si>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</si>
  <si>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</si>
  <si>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</si>
  <si>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</si>
  <si>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</si>
  <si>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</si>
  <si>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</si>
  <si>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</si>
  <si>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</si>
  <si>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</si>
  <si>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</si>
  <si>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</si>
  <si>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</si>
  <si>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</si>
  <si>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</si>
  <si>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</si>
  <si>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</si>
  <si>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</si>
  <si>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</si>
  <si>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</si>
  <si>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</si>
  <si>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</si>
  <si>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</si>
  <si>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</si>
  <si>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</si>
  <si>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</si>
  <si>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</si>
  <si>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</si>
  <si>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</si>
  <si>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</si>
  <si>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</si>
  <si>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</si>
  <si>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</si>
  <si>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</si>
  <si>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</si>
  <si>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</si>
  <si>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</si>
  <si>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</si>
  <si>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</si>
  <si>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</si>
  <si>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</si>
  <si>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</si>
  <si>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</si>
  <si>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</si>
  <si>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</si>
  <si>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</si>
  <si>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</si>
  <si>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</si>
  <si>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</si>
  <si>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</si>
  <si>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</si>
  <si>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</si>
  <si>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</si>
  <si>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</si>
  <si>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</si>
  <si>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</si>
  <si>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</si>
  <si>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</si>
  <si>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</si>
  <si>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</si>
  <si>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</si>
  <si>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</si>
  <si>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</si>
  <si>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</si>
  <si>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</si>
  <si>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</si>
  <si>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</si>
  <si>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</si>
  <si>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</si>
  <si>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</si>
  <si>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</si>
  <si>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</si>
  <si>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</si>
  <si>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</si>
  <si>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</si>
  <si>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</si>
  <si>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</si>
  <si>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</si>
  <si>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</si>
  <si>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</si>
  <si>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</si>
  <si>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</si>
  <si>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</si>
  <si>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</si>
  <si>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</si>
  <si>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</si>
  <si>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</si>
  <si>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</si>
  <si>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</si>
  <si>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</si>
  <si>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</si>
  <si>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</si>
  <si>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</si>
  <si>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</si>
  <si>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</si>
  <si>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</si>
  <si>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</si>
  <si>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</si>
  <si>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</si>
  <si>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</si>
  <si>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</si>
  <si>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</si>
  <si>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</si>
  <si>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</si>
  <si>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</si>
  <si>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</si>
  <si>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</si>
  <si>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</si>
  <si>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</si>
  <si>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</si>
  <si>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</si>
  <si>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</si>
  <si>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</si>
  <si>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</si>
  <si>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</si>
  <si>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</si>
  <si>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</si>
  <si>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</si>
  <si>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</si>
  <si>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</si>
  <si>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</si>
  <si>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</si>
  <si>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</si>
  <si>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</si>
  <si>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</si>
  <si>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</si>
  <si>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</si>
  <si>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</si>
  <si>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</si>
  <si>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</si>
  <si>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</si>
  <si>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</si>
  <si>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</si>
  <si>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</si>
  <si>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</si>
  <si>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</si>
  <si>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</si>
  <si>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</si>
  <si>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</si>
  <si>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</si>
  <si>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</si>
  <si>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</si>
  <si>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</si>
  <si>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</si>
  <si>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</si>
  <si>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</si>
  <si>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</si>
  <si>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</si>
  <si>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</si>
  <si>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</si>
  <si>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</si>
  <si>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</si>
  <si>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</si>
  <si>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</si>
  <si>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</si>
  <si>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</si>
  <si>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</si>
  <si>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</si>
  <si>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</si>
  <si>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</si>
  <si>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</si>
  <si>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</si>
  <si>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</si>
  <si>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</si>
  <si>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</si>
  <si>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</si>
  <si>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</si>
  <si>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</si>
  <si>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</si>
  <si>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</si>
  <si>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</si>
  <si>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</si>
  <si>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</si>
  <si>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</si>
  <si>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</si>
  <si>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</si>
  <si>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</si>
  <si>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</si>
  <si>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</si>
  <si>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</si>
  <si>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</si>
  <si>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</si>
  <si>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</si>
  <si>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</si>
  <si>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</si>
  <si>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</si>
  <si>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</si>
  <si>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</si>
  <si>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</si>
  <si>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</si>
  <si>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</si>
  <si>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</si>
  <si>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</si>
  <si>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</si>
  <si>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</si>
  <si>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</si>
  <si>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</si>
  <si>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</si>
  <si>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</si>
  <si>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</si>
  <si>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</si>
  <si>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</si>
  <si>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</si>
  <si>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</si>
  <si>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</si>
  <si>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</si>
  <si>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</si>
  <si>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</si>
  <si>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</si>
  <si>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</si>
  <si>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</si>
  <si>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</si>
  <si>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</si>
  <si>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</si>
  <si>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</si>
  <si>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</si>
  <si>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</si>
  <si>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</si>
  <si>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</si>
  <si>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</si>
  <si>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</si>
  <si>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</si>
  <si>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</si>
  <si>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</si>
  <si>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</si>
  <si>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</si>
  <si>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</si>
  <si>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</si>
  <si>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</si>
  <si>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</si>
  <si>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</si>
  <si>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</si>
  <si>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</si>
  <si>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</si>
  <si>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</si>
  <si>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</si>
  <si>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</si>
  <si>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</si>
  <si>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</si>
  <si>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</si>
  <si>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</si>
  <si>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</si>
  <si>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</si>
  <si>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</si>
  <si>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</si>
  <si>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</si>
  <si>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</si>
  <si>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</si>
  <si>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</si>
  <si>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</si>
  <si>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</si>
  <si>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</si>
  <si>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</si>
  <si>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</si>
  <si>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</si>
  <si>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</si>
  <si>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</si>
  <si>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</si>
  <si>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</si>
  <si>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</si>
  <si>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</si>
  <si>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</si>
  <si>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</si>
  <si>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</si>
  <si>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</si>
  <si>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</si>
  <si>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</si>
  <si>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</si>
  <si>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</si>
  <si>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</si>
  <si>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</si>
  <si>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</si>
  <si>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</si>
  <si>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</si>
  <si>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</si>
  <si>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</si>
  <si>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</si>
  <si>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</si>
  <si>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</si>
  <si>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</si>
  <si>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</si>
  <si>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</si>
  <si>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</si>
  <si>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</si>
  <si>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</si>
  <si>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</si>
  <si>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</si>
  <si>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</si>
  <si>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</si>
  <si>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</si>
  <si>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</si>
  <si>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</si>
  <si>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</si>
  <si>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</si>
  <si>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</si>
  <si>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</si>
  <si>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</si>
  <si>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</si>
  <si>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</si>
  <si>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</si>
  <si>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</si>
  <si>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</si>
  <si>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</si>
  <si>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</si>
  <si>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</si>
  <si>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</si>
  <si>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</si>
  <si>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</si>
  <si>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</si>
  <si>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</si>
  <si>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</si>
  <si>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</si>
  <si>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</si>
  <si>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</si>
  <si>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</si>
  <si>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</si>
  <si>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</si>
  <si>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</si>
  <si>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</si>
  <si>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</si>
  <si>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</si>
  <si>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</si>
  <si>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</si>
  <si>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</si>
  <si>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</si>
  <si>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</si>
  <si>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</si>
  <si>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</si>
  <si>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</si>
  <si>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</si>
  <si>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</si>
  <si>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</si>
  <si>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</si>
  <si>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</si>
  <si>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</si>
  <si>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</si>
  <si>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</si>
  <si>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</si>
  <si>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</si>
  <si>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</si>
  <si>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</si>
  <si>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</si>
  <si>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</si>
  <si>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</si>
  <si>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</si>
  <si>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</si>
  <si>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</si>
  <si>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</si>
  <si>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</si>
  <si>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</si>
  <si>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</si>
  <si>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</si>
  <si>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</si>
  <si>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</si>
  <si>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</si>
  <si>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</si>
  <si>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</si>
  <si>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</si>
  <si>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</si>
  <si>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</si>
  <si>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</si>
  <si>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</si>
  <si>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</si>
  <si>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</si>
  <si>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</si>
  <si>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</si>
  <si>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</si>
  <si>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</si>
  <si>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</si>
  <si>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</si>
  <si>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</si>
  <si>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</si>
  <si>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</si>
  <si>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</si>
  <si>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</si>
  <si>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</si>
  <si>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</si>
  <si>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</si>
  <si>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</si>
  <si>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</si>
  <si>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</si>
  <si>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</si>
  <si>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</si>
  <si>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</si>
  <si>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</si>
  <si>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</si>
  <si>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</si>
  <si>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</si>
  <si>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</si>
  <si>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</si>
  <si>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</si>
  <si>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</si>
  <si>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</si>
  <si>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</si>
  <si>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</si>
  <si>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</si>
  <si>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</si>
  <si>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</si>
  <si>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</si>
  <si>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</si>
  <si>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</si>
  <si>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</si>
  <si>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</si>
  <si>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</si>
  <si>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</si>
  <si>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</si>
  <si>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</si>
  <si>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</si>
  <si>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</si>
  <si>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</si>
  <si>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</si>
  <si>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</si>
  <si>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</si>
  <si>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</si>
  <si>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</si>
  <si>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</si>
  <si>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</si>
  <si>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</si>
  <si>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</si>
  <si>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</si>
  <si>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</si>
  <si>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</si>
  <si>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</si>
  <si>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</si>
  <si>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</si>
  <si>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</si>
  <si>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</si>
  <si>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</si>
  <si>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</si>
  <si>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</si>
  <si>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</si>
  <si>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</si>
  <si>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</si>
  <si>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</si>
  <si>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</si>
  <si>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</si>
  <si>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</si>
  <si>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</si>
  <si>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</si>
  <si>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</si>
  <si>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</si>
  <si>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</si>
  <si>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</si>
  <si>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</si>
  <si>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</si>
  <si>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</si>
  <si>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</si>
  <si>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</si>
  <si>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</si>
  <si>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</si>
  <si>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</si>
  <si>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</si>
  <si>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</si>
  <si>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</si>
  <si>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</si>
  <si>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</si>
  <si>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</si>
  <si>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</si>
  <si>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</si>
  <si>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</si>
  <si>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</si>
  <si>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</si>
  <si>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</si>
  <si>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</si>
  <si>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</si>
  <si>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</si>
  <si>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</si>
  <si>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</si>
  <si>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</si>
  <si>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</si>
  <si>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</si>
  <si>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</si>
  <si>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</si>
  <si>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</si>
  <si>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</si>
  <si>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</si>
  <si>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</si>
  <si>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</si>
  <si>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</si>
  <si>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</si>
  <si>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</si>
  <si>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</si>
  <si>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</si>
  <si>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</si>
  <si>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</si>
  <si>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</si>
  <si>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</si>
  <si>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</si>
  <si>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</si>
  <si>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</si>
  <si>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</si>
  <si>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</si>
  <si>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</si>
  <si>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</si>
  <si>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</si>
  <si>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</si>
  <si>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</si>
  <si>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</si>
  <si>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</si>
  <si>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</si>
  <si>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</si>
  <si>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</si>
  <si>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</si>
  <si>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</si>
  <si>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</si>
  <si>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</si>
  <si>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</si>
  <si>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</si>
  <si>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</si>
  <si>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</si>
  <si>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</si>
  <si>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</si>
  <si>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</si>
  <si>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</si>
  <si>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</si>
  <si>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</si>
  <si>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</si>
  <si>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</si>
  <si>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</si>
  <si>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</si>
  <si>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</si>
  <si>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</si>
  <si>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</si>
  <si>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</si>
  <si>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</si>
  <si>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</si>
  <si>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</si>
  <si>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</si>
  <si>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</si>
  <si>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</si>
  <si>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</si>
  <si>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</si>
  <si>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</si>
  <si>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</si>
  <si>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</si>
  <si>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</si>
  <si>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</si>
  <si>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</si>
  <si>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</si>
  <si>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</si>
  <si>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</si>
  <si>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</si>
  <si>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</si>
  <si>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</si>
  <si>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</si>
  <si>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</si>
  <si>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</si>
  <si>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</si>
  <si>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</si>
  <si>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</si>
  <si>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</si>
  <si>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</si>
  <si>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</si>
  <si>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</si>
  <si>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</si>
  <si>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</si>
  <si>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</si>
  <si>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</si>
  <si>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</si>
  <si>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</si>
  <si>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</si>
  <si>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</si>
  <si>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</si>
  <si>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</si>
  <si>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</si>
  <si>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</si>
  <si>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</si>
  <si>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</si>
  <si>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</si>
  <si>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</si>
  <si>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</si>
  <si>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</si>
  <si>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</si>
  <si>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</si>
  <si>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</si>
  <si>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</si>
  <si>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</si>
  <si>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</si>
  <si>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</si>
  <si>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</si>
  <si>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</si>
  <si>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</si>
  <si>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</si>
  <si>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</si>
  <si>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</si>
  <si>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</si>
  <si>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</si>
  <si>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</si>
  <si>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</si>
  <si>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</si>
  <si>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</si>
  <si>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</si>
  <si>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</si>
  <si>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</si>
  <si>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</si>
  <si>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</si>
  <si>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</si>
  <si>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</si>
  <si>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</si>
  <si>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</si>
  <si>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</si>
  <si>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</si>
  <si>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</si>
  <si>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</si>
  <si>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</si>
  <si>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</si>
  <si>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</si>
  <si>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</si>
  <si>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</si>
  <si>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</si>
  <si>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</si>
  <si>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</si>
  <si>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</si>
  <si>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</si>
  <si>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</si>
  <si>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</si>
  <si>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</si>
  <si>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</si>
  <si>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</si>
  <si>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</si>
  <si>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</si>
  <si>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</si>
  <si>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</si>
  <si>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</si>
  <si>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</si>
  <si>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</si>
  <si>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</si>
  <si>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</si>
  <si>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</si>
  <si>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</si>
  <si>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</si>
  <si>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</si>
  <si>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</si>
  <si>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</si>
  <si>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</si>
  <si>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</si>
  <si>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</si>
  <si>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</si>
  <si>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</si>
  <si>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</si>
  <si>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</si>
  <si>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</si>
  <si>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</si>
  <si>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</si>
  <si>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</si>
  <si>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</si>
  <si>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</si>
  <si>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</si>
  <si>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</si>
  <si>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</si>
  <si>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</si>
  <si>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</si>
  <si>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</si>
  <si>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</si>
  <si>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</si>
  <si>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</si>
  <si>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</si>
  <si>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</si>
  <si>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</si>
  <si>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</si>
  <si>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</si>
  <si>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</si>
  <si>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</si>
  <si>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</si>
  <si>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</si>
  <si>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</si>
  <si>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</si>
  <si>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</si>
  <si>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</si>
  <si>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</si>
  <si>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</si>
  <si>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</si>
  <si>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</si>
  <si>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</si>
  <si>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</si>
  <si>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</si>
  <si>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</si>
  <si>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</si>
  <si>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</si>
  <si>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</si>
  <si>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</si>
  <si>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</si>
  <si>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</si>
  <si>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</si>
  <si>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</si>
  <si>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</si>
  <si>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</si>
  <si>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</si>
  <si>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</si>
  <si>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</si>
  <si>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</si>
  <si>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</si>
  <si>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</si>
  <si>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</si>
  <si>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</si>
  <si>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</si>
  <si>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</si>
  <si>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</si>
  <si>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</si>
  <si>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</si>
  <si>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</si>
  <si>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</si>
  <si>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</si>
  <si>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</si>
  <si>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</si>
  <si>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</si>
  <si>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</si>
  <si>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</si>
  <si>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</si>
  <si>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</si>
  <si>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</si>
  <si>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</si>
  <si>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</si>
  <si>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</si>
  <si>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</si>
  <si>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</si>
  <si>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</si>
  <si>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</si>
  <si>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</si>
  <si>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</si>
  <si>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</si>
  <si>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</si>
  <si>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</si>
  <si>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</si>
  <si>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</si>
  <si>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</si>
  <si>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</si>
  <si>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</si>
  <si>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</si>
  <si>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</si>
  <si>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</si>
  <si>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</si>
  <si>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</si>
  <si>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</si>
  <si>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</si>
  <si>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</si>
  <si>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</si>
  <si>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</si>
  <si>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</si>
  <si>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</si>
  <si>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</si>
  <si>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</si>
  <si>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</si>
  <si>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</si>
  <si>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</si>
  <si>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</si>
  <si>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</si>
  <si>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</si>
  <si>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</si>
  <si>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</si>
  <si>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</si>
  <si>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</si>
  <si>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</si>
  <si>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</si>
  <si>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</si>
  <si>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</si>
  <si>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</si>
  <si>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</si>
  <si>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</si>
  <si>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</si>
  <si>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</si>
  <si>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</si>
  <si>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</si>
  <si>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</si>
  <si>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</si>
  <si>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</si>
  <si>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</si>
  <si>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</si>
  <si>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</si>
  <si>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</si>
  <si>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</si>
  <si>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</si>
  <si>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</si>
  <si>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</si>
  <si>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</si>
  <si>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</si>
  <si>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</si>
  <si>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</si>
  <si>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</si>
  <si>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</si>
  <si>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</si>
  <si>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</si>
  <si>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</si>
  <si>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</si>
  <si>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</si>
  <si>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</si>
  <si>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</si>
  <si>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</si>
  <si>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</si>
  <si>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</si>
  <si>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</si>
  <si>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</si>
  <si>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</si>
  <si>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</si>
  <si>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</si>
  <si>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</si>
  <si>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</si>
  <si>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</si>
  <si>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</si>
  <si>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</si>
  <si>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</si>
  <si>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</si>
  <si>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</si>
  <si>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</si>
  <si>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</si>
  <si>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</si>
  <si>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</si>
  <si>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</si>
  <si>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</si>
  <si>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</si>
  <si>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</si>
  <si>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</si>
  <si>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</si>
  <si>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</si>
  <si>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</si>
  <si>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</si>
  <si>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</si>
  <si>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</si>
  <si>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</si>
  <si>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</si>
  <si>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</si>
  <si>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</si>
  <si>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</si>
  <si>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</si>
  <si>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</si>
  <si>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</si>
  <si>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</si>
  <si>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</si>
  <si>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</si>
  <si>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</si>
  <si>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</si>
  <si>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</si>
  <si>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</si>
  <si>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</si>
  <si>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</si>
  <si>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</si>
  <si>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</si>
  <si>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</si>
  <si>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</si>
  <si>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</si>
  <si>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</si>
  <si>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</si>
  <si>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</si>
  <si>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</si>
  <si>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</si>
  <si>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</si>
  <si>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</si>
  <si>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</si>
  <si>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</si>
  <si>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</si>
  <si>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</si>
  <si>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</si>
  <si>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</si>
  <si>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</si>
  <si>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</si>
  <si>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</si>
  <si>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</si>
  <si>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</si>
  <si>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</si>
  <si>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</si>
  <si>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</si>
  <si>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</si>
  <si>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</si>
  <si>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</si>
  <si>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</si>
  <si>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</si>
  <si>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</si>
  <si>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</si>
  <si>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</si>
  <si>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</si>
  <si>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</si>
  <si>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</si>
  <si>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</si>
  <si>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</si>
  <si>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</si>
  <si>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</si>
  <si>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</si>
  <si>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</si>
  <si>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</si>
  <si>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</si>
  <si>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</si>
  <si>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</si>
  <si>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</si>
  <si>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</si>
  <si>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</si>
  <si>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</si>
  <si>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</si>
  <si>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</si>
  <si>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</si>
  <si>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</si>
  <si>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</si>
  <si>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</si>
  <si>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</si>
  <si>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</si>
  <si>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</si>
  <si>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</si>
  <si>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</si>
  <si>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</si>
  <si>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</si>
  <si>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</si>
  <si>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</si>
  <si>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</si>
  <si>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</si>
  <si>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</si>
  <si>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</si>
  <si>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</si>
  <si>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</si>
  <si>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</si>
  <si>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</si>
  <si>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</si>
  <si>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</si>
  <si>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</si>
  <si>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</si>
  <si>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</si>
  <si>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</si>
  <si>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</si>
  <si>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</si>
  <si>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</si>
  <si>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</si>
  <si>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</si>
  <si>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</si>
  <si>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</si>
  <si>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</si>
  <si>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</si>
  <si>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</si>
  <si>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</si>
  <si>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</si>
  <si>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</si>
  <si>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</si>
  <si>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</si>
  <si>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</si>
  <si>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</si>
  <si>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</si>
  <si>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</si>
  <si>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</si>
  <si>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</si>
  <si>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</si>
  <si>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</si>
  <si>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</si>
  <si>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</si>
  <si>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</si>
  <si>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</si>
  <si>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</si>
  <si>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</si>
  <si>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</si>
  <si>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</si>
  <si>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</si>
  <si>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</si>
  <si>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</si>
  <si>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</si>
  <si>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</si>
  <si>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</si>
  <si>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</si>
  <si>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</si>
  <si>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</si>
  <si>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</si>
  <si>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</si>
  <si>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</si>
  <si>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</si>
  <si>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</si>
  <si>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</si>
  <si>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</si>
  <si>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</si>
  <si>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</si>
  <si>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</si>
  <si>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</si>
  <si>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</si>
  <si>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</si>
  <si>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</si>
  <si>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</si>
  <si>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</si>
  <si>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</si>
  <si>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</si>
  <si>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</si>
  <si>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</si>
  <si>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</si>
  <si>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</si>
  <si>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</si>
  <si>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</si>
  <si>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</si>
  <si>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</si>
  <si>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</si>
  <si>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</si>
  <si>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</si>
  <si>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</si>
  <si>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</si>
  <si>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</si>
  <si>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</si>
  <si>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</si>
  <si>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</si>
  <si>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</si>
  <si>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</si>
  <si>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</si>
  <si>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</si>
  <si>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</si>
  <si>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</si>
  <si>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</si>
  <si>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</si>
  <si>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</si>
  <si>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</si>
  <si>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</si>
  <si>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</si>
  <si>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</si>
  <si>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</si>
  <si>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</si>
  <si>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</si>
  <si>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</si>
  <si>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</si>
  <si>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</si>
  <si>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</si>
  <si>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</si>
  <si>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</si>
  <si>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</si>
  <si>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</si>
  <si>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</si>
  <si>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</si>
  <si>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</si>
  <si>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</si>
  <si>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</si>
  <si>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</si>
  <si>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</si>
  <si>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</si>
  <si>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</si>
  <si>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</si>
  <si>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</si>
  <si>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</si>
  <si>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</si>
  <si>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</si>
  <si>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</si>
  <si>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</si>
  <si>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</si>
  <si>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</si>
  <si>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</si>
  <si>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</si>
  <si>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</si>
  <si>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</si>
  <si>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</si>
  <si>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</si>
  <si>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</si>
  <si>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</si>
  <si>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</si>
  <si>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</si>
  <si>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</si>
  <si>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</si>
  <si>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</si>
  <si>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</si>
  <si>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</si>
  <si>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</si>
  <si>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</si>
  <si>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</si>
  <si>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</si>
  <si>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</si>
  <si>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</si>
  <si>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</si>
  <si>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</si>
  <si>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</si>
  <si>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</si>
  <si>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</si>
  <si>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</si>
  <si>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</si>
  <si>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</si>
  <si>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</si>
  <si>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</si>
  <si>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</si>
  <si>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</si>
  <si>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</si>
  <si>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</si>
  <si>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</si>
  <si>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</si>
  <si>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</si>
  <si>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</si>
  <si>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</si>
  <si>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</si>
  <si>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</si>
  <si>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</si>
  <si>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</si>
  <si>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</si>
  <si>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</si>
  <si>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</si>
  <si>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</si>
  <si>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</si>
  <si>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</si>
  <si>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</si>
  <si>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</si>
  <si>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</si>
  <si>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</si>
  <si>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</si>
  <si>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</si>
  <si>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</si>
  <si>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</si>
  <si>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</si>
  <si>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</si>
  <si>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</si>
  <si>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</si>
  <si>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</si>
  <si>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</si>
  <si>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</si>
  <si>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</si>
  <si>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</si>
  <si>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</si>
  <si>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</si>
  <si>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</si>
  <si>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</si>
  <si>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</si>
  <si>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</si>
  <si>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</si>
  <si>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</si>
  <si>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</si>
  <si>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</si>
  <si>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</si>
  <si>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</si>
  <si>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</si>
  <si>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</si>
  <si>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</si>
  <si>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</si>
  <si>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</si>
  <si>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</si>
  <si>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</si>
  <si>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</si>
  <si>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</si>
  <si>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</si>
  <si>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</si>
  <si>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</si>
  <si>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</si>
  <si>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</si>
  <si>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</si>
  <si>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</si>
  <si>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</si>
  <si>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</si>
  <si>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</si>
  <si>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</si>
  <si>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</si>
  <si>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</si>
  <si>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</si>
  <si>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</si>
  <si>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</si>
  <si>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</si>
  <si>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</si>
  <si>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</si>
  <si>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</si>
  <si>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</si>
  <si>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</si>
  <si>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</si>
  <si>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</si>
  <si>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</si>
  <si>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</si>
  <si>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</si>
  <si>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</si>
  <si>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</si>
  <si>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</si>
  <si>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</si>
  <si>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</si>
  <si>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</si>
  <si>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</si>
  <si>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</si>
  <si>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</si>
  <si>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</si>
  <si>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</si>
  <si>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</si>
  <si>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</si>
  <si>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</si>
  <si>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</si>
  <si>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</si>
  <si>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</si>
  <si>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</si>
  <si>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</si>
  <si>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</si>
  <si>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</si>
  <si>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</si>
  <si>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</si>
  <si>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</si>
  <si>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</si>
  <si>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</si>
  <si>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</si>
  <si>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</si>
  <si>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</si>
  <si>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</si>
  <si>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</si>
  <si>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</si>
  <si>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</si>
  <si>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</si>
  <si>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</si>
  <si>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</si>
  <si>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</si>
  <si>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</si>
  <si>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</si>
  <si>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</si>
  <si>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</si>
  <si>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</si>
  <si>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</si>
  <si>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</si>
  <si>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</si>
  <si>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</si>
  <si>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</si>
  <si>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</si>
  <si>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</si>
  <si>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</si>
  <si>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</si>
  <si>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</si>
  <si>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</si>
  <si>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</si>
  <si>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</si>
  <si>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</si>
  <si>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</si>
  <si>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</si>
  <si>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</si>
  <si>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</si>
  <si>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</si>
  <si>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</si>
  <si>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</si>
  <si>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</si>
  <si>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</si>
  <si>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</si>
  <si>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</si>
  <si>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</si>
  <si>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</si>
  <si>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</si>
  <si>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</si>
  <si>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</si>
  <si>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</si>
  <si>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</si>
  <si>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</si>
  <si>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</si>
  <si>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</si>
  <si>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</si>
  <si>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</si>
  <si>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</si>
  <si>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</si>
  <si>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</si>
  <si>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</si>
  <si>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</si>
  <si>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</si>
  <si>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</si>
  <si>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</si>
  <si>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</si>
  <si>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</si>
  <si>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</si>
  <si>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</si>
  <si>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</si>
  <si>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</si>
  <si>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</si>
  <si>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</si>
  <si>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</si>
  <si>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</si>
  <si>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</si>
  <si>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</si>
  <si>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</si>
  <si>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</si>
  <si>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</si>
  <si>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</si>
  <si>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</si>
  <si>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</si>
  <si>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</si>
  <si>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</si>
  <si>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</si>
  <si>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</si>
  <si>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</si>
  <si>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</si>
  <si>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</si>
  <si>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</si>
  <si>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</si>
  <si>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</si>
  <si>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</si>
  <si>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</si>
  <si>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</si>
  <si>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</si>
  <si>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</si>
  <si>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</si>
  <si>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</si>
  <si>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</si>
  <si>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</si>
  <si>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</si>
  <si>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</si>
  <si>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</si>
  <si>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</si>
  <si>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</si>
  <si>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</si>
  <si>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</si>
  <si>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</si>
  <si>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</si>
  <si>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</si>
  <si>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</si>
  <si>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</si>
  <si>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</si>
  <si>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</si>
  <si>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</si>
  <si>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</si>
  <si>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</si>
  <si>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</si>
  <si>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</si>
  <si>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</si>
  <si>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</si>
  <si>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</si>
  <si>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</si>
  <si>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</si>
  <si>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</si>
  <si>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</si>
  <si>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</si>
  <si>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</si>
  <si>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</si>
  <si>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</si>
  <si>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</si>
  <si>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</si>
  <si>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</si>
  <si>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</si>
  <si>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</si>
  <si>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</si>
  <si>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</si>
  <si>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</si>
  <si>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</si>
  <si>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</si>
  <si>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</si>
  <si>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</si>
  <si>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</si>
  <si>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</si>
  <si>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</si>
  <si>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</si>
  <si>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</si>
  <si>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</si>
  <si>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</si>
  <si>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</si>
  <si>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</si>
  <si>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</si>
  <si>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</si>
  <si>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</si>
  <si>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</si>
  <si>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</si>
  <si>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</si>
  <si>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</si>
  <si>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</si>
  <si>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</si>
  <si>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</si>
  <si>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</si>
  <si>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</si>
  <si>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</si>
  <si>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</si>
  <si>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</si>
  <si>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</si>
  <si>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</si>
  <si>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</si>
  <si>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</si>
  <si>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</si>
  <si>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</si>
  <si>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</si>
  <si>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</si>
  <si>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</si>
  <si>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</si>
  <si>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</si>
  <si>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</si>
  <si>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</si>
  <si>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</si>
  <si>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</si>
  <si>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</si>
  <si>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</si>
  <si>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</si>
  <si>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</si>
  <si>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</si>
  <si>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</si>
  <si>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</si>
  <si>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</si>
  <si>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</si>
  <si>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</si>
  <si>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</si>
  <si>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</si>
  <si>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</si>
  <si>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</si>
  <si>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</si>
  <si>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</si>
  <si>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</si>
  <si>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</si>
  <si>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</si>
  <si>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</si>
  <si>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</si>
  <si>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</si>
  <si>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</si>
  <si>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</si>
  <si>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</si>
  <si>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</si>
  <si>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</si>
  <si>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</si>
  <si>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</si>
  <si>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</si>
  <si>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</si>
  <si>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</si>
  <si>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</si>
  <si>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</si>
  <si>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</si>
  <si>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</si>
  <si>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</si>
  <si>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</si>
  <si>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</si>
  <si>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</si>
  <si>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</si>
  <si>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</si>
  <si>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</si>
  <si>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</si>
  <si>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</si>
  <si>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</si>
  <si>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</si>
  <si>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</si>
  <si>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</si>
  <si>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</si>
  <si>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</si>
  <si>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</si>
  <si>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</si>
  <si>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</si>
  <si>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</si>
  <si>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</si>
  <si>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</si>
  <si>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</si>
  <si>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</si>
  <si>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</si>
  <si>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</si>
  <si>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</si>
  <si>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</si>
  <si>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</si>
  <si>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</si>
  <si>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</si>
  <si>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</si>
  <si>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</si>
  <si>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</si>
  <si>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</si>
  <si>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</si>
  <si>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</si>
  <si>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</si>
  <si>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</si>
  <si>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</si>
  <si>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</si>
  <si>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</si>
  <si>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</si>
  <si>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</si>
  <si>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</si>
  <si>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</si>
  <si>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</si>
  <si>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</si>
  <si>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</si>
  <si>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</si>
  <si>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</si>
  <si>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</si>
  <si>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</si>
  <si>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</si>
  <si>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</si>
  <si>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</si>
  <si>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</si>
  <si>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</si>
  <si>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</si>
  <si>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</si>
  <si>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</si>
  <si>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</si>
  <si>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</si>
  <si>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</si>
  <si>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</si>
  <si>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</si>
  <si>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</si>
  <si>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</si>
  <si>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</si>
  <si>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</si>
  <si>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</si>
  <si>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</si>
  <si>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</si>
  <si>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</si>
  <si>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</si>
  <si>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</si>
  <si>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</si>
  <si>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</si>
  <si>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</si>
  <si>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</si>
  <si>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</si>
  <si>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</si>
  <si>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</si>
  <si>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</si>
  <si>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</si>
  <si>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</si>
  <si>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</si>
  <si>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</si>
  <si>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</si>
  <si>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</si>
  <si>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</si>
  <si>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</si>
  <si>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</si>
  <si>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</si>
  <si>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</si>
  <si>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</si>
  <si>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</si>
  <si>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</si>
  <si>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</si>
  <si>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</si>
  <si>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</si>
  <si>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</si>
  <si>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</si>
  <si>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</si>
  <si>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</si>
  <si>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</si>
  <si>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</si>
  <si>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</si>
  <si>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</si>
  <si>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</si>
  <si>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</si>
  <si>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</si>
  <si>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</si>
  <si>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</si>
  <si>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</si>
  <si>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</si>
  <si>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</si>
  <si>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</si>
  <si>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</si>
  <si>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</si>
  <si>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</si>
  <si>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</si>
  <si>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</si>
  <si>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</si>
  <si>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</si>
  <si>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</si>
  <si>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</si>
  <si>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</si>
  <si>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</si>
  <si>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</si>
  <si>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</si>
  <si>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</si>
  <si>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</si>
  <si>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</si>
  <si>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</si>
  <si>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</si>
  <si>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</si>
  <si>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</si>
  <si>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</si>
  <si>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</si>
  <si>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</si>
  <si>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</si>
  <si>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</si>
  <si>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</si>
  <si>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</si>
  <si>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</si>
  <si>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</si>
  <si>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</si>
  <si>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</si>
  <si>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</si>
  <si>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</si>
  <si>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</si>
  <si>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</si>
  <si>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</si>
  <si>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</si>
  <si>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</si>
  <si>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</si>
  <si>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</si>
  <si>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</si>
  <si>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</si>
  <si>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</si>
  <si>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</si>
  <si>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</si>
  <si>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</si>
  <si>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</si>
  <si>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</si>
  <si>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</si>
  <si>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</si>
  <si>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</si>
  <si>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</si>
  <si>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</si>
  <si>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</si>
  <si>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</si>
  <si>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</si>
  <si>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</si>
  <si>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</si>
  <si>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</si>
  <si>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</si>
  <si>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</si>
  <si>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</si>
  <si>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</si>
  <si>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</si>
  <si>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</si>
  <si>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</si>
  <si>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</si>
  <si>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</si>
  <si>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</si>
  <si>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</si>
  <si>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</si>
  <si>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</si>
  <si>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</si>
  <si>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</si>
  <si>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</si>
  <si>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</si>
  <si>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</si>
  <si>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</si>
  <si>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</si>
  <si>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</si>
  <si>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</si>
  <si>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</si>
  <si>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</si>
  <si>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</si>
  <si>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</si>
  <si>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</si>
  <si>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</si>
  <si>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</si>
  <si>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</si>
  <si>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</si>
  <si>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</si>
  <si>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</si>
  <si>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</si>
  <si>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</si>
  <si>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</si>
  <si>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</si>
  <si>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</si>
  <si>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</si>
  <si>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</si>
  <si>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</si>
  <si>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</si>
  <si>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</si>
  <si>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</si>
  <si>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</si>
  <si>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</si>
  <si>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</si>
  <si>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</si>
  <si>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</si>
  <si>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</si>
  <si>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</si>
  <si>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</si>
  <si>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</si>
  <si>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</si>
  <si>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</si>
  <si>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</si>
  <si>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</si>
  <si>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</si>
  <si>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</si>
  <si>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</si>
  <si>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</si>
  <si>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</si>
  <si>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</si>
  <si>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</si>
  <si>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</si>
  <si>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</si>
  <si>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</si>
  <si>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</si>
  <si>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</si>
  <si>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</si>
  <si>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</si>
  <si>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</si>
  <si>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</si>
  <si>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</si>
  <si>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</si>
  <si>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</si>
  <si>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</si>
  <si>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</si>
  <si>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</si>
  <si>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</si>
  <si>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</si>
  <si>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</si>
  <si>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</si>
  <si>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</si>
  <si>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</si>
  <si>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</si>
  <si>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</si>
  <si>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</si>
  <si>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</si>
  <si>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</si>
  <si>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</si>
  <si>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</si>
  <si>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</si>
  <si>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</si>
  <si>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</si>
  <si>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</si>
  <si>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</si>
  <si>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</si>
  <si>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</si>
  <si>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</si>
  <si>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</si>
  <si>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</si>
  <si>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</si>
  <si>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</si>
  <si>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</si>
  <si>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</si>
  <si>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</si>
  <si>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</si>
  <si>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</si>
  <si>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</si>
  <si>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</si>
  <si>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</si>
  <si>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</si>
  <si>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</si>
  <si>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</si>
  <si>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</si>
  <si>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</si>
  <si>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</si>
  <si>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</si>
  <si>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</si>
  <si>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</si>
  <si>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</si>
  <si>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</si>
  <si>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</si>
  <si>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</si>
  <si>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</si>
  <si>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</si>
  <si>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</si>
  <si>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</si>
  <si>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</si>
  <si>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</si>
  <si>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</si>
  <si>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</si>
  <si>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</si>
  <si>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</si>
  <si>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</si>
  <si>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</si>
  <si>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</si>
  <si>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</si>
  <si>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</si>
  <si>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</si>
  <si>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</si>
  <si>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</si>
  <si>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</si>
  <si>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</si>
  <si>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</si>
  <si>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</si>
  <si>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</si>
  <si>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</si>
  <si>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</si>
  <si>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</si>
  <si>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</si>
  <si>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</si>
  <si>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</si>
  <si>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</si>
  <si>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</si>
  <si>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</si>
  <si>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</si>
  <si>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</si>
  <si>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</si>
  <si>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</si>
  <si>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</si>
  <si>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</si>
  <si>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</si>
  <si>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</si>
  <si>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</si>
  <si>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</si>
  <si>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</si>
  <si>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</si>
  <si>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</si>
  <si>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</si>
  <si>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</si>
  <si>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</si>
  <si>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</si>
  <si>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</si>
  <si>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</si>
  <si>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</si>
  <si>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</si>
  <si>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</si>
  <si>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</si>
  <si>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</si>
  <si>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</si>
  <si>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</si>
  <si>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</si>
  <si>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</si>
  <si>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</si>
  <si>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</si>
  <si>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</si>
  <si>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</si>
  <si>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</si>
  <si>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</si>
  <si>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</si>
  <si>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</si>
  <si>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</si>
  <si>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</si>
  <si>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</si>
  <si>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</si>
  <si>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</si>
  <si>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</si>
  <si>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</si>
  <si>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</si>
  <si>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</si>
  <si>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</si>
  <si>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</si>
  <si>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</si>
  <si>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</si>
  <si>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</si>
  <si>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</si>
  <si>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</si>
  <si>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</si>
  <si>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</si>
  <si>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</si>
  <si>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</si>
  <si>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</si>
  <si>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</si>
  <si>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</si>
  <si>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</si>
  <si>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</si>
  <si>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</si>
  <si>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</si>
  <si>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</si>
  <si>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</si>
  <si>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</si>
  <si>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</si>
  <si>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</si>
  <si>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</si>
  <si>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</si>
  <si>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</si>
  <si>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</si>
  <si>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</si>
  <si>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</si>
  <si>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</si>
  <si>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</si>
  <si>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</si>
  <si>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</si>
  <si>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</si>
  <si>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</si>
  <si>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</si>
  <si>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</si>
  <si>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</si>
  <si>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</si>
  <si>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</si>
  <si>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</si>
  <si>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</si>
  <si>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</si>
  <si>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</si>
  <si>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</si>
  <si>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</si>
  <si>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</si>
  <si>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</si>
  <si>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</si>
  <si>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</si>
  <si>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</si>
  <si>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</si>
  <si>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</si>
  <si>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</si>
  <si>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</si>
  <si>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</si>
  <si>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</si>
  <si>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</si>
  <si>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</si>
  <si>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</si>
  <si>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</si>
  <si>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</si>
  <si>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</si>
  <si>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</si>
  <si>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</si>
  <si>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</si>
  <si>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</si>
  <si>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</si>
  <si>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</si>
  <si>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</si>
  <si>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</si>
  <si>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</si>
  <si>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</si>
  <si>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</si>
  <si>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</si>
  <si>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</si>
  <si>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</si>
  <si>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</si>
  <si>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</si>
  <si>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</si>
  <si>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</si>
  <si>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</si>
  <si>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</si>
  <si>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</si>
  <si>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</si>
  <si>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</si>
  <si>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</si>
  <si>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</si>
  <si>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</si>
  <si>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</si>
  <si>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</si>
  <si>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</si>
  <si>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</si>
  <si>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</si>
  <si>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</si>
  <si>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</si>
  <si>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</si>
  <si>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</si>
  <si>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</si>
  <si>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</si>
  <si>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</si>
  <si>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</si>
  <si>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</si>
  <si>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</si>
  <si>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</si>
  <si>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</si>
  <si>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</si>
  <si>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</si>
  <si>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</si>
  <si>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</si>
  <si>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</si>
  <si>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</si>
  <si>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</si>
  <si>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</si>
  <si>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</si>
  <si>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</si>
  <si>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</si>
  <si>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</si>
  <si>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</si>
  <si>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</si>
  <si>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</si>
  <si>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</si>
  <si>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</si>
  <si>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</si>
  <si>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</si>
  <si>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</si>
  <si>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</si>
  <si>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</si>
  <si>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</si>
  <si>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</si>
  <si>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</si>
  <si>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</si>
  <si>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</si>
  <si>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</si>
  <si>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</si>
  <si>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</si>
  <si>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</si>
  <si>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</si>
  <si>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</si>
  <si>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</si>
  <si>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</si>
  <si>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</si>
  <si>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</si>
  <si>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</si>
  <si>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</si>
  <si>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</si>
  <si>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</si>
  <si>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</si>
  <si>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</si>
  <si>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</si>
  <si>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</si>
  <si>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</si>
  <si>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</si>
  <si>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</si>
  <si>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</si>
  <si>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</si>
  <si>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</si>
  <si>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</si>
  <si>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</si>
  <si>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</si>
  <si>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</si>
  <si>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</si>
  <si>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</si>
  <si>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</si>
  <si>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</si>
  <si>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</si>
  <si>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</si>
  <si>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</si>
  <si>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</si>
  <si>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</si>
  <si>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</si>
  <si>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</si>
  <si>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</si>
  <si>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</si>
  <si>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</si>
  <si>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</si>
  <si>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</si>
  <si>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</si>
  <si>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</si>
  <si>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</si>
  <si>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</si>
  <si>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</si>
  <si>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</si>
  <si>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</si>
  <si>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</si>
  <si>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</si>
  <si>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</si>
  <si>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</si>
  <si>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</si>
  <si>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</si>
  <si>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</si>
  <si>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</si>
  <si>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</si>
  <si>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</si>
  <si>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</si>
  <si>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</si>
  <si>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</si>
  <si>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</si>
  <si>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</si>
  <si>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</si>
  <si>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</si>
  <si>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</si>
  <si>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</si>
  <si>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</si>
  <si>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</si>
  <si>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</si>
  <si>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</si>
  <si>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</si>
  <si>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</si>
  <si>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</si>
  <si>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</si>
  <si>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</si>
  <si>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</si>
  <si>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</si>
  <si>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</si>
  <si>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</si>
  <si>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</si>
  <si>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</si>
  <si>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</si>
  <si>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</si>
  <si>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</si>
  <si>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</si>
  <si>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</si>
  <si>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</si>
  <si>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</si>
  <si>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</si>
  <si>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</si>
  <si>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</si>
  <si>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</si>
  <si>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</si>
  <si>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</si>
  <si>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</si>
  <si>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</si>
  <si>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</si>
  <si>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</si>
  <si>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</si>
  <si>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</si>
  <si>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</si>
  <si>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</si>
  <si>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</si>
  <si>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</si>
  <si>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</si>
  <si>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</si>
  <si>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</si>
  <si>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</si>
  <si>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</si>
  <si>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</si>
  <si>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</si>
  <si>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</si>
  <si>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</si>
  <si>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</si>
  <si>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</si>
  <si>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</si>
  <si>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</si>
  <si>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</si>
  <si>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</si>
  <si>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</si>
  <si>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</si>
  <si>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</si>
  <si>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</si>
  <si>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</si>
  <si>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</si>
  <si>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</si>
  <si>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</si>
  <si>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</si>
  <si>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</si>
  <si>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</si>
  <si>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</si>
  <si>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</si>
  <si>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</si>
  <si>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</si>
  <si>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</si>
  <si>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</si>
  <si>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</si>
  <si>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</si>
  <si>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</si>
  <si>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</si>
  <si>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</si>
  <si>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</si>
  <si>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</si>
  <si>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</si>
  <si>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</si>
  <si>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</si>
  <si>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</si>
  <si>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</si>
  <si>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</si>
  <si>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</si>
  <si>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</si>
  <si>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</si>
  <si>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</si>
  <si>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</si>
  <si>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</si>
  <si>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</si>
  <si>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</si>
  <si>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</si>
  <si>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</si>
  <si>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</si>
  <si>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</si>
  <si>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</si>
  <si>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</si>
  <si>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</si>
  <si>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</si>
  <si>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</si>
  <si>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</si>
  <si>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</si>
  <si>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</si>
  <si>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</si>
  <si>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</si>
  <si>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</si>
  <si>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</si>
  <si>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</si>
  <si>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</si>
  <si>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</si>
  <si>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</si>
  <si>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</si>
  <si>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</si>
  <si>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</si>
  <si>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</si>
  <si>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</si>
  <si>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</si>
  <si>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</si>
  <si>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</si>
  <si>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</si>
  <si>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</si>
  <si>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</si>
  <si>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</si>
  <si>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</si>
  <si>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</si>
  <si>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</si>
  <si>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</si>
  <si>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</si>
  <si>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</si>
  <si>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</si>
  <si>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</si>
  <si>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</si>
  <si>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</si>
  <si>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</si>
  <si>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</si>
  <si>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</si>
  <si>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</si>
  <si>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</si>
  <si>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</si>
  <si>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</si>
  <si>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</si>
  <si>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</si>
  <si>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</si>
  <si>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</si>
  <si>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</si>
  <si>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</si>
  <si>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</si>
  <si>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</si>
  <si>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</si>
  <si>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</si>
  <si>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</si>
  <si>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</si>
  <si>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</si>
  <si>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</si>
  <si>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</si>
  <si>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</si>
  <si>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</si>
  <si>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</si>
  <si>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</si>
  <si>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</si>
  <si>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</si>
  <si>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</si>
  <si>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</si>
  <si>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</si>
  <si>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</si>
  <si>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</si>
  <si>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</si>
  <si>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</si>
  <si>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</si>
  <si>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</si>
  <si>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</si>
  <si>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</si>
  <si>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</si>
  <si>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</si>
  <si>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</si>
  <si>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</si>
  <si>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</si>
  <si>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</si>
  <si>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</si>
  <si>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</si>
  <si>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</si>
  <si>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</si>
  <si>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</si>
  <si>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</si>
  <si>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</si>
  <si>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</si>
  <si>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</si>
  <si>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</si>
  <si>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</si>
  <si>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</si>
  <si>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</si>
  <si>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</si>
  <si>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</si>
  <si>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</si>
  <si>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</si>
  <si>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</si>
  <si>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</si>
  <si>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</si>
  <si>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</si>
  <si>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</si>
  <si>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</si>
  <si>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</si>
  <si>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</si>
  <si>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</si>
  <si>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</si>
  <si>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</si>
  <si>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</si>
  <si>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</si>
  <si>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</si>
  <si>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</si>
  <si>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</si>
  <si>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</si>
  <si>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</si>
  <si>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</si>
  <si>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</si>
  <si>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</si>
  <si>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</si>
  <si>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</si>
  <si>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</si>
  <si>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</si>
  <si>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</si>
  <si>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</si>
  <si>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</si>
  <si>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</si>
  <si>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</si>
  <si>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</si>
  <si>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</si>
  <si>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</si>
  <si>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</si>
  <si>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</si>
  <si>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</si>
  <si>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</si>
  <si>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</si>
  <si>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</si>
  <si>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</si>
  <si>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</si>
  <si>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</si>
  <si>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</si>
  <si>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</si>
  <si>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</si>
  <si>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</si>
  <si>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</si>
  <si>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</si>
  <si>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</si>
  <si>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</si>
  <si>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</si>
  <si>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</si>
  <si>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</si>
  <si>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</si>
  <si>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</si>
  <si>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</si>
  <si>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</si>
  <si>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</si>
  <si>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</si>
  <si>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</si>
  <si>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</si>
  <si>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</si>
  <si>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</si>
  <si>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</si>
  <si>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</si>
  <si>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</si>
  <si>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</si>
  <si>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</si>
  <si>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</si>
  <si>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</si>
  <si>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</si>
  <si>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</si>
  <si>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</si>
  <si>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</si>
  <si>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</si>
  <si>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</si>
  <si>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</si>
  <si>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</si>
  <si>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</si>
  <si>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</si>
  <si>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</si>
  <si>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</si>
  <si>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</si>
  <si>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</si>
  <si>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</si>
  <si>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</si>
  <si>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</si>
  <si>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</si>
  <si>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</si>
  <si>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</si>
  <si>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</si>
  <si>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</si>
  <si>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</si>
  <si>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</si>
  <si>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</si>
  <si>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</si>
  <si>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</si>
  <si>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</si>
  <si>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</si>
  <si>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</si>
  <si>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</si>
  <si>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</si>
  <si>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</si>
  <si>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</si>
  <si>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</si>
  <si>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</si>
  <si>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</si>
  <si>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</si>
  <si>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</si>
  <si>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</si>
  <si>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</si>
  <si>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</si>
  <si>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</si>
  <si>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</si>
  <si>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</si>
  <si>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</si>
  <si>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</si>
  <si>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</si>
  <si>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</si>
  <si>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</si>
  <si>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</si>
  <si>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</si>
  <si>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</si>
  <si>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</si>
  <si>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</si>
  <si>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</si>
  <si>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</si>
  <si>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</si>
  <si>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</si>
  <si>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</si>
  <si>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</si>
  <si>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</si>
  <si>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</si>
  <si>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</si>
  <si>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</si>
  <si>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</si>
  <si>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</si>
  <si>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</si>
  <si>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</si>
  <si>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</si>
  <si>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</si>
  <si>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</si>
  <si>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</si>
  <si>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</si>
  <si>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</si>
  <si>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</si>
  <si>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</si>
  <si>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</si>
  <si>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</si>
  <si>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</si>
  <si>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</si>
  <si>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</si>
  <si>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</si>
  <si>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</si>
  <si>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</si>
  <si>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</si>
  <si>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</si>
  <si>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</si>
  <si>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</si>
  <si>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</si>
  <si>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</si>
  <si>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</si>
  <si>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</si>
  <si>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</si>
  <si>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</si>
  <si>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</si>
  <si>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</si>
  <si>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</si>
  <si>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</si>
  <si>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</si>
  <si>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</si>
  <si>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</si>
  <si>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</si>
  <si>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</si>
  <si>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</si>
  <si>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</si>
  <si>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</si>
  <si>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</si>
  <si>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</si>
  <si>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</si>
  <si>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</si>
  <si>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</si>
  <si>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</si>
  <si>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</si>
  <si>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</si>
  <si>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</si>
  <si>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</si>
  <si>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</si>
  <si>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</si>
  <si>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</si>
  <si>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</si>
  <si>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</si>
  <si>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</si>
  <si>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</si>
  <si>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</si>
  <si>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</si>
  <si>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</si>
  <si>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</si>
  <si>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</si>
  <si>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</si>
  <si>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</si>
  <si>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</si>
  <si>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</si>
  <si>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</si>
  <si>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</si>
  <si>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</si>
  <si>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</si>
  <si>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</si>
  <si>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</si>
  <si>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</si>
  <si>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</si>
  <si>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</si>
  <si>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</si>
  <si>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</si>
  <si>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</si>
  <si>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</si>
  <si>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</si>
  <si>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</si>
  <si>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</si>
  <si>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</si>
  <si>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</si>
  <si>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</si>
  <si>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</si>
  <si>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</si>
  <si>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</si>
  <si>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</si>
  <si>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</si>
  <si>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</si>
  <si>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</si>
  <si>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</si>
  <si>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</si>
  <si>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</si>
  <si>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</si>
  <si>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</si>
  <si>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</si>
  <si>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</si>
  <si>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</si>
  <si>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</si>
  <si>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</si>
  <si>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</si>
  <si>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</si>
  <si>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</si>
  <si>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</si>
  <si>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</si>
  <si>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</si>
  <si>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</si>
  <si>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</si>
  <si>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</si>
  <si>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</si>
  <si>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</si>
  <si>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</si>
  <si>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</si>
  <si>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</si>
  <si>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</si>
  <si>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</si>
  <si>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</si>
  <si>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</si>
  <si>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</si>
  <si>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</si>
  <si>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</si>
  <si>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</si>
  <si>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</si>
  <si>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</si>
  <si>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</si>
  <si>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</si>
  <si>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</si>
  <si>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</si>
  <si>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</si>
  <si>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</si>
  <si>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</si>
  <si>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</si>
  <si>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</si>
  <si>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</si>
  <si>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</si>
  <si>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</si>
  <si>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</si>
  <si>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</si>
  <si>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</si>
  <si>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</si>
  <si>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</si>
  <si>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</si>
  <si>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</si>
  <si>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</si>
  <si>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</si>
  <si>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</si>
  <si>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</si>
  <si>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</si>
  <si>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</si>
  <si>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</si>
  <si>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</si>
  <si>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</si>
  <si>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</si>
  <si>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</si>
  <si>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</si>
  <si>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</si>
  <si>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</si>
  <si>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</si>
  <si>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</si>
  <si>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</si>
  <si>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</si>
  <si>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</si>
  <si>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</si>
  <si>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</si>
  <si>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</si>
  <si>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</si>
  <si>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</si>
  <si>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</si>
  <si>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</si>
  <si>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</si>
  <si>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</si>
  <si>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</si>
  <si>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</si>
  <si>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</si>
  <si>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</si>
  <si>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</si>
  <si>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</si>
  <si>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</si>
  <si>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</si>
  <si>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</si>
  <si>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</si>
  <si>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</si>
  <si>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</si>
  <si>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</si>
  <si>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</si>
  <si>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</si>
  <si>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</si>
  <si>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</si>
  <si>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</si>
  <si>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</si>
  <si>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</si>
  <si>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</si>
  <si>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</si>
  <si>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</si>
  <si>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</si>
  <si>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</si>
  <si>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</si>
  <si>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</si>
  <si>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</si>
  <si>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</si>
  <si>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</si>
  <si>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</si>
  <si>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</si>
  <si>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</si>
  <si>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</si>
  <si>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</si>
  <si>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</si>
  <si>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</si>
  <si>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</si>
  <si>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</si>
  <si>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</si>
  <si>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</si>
  <si>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</si>
  <si>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</si>
  <si>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</si>
  <si>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</si>
  <si>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</si>
  <si>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</si>
  <si>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</si>
  <si>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</si>
  <si>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</si>
  <si>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</si>
  <si>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</si>
  <si>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</si>
  <si>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</si>
  <si>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</si>
  <si>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</si>
  <si>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</si>
  <si>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</si>
  <si>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</si>
  <si>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</si>
  <si>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</si>
  <si>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</si>
  <si>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</si>
  <si>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</si>
  <si>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</si>
  <si>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</si>
  <si>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</si>
  <si>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</si>
  <si>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</si>
  <si>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</si>
  <si>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</si>
  <si>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</si>
  <si>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</si>
  <si>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</si>
  <si>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</si>
  <si>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</si>
  <si>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</si>
  <si>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</si>
  <si>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</si>
  <si>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</si>
  <si>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</si>
  <si>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</si>
  <si>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</si>
  <si>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</si>
  <si>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</si>
  <si>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</si>
  <si>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</si>
  <si>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</si>
  <si>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</si>
  <si>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</si>
  <si>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</si>
  <si>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</si>
  <si>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</si>
  <si>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</si>
  <si>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</si>
  <si>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</si>
  <si>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</si>
  <si>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</si>
  <si>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</si>
  <si>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</si>
  <si>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</si>
  <si>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</si>
  <si>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</si>
  <si>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</si>
  <si>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</si>
  <si>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</si>
  <si>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</si>
  <si>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</si>
  <si>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</si>
  <si>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</si>
  <si>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</si>
  <si>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</si>
  <si>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</si>
  <si>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</si>
  <si>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</si>
  <si>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</si>
  <si>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</si>
  <si>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</si>
  <si>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</si>
  <si>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</si>
  <si>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</si>
  <si>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</si>
  <si>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</si>
  <si>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</si>
  <si>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</si>
  <si>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</si>
  <si>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</si>
  <si>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</si>
  <si>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</si>
  <si>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</si>
  <si>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</si>
  <si>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</si>
  <si>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</si>
  <si>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</si>
  <si>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</si>
  <si>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</si>
  <si>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</si>
  <si>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</si>
  <si>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</si>
  <si>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</si>
  <si>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</si>
  <si>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</si>
  <si>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</si>
  <si>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</si>
  <si>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</si>
  <si>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</si>
  <si>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</si>
  <si>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</si>
  <si>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</si>
  <si>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</si>
  <si>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</si>
  <si>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</si>
  <si>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</si>
  <si>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</si>
  <si>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</si>
  <si>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</si>
  <si>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</si>
  <si>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</si>
  <si>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</si>
  <si>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</si>
  <si>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</si>
  <si>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</si>
  <si>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</si>
  <si>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</si>
  <si>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</si>
  <si>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</si>
  <si>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</si>
  <si>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</si>
  <si>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</si>
  <si>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</si>
  <si>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</si>
  <si>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</si>
  <si>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</si>
  <si>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</si>
  <si>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</si>
  <si>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</si>
  <si>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</si>
  <si>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</si>
  <si>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</si>
  <si>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</si>
  <si>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</si>
  <si>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</si>
  <si>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</si>
  <si>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</si>
  <si>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</si>
  <si>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</si>
  <si>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</si>
  <si>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</si>
  <si>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</si>
  <si>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</si>
  <si>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</si>
  <si>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</si>
  <si>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</si>
  <si>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</si>
  <si>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</si>
  <si>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</si>
  <si>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</si>
  <si>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</si>
  <si>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</si>
  <si>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</si>
  <si>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</si>
  <si>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</si>
  <si>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</si>
  <si>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</si>
  <si>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</si>
  <si>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</si>
  <si>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</si>
  <si>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</si>
  <si>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</si>
  <si>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</si>
  <si>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</si>
  <si>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</si>
  <si>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</si>
  <si>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</si>
  <si>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</si>
  <si>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</si>
  <si>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</si>
  <si>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</si>
  <si>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</si>
  <si>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</si>
  <si>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</si>
  <si>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</si>
  <si>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</si>
  <si>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</si>
  <si>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</si>
  <si>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</si>
  <si>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</si>
  <si>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</si>
  <si>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</si>
  <si>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</si>
  <si>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</si>
  <si>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</si>
  <si>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</si>
  <si>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</si>
  <si>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</si>
  <si>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</si>
  <si>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</si>
  <si>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</si>
  <si>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</si>
  <si>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</si>
  <si>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</si>
  <si>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</si>
  <si>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</si>
  <si>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</si>
  <si>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</si>
  <si>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</si>
  <si>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</si>
  <si>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</si>
  <si>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</si>
  <si>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</si>
  <si>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</si>
  <si>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</si>
  <si>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</si>
  <si>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</si>
  <si>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</si>
  <si>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</si>
  <si>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</si>
  <si>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</si>
  <si>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</si>
  <si>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</si>
  <si>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</si>
  <si>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</si>
  <si>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</si>
  <si>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</si>
  <si>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</si>
  <si>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</si>
  <si>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</si>
  <si>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</si>
  <si>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</si>
  <si>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</si>
  <si>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</si>
  <si>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</si>
  <si>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</si>
  <si>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</si>
  <si>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</si>
  <si>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</si>
  <si>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</si>
  <si>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</si>
  <si>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</si>
  <si>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</si>
  <si>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</si>
  <si>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</si>
  <si>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</si>
  <si>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</si>
  <si>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</si>
  <si>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</si>
  <si>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</si>
  <si>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</si>
  <si>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</si>
  <si>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</si>
  <si>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</si>
  <si>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</si>
  <si>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</si>
  <si>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</si>
  <si>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</si>
  <si>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</si>
  <si>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</si>
  <si>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</si>
  <si>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</si>
  <si>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</si>
  <si>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</si>
  <si>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</si>
  <si>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</si>
  <si>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</si>
  <si>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</si>
  <si>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</si>
  <si>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</si>
  <si>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</si>
  <si>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</si>
  <si>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</si>
  <si>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</si>
  <si>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</si>
  <si>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</si>
  <si>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</si>
  <si>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</si>
  <si>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</si>
  <si>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</si>
  <si>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</si>
  <si>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</si>
  <si>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</si>
  <si>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</si>
  <si>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</si>
  <si>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</si>
  <si>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</si>
  <si>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</si>
  <si>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</si>
  <si>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</si>
  <si>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</si>
  <si>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</si>
  <si>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</si>
  <si>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</si>
  <si>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</si>
  <si>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</si>
  <si>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</si>
  <si>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</si>
  <si>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</si>
  <si>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</si>
  <si>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</si>
  <si>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</si>
  <si>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</si>
  <si>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</si>
  <si>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</si>
  <si>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</si>
  <si>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</si>
  <si>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</si>
  <si>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</si>
  <si>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</si>
  <si>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</si>
  <si>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</si>
  <si>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</si>
  <si>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</si>
  <si>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</si>
  <si>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</si>
  <si>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</si>
  <si>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</si>
  <si>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</si>
  <si>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</si>
  <si>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</si>
  <si>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</si>
  <si>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</si>
  <si>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</si>
  <si>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</si>
  <si>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</si>
  <si>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</si>
  <si>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</si>
  <si>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</si>
  <si>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</si>
  <si>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</si>
  <si>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</si>
  <si>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</si>
  <si>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</si>
  <si>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</si>
  <si>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</si>
  <si>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</si>
  <si>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</si>
  <si>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</si>
  <si>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</si>
  <si>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</si>
  <si>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</si>
  <si>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</si>
  <si>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</si>
  <si>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</si>
  <si>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</si>
  <si>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</si>
  <si>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</si>
  <si>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</si>
  <si>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</si>
  <si>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</si>
  <si>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</si>
  <si>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</si>
  <si>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</si>
  <si>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</si>
  <si>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</si>
  <si>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</si>
  <si>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</si>
  <si>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</si>
  <si>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</si>
  <si>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</si>
  <si>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</si>
  <si>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</si>
  <si>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</si>
  <si>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</si>
  <si>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</si>
  <si>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</si>
  <si>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</si>
  <si>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</si>
  <si>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</si>
  <si>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</si>
  <si>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</si>
  <si>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</si>
  <si>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</si>
  <si>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</si>
  <si>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</si>
  <si>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</si>
  <si>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</si>
  <si>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</si>
  <si>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</si>
  <si>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</si>
  <si>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</si>
  <si>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</si>
  <si>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</si>
  <si>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</si>
  <si>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</si>
  <si>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</si>
  <si>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</si>
  <si>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</si>
  <si>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</si>
  <si>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</si>
  <si>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</si>
  <si>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</si>
  <si>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</si>
  <si>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</si>
  <si>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</si>
  <si>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</si>
  <si>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</si>
  <si>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</si>
  <si>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</si>
  <si>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</si>
  <si>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</si>
  <si>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</si>
  <si>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</si>
  <si>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</si>
  <si>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</si>
  <si>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</si>
  <si>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</si>
  <si>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</si>
  <si>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</si>
  <si>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</si>
  <si>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</si>
  <si>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</si>
  <si>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</si>
  <si>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</si>
  <si>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</si>
  <si>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</si>
  <si>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</si>
  <si>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</si>
  <si>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</si>
  <si>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</si>
  <si>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</si>
  <si>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</si>
  <si>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</si>
  <si>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</si>
  <si>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</si>
  <si>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</si>
  <si>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</si>
  <si>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</si>
  <si>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</si>
  <si>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</si>
  <si>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</si>
  <si>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</si>
  <si>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</si>
  <si>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</si>
  <si>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</si>
  <si>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</si>
  <si>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</si>
  <si>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</si>
  <si>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</si>
  <si>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</si>
  <si>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</si>
  <si>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</si>
  <si>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</si>
  <si>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</si>
  <si>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</si>
  <si>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</si>
  <si>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</si>
  <si>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</si>
  <si>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</si>
  <si>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</si>
  <si>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</si>
  <si>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</si>
  <si>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</si>
  <si>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</si>
  <si>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</si>
  <si>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</si>
  <si>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</si>
  <si>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</si>
  <si>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</si>
  <si>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</si>
  <si>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</si>
  <si>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</si>
  <si>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</si>
  <si>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</si>
  <si>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</si>
  <si>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</si>
  <si>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</si>
  <si>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</si>
  <si>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</si>
  <si>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</si>
  <si>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</si>
  <si>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</si>
  <si>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</si>
  <si>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</si>
  <si>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</si>
  <si>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</si>
  <si>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</si>
  <si>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</si>
  <si>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</si>
  <si>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</si>
  <si>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</si>
  <si>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</si>
  <si>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</si>
  <si>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</si>
  <si>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</si>
  <si>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</si>
  <si>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</si>
  <si>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</si>
  <si>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</si>
  <si>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</si>
  <si>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</si>
  <si>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</si>
  <si>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</si>
  <si>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</si>
  <si>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</si>
  <si>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</si>
  <si>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</si>
  <si>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</si>
  <si>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</si>
  <si>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</si>
  <si>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</si>
  <si>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</si>
  <si>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</si>
  <si>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</si>
  <si>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</si>
  <si>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</si>
  <si>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</si>
  <si>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</si>
  <si>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</si>
  <si>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</si>
  <si>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</si>
  <si>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</si>
  <si>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</si>
  <si>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</si>
  <si>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</si>
  <si>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</si>
  <si>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</si>
  <si>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</si>
  <si>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</si>
  <si>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</si>
  <si>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</si>
  <si>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</si>
  <si>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</si>
  <si>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</si>
  <si>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</si>
  <si>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</si>
  <si>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</si>
  <si>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</si>
  <si>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</si>
  <si>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</si>
  <si>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</si>
  <si>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</si>
  <si>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</si>
  <si>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</si>
  <si>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</si>
  <si>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</si>
  <si>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</si>
  <si>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</si>
  <si>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</si>
  <si>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</si>
  <si>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</si>
  <si>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</si>
  <si>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</si>
  <si>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</si>
  <si>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</si>
  <si>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</si>
  <si>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</si>
  <si>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</si>
  <si>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</si>
  <si>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</si>
  <si>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</si>
  <si>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</si>
  <si>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</si>
  <si>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</si>
  <si>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</si>
  <si>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</si>
  <si>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</si>
  <si>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</si>
  <si>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</si>
  <si>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</si>
  <si>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</si>
  <si>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</si>
  <si>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</si>
  <si>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</si>
  <si>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</si>
  <si>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</si>
  <si>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</si>
  <si>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</si>
  <si>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</si>
  <si>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</si>
  <si>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</si>
  <si>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</si>
  <si>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</si>
  <si>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</si>
  <si>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</si>
  <si>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</si>
  <si>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</si>
  <si>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</si>
  <si>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</si>
  <si>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</si>
  <si>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</si>
  <si>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</si>
  <si>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</si>
  <si>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</si>
  <si>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</si>
  <si>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</si>
  <si>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</si>
  <si>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</si>
  <si>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</si>
  <si>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</si>
  <si>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</si>
  <si>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</si>
  <si>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</si>
  <si>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</si>
  <si>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</si>
  <si>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</si>
  <si>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</si>
  <si>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</si>
  <si>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</si>
  <si>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</si>
  <si>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</si>
  <si>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</si>
  <si>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</si>
  <si>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</si>
  <si>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</si>
  <si>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</si>
  <si>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</si>
  <si>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</si>
  <si>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</si>
  <si>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</si>
  <si>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</si>
  <si>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</si>
  <si>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</si>
  <si>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</si>
  <si>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</si>
  <si>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</si>
  <si>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</si>
  <si>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</si>
  <si>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</si>
  <si>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</si>
  <si>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</si>
  <si>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</si>
  <si>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</si>
  <si>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</si>
  <si>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</si>
  <si>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</si>
  <si>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</si>
  <si>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</si>
  <si>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</si>
  <si>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</si>
  <si>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</si>
  <si>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</si>
  <si>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</si>
  <si>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</si>
  <si>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</si>
  <si>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</si>
  <si>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</si>
  <si>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</si>
  <si>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</si>
  <si>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</si>
  <si>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</si>
  <si>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</si>
  <si>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</si>
  <si>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</si>
  <si>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</si>
  <si>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</si>
  <si>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</si>
  <si>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</si>
  <si>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</si>
  <si>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</si>
  <si>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</si>
  <si>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</si>
  <si>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</si>
  <si>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</si>
  <si>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</si>
  <si>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</si>
  <si>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</si>
  <si>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</si>
  <si>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</si>
  <si>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</si>
  <si>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</si>
  <si>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</si>
  <si>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</si>
  <si>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</si>
  <si>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</si>
  <si>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</si>
  <si>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</si>
  <si>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</si>
  <si>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</si>
  <si>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</si>
  <si>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</si>
  <si>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</si>
  <si>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</si>
  <si>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</si>
  <si>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</si>
  <si>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</si>
  <si>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</si>
  <si>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</si>
  <si>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</si>
  <si>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</si>
  <si>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</si>
  <si>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</si>
  <si>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</si>
  <si>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</si>
  <si>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</si>
  <si>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</si>
  <si>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</si>
  <si>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</si>
  <si>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</si>
  <si>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</si>
  <si>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</si>
  <si>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</si>
  <si>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</si>
  <si>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</si>
  <si>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</si>
  <si>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</si>
  <si>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</si>
  <si>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</si>
  <si>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</si>
  <si>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</si>
  <si>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</si>
  <si>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</si>
  <si>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</si>
  <si>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</si>
  <si>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</si>
  <si>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</si>
  <si>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</si>
  <si>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</si>
  <si>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</si>
  <si>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</si>
  <si>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</si>
  <si>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</si>
  <si>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</si>
  <si>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</si>
  <si>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</si>
  <si>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</si>
  <si>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</si>
  <si>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</si>
  <si>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</si>
  <si>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</si>
  <si>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</si>
  <si>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</si>
  <si>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</si>
  <si>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</si>
  <si>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</si>
  <si>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</si>
  <si>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</si>
  <si>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</si>
  <si>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</si>
  <si>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</si>
  <si>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</si>
  <si>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</si>
  <si>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</si>
  <si>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</si>
  <si>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</si>
  <si>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</si>
  <si>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</si>
  <si>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</si>
  <si>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</si>
  <si>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</si>
  <si>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</si>
  <si>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</si>
  <si>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</si>
  <si>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</si>
  <si>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</si>
  <si>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</si>
  <si>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</si>
  <si>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</si>
  <si>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</si>
  <si>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</si>
  <si>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</si>
  <si>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</si>
  <si>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</si>
  <si>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</si>
  <si>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</si>
  <si>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</si>
  <si>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</si>
  <si>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</si>
  <si>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</si>
  <si>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</si>
  <si>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</si>
  <si>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</si>
  <si>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</si>
  <si>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</si>
  <si>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</si>
  <si>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</si>
  <si>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</si>
  <si>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</si>
  <si>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</si>
  <si>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</si>
  <si>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</si>
  <si>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</si>
  <si>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</si>
  <si>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</si>
  <si>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</si>
  <si>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</si>
  <si>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</si>
  <si>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</si>
  <si>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</si>
  <si>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</si>
  <si>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</si>
  <si>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</si>
  <si>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</si>
  <si>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</si>
  <si>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</si>
  <si>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</si>
  <si>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</si>
  <si>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</si>
  <si>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</si>
  <si>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</si>
  <si>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</si>
  <si>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</si>
  <si>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</si>
  <si>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</si>
  <si>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</si>
  <si>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</si>
  <si>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</si>
  <si>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</si>
  <si>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</si>
  <si>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</si>
  <si>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</si>
  <si>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</si>
  <si>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</si>
  <si>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</si>
  <si>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</si>
  <si>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</si>
  <si>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</si>
  <si>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</si>
  <si>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</si>
  <si>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</si>
  <si>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</si>
  <si>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</si>
  <si>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</si>
  <si>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</si>
  <si>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</si>
  <si>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</si>
  <si>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</si>
  <si>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</si>
  <si>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</si>
  <si>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</si>
  <si>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</si>
  <si>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</si>
  <si>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</si>
  <si>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</si>
  <si>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</si>
  <si>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</si>
  <si>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</si>
  <si>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</si>
  <si>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</si>
  <si>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</si>
  <si>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</si>
  <si>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</si>
  <si>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</si>
  <si>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</si>
  <si>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</si>
  <si>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</si>
  <si>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</si>
  <si>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</si>
  <si>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</si>
  <si>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</si>
  <si>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</si>
  <si>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</si>
  <si>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</si>
  <si>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</si>
  <si>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</si>
  <si>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</si>
  <si>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</si>
  <si>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</si>
  <si>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</si>
  <si>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</si>
  <si>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</si>
  <si>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</si>
  <si>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</si>
  <si>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</si>
  <si>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</si>
  <si>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</si>
  <si>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</si>
  <si>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</si>
  <si>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</si>
  <si>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</si>
  <si>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</si>
  <si>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</si>
  <si>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</si>
  <si>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</si>
  <si>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</si>
  <si>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</si>
  <si>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</si>
  <si>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</si>
  <si>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</si>
  <si>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</si>
  <si>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</si>
  <si>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</si>
  <si>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</si>
  <si>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</si>
  <si>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</si>
  <si>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</si>
  <si>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</si>
  <si>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</si>
  <si>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</si>
  <si>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</si>
  <si>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</si>
  <si>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</si>
  <si>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</si>
  <si>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</si>
  <si>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</si>
  <si>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</si>
  <si>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</si>
  <si>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</si>
  <si>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</si>
  <si>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</si>
  <si>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</si>
  <si>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</si>
  <si>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</si>
  <si>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</si>
  <si>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</si>
  <si>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</si>
  <si>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</si>
  <si>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</si>
  <si>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</si>
  <si>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</si>
  <si>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</si>
  <si>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</si>
  <si>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</si>
  <si>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</si>
  <si>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</si>
  <si>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</si>
  <si>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</si>
  <si>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</si>
  <si>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</si>
  <si>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</si>
  <si>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</si>
  <si>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</si>
  <si>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</si>
  <si>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</si>
  <si>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</si>
  <si>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</si>
  <si>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</si>
  <si>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</si>
  <si>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</si>
  <si>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</si>
  <si>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</si>
  <si>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</si>
  <si>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</si>
  <si>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</si>
  <si>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</si>
  <si>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</si>
  <si>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</si>
  <si>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</si>
  <si>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</si>
  <si>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</si>
  <si>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</si>
  <si>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</si>
  <si>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</si>
  <si>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</si>
  <si>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</si>
  <si>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</si>
  <si>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</si>
  <si>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</si>
  <si>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</si>
  <si>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</si>
  <si>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</si>
  <si>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</si>
  <si>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</si>
  <si>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</si>
  <si>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</si>
  <si>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</si>
  <si>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</si>
  <si>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</si>
  <si>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</si>
  <si>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</si>
  <si>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</si>
  <si>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</si>
  <si>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</si>
  <si>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</si>
  <si>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</si>
  <si>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</si>
  <si>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</si>
  <si>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</si>
  <si>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</si>
  <si>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</si>
  <si>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</si>
  <si>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</si>
  <si>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</si>
  <si>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</si>
  <si>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</si>
  <si>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</si>
  <si>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</si>
  <si>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</si>
  <si>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</si>
  <si>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</si>
  <si>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</si>
  <si>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</si>
  <si>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</si>
  <si>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</si>
  <si>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</si>
  <si>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</si>
  <si>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</si>
  <si>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</si>
  <si>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</si>
  <si>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</si>
  <si>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</si>
  <si>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</si>
  <si>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</si>
  <si>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</si>
  <si>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</si>
  <si>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</si>
  <si>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</si>
  <si>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</si>
  <si>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</si>
  <si>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</si>
  <si>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</si>
  <si>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</si>
  <si>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</si>
  <si>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</si>
  <si>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</si>
  <si>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</si>
  <si>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</si>
  <si>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</si>
  <si>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</si>
  <si>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</si>
  <si>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</si>
  <si>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</si>
  <si>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</si>
  <si>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</si>
  <si>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</si>
  <si>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</si>
  <si>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</si>
  <si>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</si>
  <si>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</si>
  <si>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</si>
  <si>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</si>
  <si>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</si>
  <si>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</si>
  <si>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</si>
  <si>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</si>
  <si>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</si>
  <si>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</si>
  <si>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</si>
  <si>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</si>
  <si>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</si>
  <si>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</si>
  <si>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</si>
  <si>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</si>
  <si>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</si>
  <si>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</si>
  <si>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</si>
  <si>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</si>
  <si>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</si>
  <si>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</si>
  <si>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</si>
  <si>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</si>
  <si>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</si>
  <si>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</si>
  <si>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</si>
  <si>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</si>
  <si>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</si>
  <si>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</si>
  <si>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</si>
  <si>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</si>
  <si>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</si>
  <si>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</si>
  <si>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</si>
  <si>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</si>
  <si>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</si>
  <si>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</si>
  <si>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</si>
  <si>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</si>
  <si>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</si>
  <si>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</si>
  <si>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</si>
  <si>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</si>
  <si>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</si>
  <si>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</si>
  <si>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</si>
  <si>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</si>
  <si>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</si>
  <si>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</si>
  <si>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</si>
  <si>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</si>
  <si>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</si>
  <si>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</si>
  <si>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</si>
  <si>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</si>
  <si>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</si>
  <si>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</si>
  <si>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</si>
  <si>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</si>
  <si>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</si>
  <si>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</si>
  <si>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</si>
  <si>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</si>
  <si>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</si>
  <si>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</si>
  <si>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</si>
  <si>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</si>
  <si>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</si>
  <si>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</si>
  <si>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</si>
  <si>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</si>
  <si>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</si>
  <si>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</si>
  <si>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</si>
  <si>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</si>
  <si>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</si>
  <si>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</si>
  <si>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</si>
  <si>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</si>
  <si>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</si>
  <si>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</si>
  <si>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</si>
  <si>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</si>
  <si>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</si>
  <si>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</si>
  <si>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</si>
  <si>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</si>
  <si>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</si>
  <si>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</si>
  <si>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</si>
  <si>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</si>
  <si>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</si>
  <si>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</si>
  <si>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</si>
  <si>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</si>
  <si>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</si>
  <si>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</si>
  <si>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</si>
  <si>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</si>
  <si>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</si>
  <si>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</si>
  <si>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</si>
  <si>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</si>
  <si>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</si>
  <si>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</si>
  <si>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</si>
  <si>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</si>
  <si>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</si>
  <si>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</si>
  <si>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</si>
  <si>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</si>
  <si>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</si>
  <si>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</si>
  <si>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</si>
  <si>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</si>
  <si>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</si>
  <si>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</si>
  <si>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</si>
  <si>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</si>
  <si>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</si>
  <si>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</si>
  <si>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</si>
  <si>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</si>
  <si>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</si>
  <si>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</si>
  <si>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</si>
  <si>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</si>
  <si>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</si>
  <si>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</si>
  <si>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</si>
  <si>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</si>
  <si>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</si>
  <si>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</si>
  <si>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</si>
  <si>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</si>
  <si>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</si>
  <si>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</si>
  <si>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</si>
  <si>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</si>
  <si>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</si>
  <si>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</si>
  <si>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</si>
  <si>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</si>
  <si>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</si>
  <si>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</si>
  <si>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</si>
  <si>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</si>
  <si>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</si>
  <si>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</si>
  <si>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</si>
  <si>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</si>
  <si>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</si>
  <si>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</si>
  <si>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</si>
  <si>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</si>
  <si>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</si>
  <si>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</si>
  <si>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</si>
  <si>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</si>
  <si>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</si>
  <si>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</si>
  <si>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</si>
  <si>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</si>
  <si>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</si>
  <si>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</si>
  <si>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</si>
  <si>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</si>
  <si>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</si>
  <si>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</si>
  <si>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</si>
  <si>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</si>
  <si>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</si>
  <si>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</si>
  <si>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</si>
  <si>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</si>
  <si>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</si>
  <si>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</si>
  <si>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</si>
  <si>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</si>
  <si>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</si>
  <si>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</si>
  <si>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</si>
  <si>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</si>
  <si>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</si>
  <si>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</si>
  <si>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</si>
  <si>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</si>
  <si>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</si>
  <si>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</si>
  <si>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</si>
  <si>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</si>
  <si>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</si>
  <si>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</si>
  <si>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</si>
  <si>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</si>
  <si>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</si>
  <si>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</si>
  <si>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</si>
  <si>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</si>
  <si>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</si>
  <si>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</si>
  <si>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</si>
  <si>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</si>
  <si>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</si>
  <si>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</si>
  <si>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</si>
  <si>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</si>
  <si>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</si>
  <si>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</si>
  <si>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</si>
  <si>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</si>
  <si>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</si>
  <si>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</si>
  <si>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</si>
  <si>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</si>
  <si>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</si>
  <si>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</si>
  <si>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</si>
  <si>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</si>
  <si>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</si>
  <si>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</si>
  <si>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</si>
  <si>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</si>
  <si>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</si>
  <si>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</si>
  <si>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</si>
  <si>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</si>
  <si>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</si>
  <si>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</si>
  <si>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</si>
  <si>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</si>
  <si>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</si>
  <si>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</si>
  <si>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</si>
  <si>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</si>
  <si>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</si>
  <si>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</si>
  <si>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</si>
  <si>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</si>
  <si>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</si>
  <si>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</si>
  <si>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</si>
  <si>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</si>
  <si>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</si>
  <si>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</si>
  <si>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</si>
  <si>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</si>
  <si>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</si>
  <si>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</si>
  <si>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</si>
  <si>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</si>
  <si>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</si>
  <si>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</si>
  <si>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</si>
  <si>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</si>
  <si>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</si>
  <si>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</si>
  <si>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</si>
  <si>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</si>
  <si>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</si>
  <si>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</si>
  <si>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</si>
  <si>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</si>
  <si>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</si>
  <si>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</si>
  <si>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</si>
  <si>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</si>
  <si>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</si>
  <si>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</si>
  <si>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</si>
  <si>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</si>
  <si>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</si>
  <si>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</si>
  <si>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</si>
  <si>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</si>
  <si>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</si>
  <si>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</si>
  <si>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</si>
  <si>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</si>
  <si>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</si>
  <si>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</si>
  <si>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</si>
  <si>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</si>
  <si>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</si>
  <si>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</si>
  <si>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</si>
  <si>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</si>
  <si>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</si>
  <si>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</si>
  <si>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</si>
  <si>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</si>
  <si>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</si>
  <si>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</si>
  <si>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</si>
  <si>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</si>
  <si>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</si>
  <si>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</si>
  <si>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</si>
  <si>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</si>
  <si>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</si>
  <si>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</si>
  <si>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</si>
  <si>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</si>
  <si>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</si>
  <si>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</si>
  <si>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</si>
  <si>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</si>
  <si>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</si>
  <si>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</si>
  <si>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</si>
  <si>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</si>
  <si>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</si>
  <si>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</si>
  <si>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</si>
  <si>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</si>
  <si>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</si>
  <si>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</si>
  <si>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</si>
  <si>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</si>
  <si>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</si>
  <si>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</si>
  <si>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</si>
  <si>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</si>
  <si>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</si>
  <si>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</si>
  <si>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</si>
  <si>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</si>
  <si>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</si>
  <si>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</si>
  <si>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</si>
  <si>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</si>
  <si>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</si>
  <si>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</si>
  <si>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</si>
  <si>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</si>
  <si>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</si>
  <si>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</si>
  <si>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</si>
  <si>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</si>
  <si>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</si>
  <si>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</si>
  <si>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</si>
  <si>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</si>
  <si>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</si>
  <si>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</si>
  <si>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</si>
  <si>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</si>
  <si>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</si>
  <si>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</si>
  <si>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</si>
  <si>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</si>
  <si>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</si>
  <si>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</si>
  <si>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</si>
  <si>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</si>
  <si>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</si>
  <si>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</si>
  <si>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</si>
  <si>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</si>
  <si>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</si>
  <si>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</si>
  <si>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</si>
  <si>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</si>
  <si>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</si>
  <si>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</si>
  <si>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</si>
  <si>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</si>
  <si>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</si>
  <si>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</si>
  <si>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</si>
  <si>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</si>
  <si>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</si>
  <si>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</si>
  <si>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</si>
  <si>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</si>
  <si>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</si>
  <si>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</si>
  <si>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</si>
  <si>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</si>
  <si>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</si>
  <si>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</si>
  <si>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</si>
  <si>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</si>
  <si>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</si>
  <si>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</si>
  <si>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</si>
  <si>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</si>
  <si>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</si>
  <si>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</si>
  <si>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</si>
  <si>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</si>
  <si>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</si>
  <si>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</si>
  <si>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</si>
  <si>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</si>
  <si>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</si>
  <si>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</si>
  <si>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</si>
  <si>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</si>
  <si>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</si>
  <si>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</si>
  <si>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</si>
  <si>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</si>
  <si>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</si>
  <si>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</si>
  <si>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</si>
  <si>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</si>
  <si>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</si>
  <si>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</si>
  <si>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</si>
  <si>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</si>
  <si>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</si>
  <si>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</si>
  <si>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</si>
  <si>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</si>
  <si>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</si>
  <si>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</si>
  <si>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</si>
  <si>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</si>
  <si>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</si>
  <si>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</si>
  <si>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</si>
  <si>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</si>
  <si>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</si>
  <si>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</si>
  <si>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</si>
  <si>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</si>
  <si>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</si>
  <si>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</si>
  <si>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</si>
  <si>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</si>
  <si>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</si>
  <si>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</si>
  <si>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</si>
  <si>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</si>
  <si>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</si>
  <si>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</si>
  <si>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</si>
  <si>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</si>
  <si>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</si>
  <si>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</si>
  <si>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</si>
  <si>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</si>
  <si>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</si>
  <si>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</si>
  <si>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</si>
  <si>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</si>
  <si>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</si>
  <si>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</si>
  <si>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</si>
  <si>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</si>
  <si>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</si>
  <si>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</si>
  <si>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</si>
  <si>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</si>
  <si>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</si>
  <si>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</si>
  <si>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</si>
  <si>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</si>
  <si>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</si>
  <si>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</si>
  <si>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</si>
  <si>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</si>
  <si>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</si>
  <si>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</si>
  <si>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</si>
  <si>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</si>
  <si>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</si>
  <si>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</si>
  <si>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</si>
  <si>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</si>
  <si>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</si>
  <si>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</si>
  <si>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</si>
  <si>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</si>
  <si>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</si>
  <si>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</si>
  <si>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</si>
  <si>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</si>
  <si>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</si>
  <si>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</si>
  <si>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</si>
  <si>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</si>
  <si>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</si>
  <si>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</si>
  <si>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</si>
  <si>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</si>
  <si>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</si>
  <si>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</si>
  <si>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</si>
  <si>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</si>
  <si>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</si>
  <si>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</si>
  <si>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</si>
  <si>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</si>
  <si>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</si>
  <si>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</si>
  <si>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</si>
  <si>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</si>
  <si>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</si>
  <si>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</si>
  <si>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</si>
  <si>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</si>
  <si>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</si>
  <si>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</si>
  <si>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</si>
  <si>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</si>
  <si>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</si>
  <si>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</si>
  <si>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</si>
  <si>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</si>
  <si>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</si>
  <si>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</si>
  <si>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</si>
  <si>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</si>
  <si>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</si>
  <si>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</si>
  <si>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</si>
  <si>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</si>
  <si>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</si>
  <si>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</si>
  <si>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</si>
  <si>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</si>
  <si>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</si>
  <si>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</si>
  <si>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</si>
  <si>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</si>
  <si>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</si>
  <si>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</si>
  <si>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</si>
  <si>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</si>
  <si>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</si>
  <si>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</si>
  <si>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</si>
  <si>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</si>
  <si>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</si>
  <si>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</si>
  <si>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</si>
  <si>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</si>
  <si>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</si>
  <si>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</si>
  <si>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</si>
  <si>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</si>
  <si>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</si>
  <si>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</si>
  <si>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</si>
  <si>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</si>
  <si>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</si>
  <si>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</si>
  <si>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</si>
  <si>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</si>
  <si>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</si>
  <si>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</si>
  <si>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</si>
  <si>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</si>
  <si>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</si>
  <si>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</si>
  <si>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</si>
  <si>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</si>
  <si>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</si>
  <si>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</si>
  <si>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</si>
  <si>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</si>
  <si>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</si>
  <si>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</si>
  <si>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</si>
  <si>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</si>
  <si>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</si>
  <si>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</si>
  <si>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</si>
  <si>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</si>
  <si>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</si>
  <si>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</si>
  <si>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</si>
  <si>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</si>
  <si>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</si>
  <si>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</si>
  <si>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</si>
  <si>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</si>
  <si>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</si>
  <si>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</si>
  <si>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</si>
  <si>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</si>
  <si>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</si>
  <si>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</si>
  <si>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</si>
  <si>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</si>
  <si>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</si>
  <si>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</si>
  <si>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</si>
  <si>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</si>
  <si>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</si>
  <si>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</si>
  <si>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</si>
  <si>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</si>
  <si>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</si>
  <si>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</si>
  <si>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</si>
  <si>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</si>
  <si>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</si>
  <si>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</si>
  <si>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</si>
  <si>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</si>
  <si>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</si>
  <si>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</si>
  <si>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</si>
  <si>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</si>
  <si>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</si>
  <si>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</si>
  <si>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</si>
  <si>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</si>
  <si>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</si>
  <si>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</si>
  <si>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</si>
  <si>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</si>
  <si>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</si>
  <si>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</si>
  <si>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</si>
  <si>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</si>
  <si>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</si>
  <si>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</si>
  <si>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</si>
  <si>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</si>
  <si>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</si>
  <si>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</si>
  <si>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</si>
  <si>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</si>
  <si>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</si>
  <si>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</si>
  <si>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</si>
  <si>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</si>
  <si>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</si>
  <si>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</si>
  <si>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</si>
  <si>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</si>
  <si>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</si>
  <si>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</si>
  <si>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</si>
  <si>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</si>
  <si>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</si>
  <si>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</si>
  <si>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</si>
  <si>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</si>
  <si>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</si>
  <si>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</si>
  <si>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</si>
  <si>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</si>
  <si>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</si>
  <si>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</si>
  <si>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</si>
  <si>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</si>
  <si>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</si>
  <si>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</si>
  <si>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</si>
  <si>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</si>
  <si>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</si>
  <si>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</si>
  <si>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</si>
  <si>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</si>
  <si>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</si>
  <si>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</si>
  <si>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</si>
  <si>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</si>
  <si>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</si>
  <si>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</si>
  <si>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</si>
  <si>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</si>
  <si>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</si>
  <si>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</si>
  <si>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</si>
  <si>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</si>
  <si>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</si>
  <si>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</si>
  <si>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</si>
  <si>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</si>
  <si>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</si>
  <si>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</si>
  <si>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</si>
  <si>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</si>
  <si>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</si>
  <si>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</si>
  <si>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</si>
  <si>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</si>
  <si>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</si>
  <si>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</si>
  <si>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</si>
  <si>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</si>
  <si>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</si>
  <si>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</si>
  <si>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</si>
  <si>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</si>
  <si>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</si>
  <si>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</si>
  <si>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</si>
  <si>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</si>
  <si>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</si>
  <si>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</si>
  <si>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</si>
  <si>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</si>
  <si>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</si>
  <si>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</si>
  <si>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</si>
  <si>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</si>
  <si>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</si>
  <si>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</si>
  <si>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</si>
  <si>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</si>
  <si>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</si>
  <si>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</si>
  <si>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</si>
  <si>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</si>
  <si>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</si>
  <si>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</si>
  <si>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</si>
  <si>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</si>
  <si>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</si>
  <si>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</si>
  <si>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</si>
  <si>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</si>
  <si>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</si>
  <si>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</si>
  <si>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</si>
  <si>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</si>
  <si>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</si>
  <si>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</si>
  <si>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</si>
  <si>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</si>
  <si>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</si>
  <si>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</si>
  <si>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</si>
  <si>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</si>
  <si>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</si>
  <si>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</si>
  <si>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</si>
  <si>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</si>
  <si>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</si>
  <si>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</si>
  <si>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</si>
  <si>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</si>
  <si>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</si>
  <si>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</si>
  <si>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</si>
  <si>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</si>
  <si>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</si>
  <si>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</si>
  <si>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</si>
  <si>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</si>
  <si>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</si>
  <si>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</si>
  <si>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</si>
  <si>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</si>
  <si>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</si>
  <si>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</si>
  <si>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</si>
  <si>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</si>
  <si>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</si>
  <si>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</si>
  <si>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</si>
  <si>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</si>
  <si>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</si>
  <si>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</si>
  <si>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</si>
  <si>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</si>
  <si>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</si>
  <si>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</si>
  <si>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</si>
  <si>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</si>
  <si>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</si>
  <si>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</si>
  <si>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</si>
  <si>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</si>
  <si>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</si>
  <si>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</si>
  <si>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</si>
  <si>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</si>
  <si>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</si>
  <si>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</si>
  <si>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</si>
  <si>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</si>
  <si>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</si>
  <si>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</si>
  <si>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</si>
  <si>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</si>
  <si>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</si>
  <si>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</si>
  <si>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</si>
  <si>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</si>
  <si>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</si>
  <si>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</si>
  <si>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</si>
  <si>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</si>
  <si>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</si>
  <si>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</si>
  <si>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</si>
  <si>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</si>
  <si>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</si>
  <si>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</si>
  <si>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</si>
  <si>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</si>
  <si>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</si>
  <si>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</si>
  <si>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</si>
  <si>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</si>
  <si>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</si>
  <si>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</si>
  <si>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</si>
  <si>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</si>
  <si>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</si>
  <si>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</si>
  <si>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</si>
  <si>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</si>
  <si>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</si>
  <si>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</si>
  <si>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</si>
  <si>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</si>
  <si>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</si>
  <si>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</si>
  <si>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</si>
  <si>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</si>
  <si>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</si>
  <si>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</si>
  <si>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</si>
  <si>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</si>
  <si>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</si>
  <si>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</si>
  <si>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</si>
  <si>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</si>
  <si>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</si>
  <si>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</si>
  <si>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</si>
  <si>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</si>
  <si>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</si>
  <si>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</si>
  <si>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</si>
  <si>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</si>
  <si>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</si>
  <si>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</si>
  <si>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</si>
  <si>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</si>
  <si>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</si>
  <si>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</si>
  <si>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</si>
  <si>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</si>
  <si>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</si>
  <si>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</si>
  <si>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</si>
  <si>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</si>
  <si>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</si>
  <si>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</si>
  <si>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</si>
  <si>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</si>
  <si>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</si>
  <si>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</si>
  <si>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</si>
  <si>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</si>
  <si>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</si>
  <si>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</si>
  <si>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</si>
  <si>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</si>
  <si>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</si>
  <si>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</si>
  <si>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</si>
  <si>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</si>
  <si>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</si>
  <si>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</si>
  <si>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</si>
  <si>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</si>
  <si>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</si>
  <si>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</si>
  <si>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</si>
  <si>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</si>
  <si>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</si>
  <si>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</si>
  <si>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</si>
  <si>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</si>
  <si>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</si>
  <si>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</si>
  <si>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</si>
  <si>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</si>
  <si>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</si>
  <si>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</si>
  <si>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</si>
  <si>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</si>
  <si>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</si>
  <si>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</si>
  <si>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</si>
  <si>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</si>
  <si>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</si>
  <si>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</si>
  <si>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</si>
  <si>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</si>
  <si>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</si>
  <si>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</si>
  <si>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</si>
  <si>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</si>
  <si>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</si>
  <si>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</si>
  <si>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</si>
  <si>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</si>
  <si>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</si>
  <si>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</si>
  <si>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</si>
  <si>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</si>
  <si>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</si>
  <si>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</si>
  <si>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</si>
  <si>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</si>
  <si>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</si>
  <si>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</si>
  <si>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</si>
  <si>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</si>
  <si>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</si>
  <si>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</si>
  <si>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</si>
  <si>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</si>
  <si>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</si>
  <si>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</si>
  <si>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</si>
  <si>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</si>
  <si>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</si>
  <si>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</si>
  <si>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</si>
  <si>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</si>
  <si>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</si>
  <si>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</si>
  <si>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</si>
  <si>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</si>
  <si>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</si>
  <si>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</si>
  <si>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</si>
  <si>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</si>
  <si>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</si>
  <si>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</si>
  <si>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</si>
  <si>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</si>
  <si>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</si>
  <si>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</si>
  <si>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</si>
  <si>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</si>
  <si>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</si>
  <si>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</si>
  <si>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</si>
  <si>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</si>
  <si>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</si>
  <si>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</si>
  <si>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</si>
  <si>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</si>
  <si>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</si>
  <si>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</si>
  <si>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</si>
  <si>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</si>
  <si>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</si>
  <si>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</si>
  <si>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</si>
  <si>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</si>
  <si>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</si>
  <si>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</si>
  <si>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</si>
  <si>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</si>
  <si>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</si>
  <si>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</si>
  <si>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</si>
  <si>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</si>
  <si>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</si>
  <si>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</si>
  <si>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</si>
  <si>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</si>
  <si>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</si>
  <si>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</si>
  <si>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</si>
  <si>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</si>
  <si>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</si>
  <si>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</si>
  <si>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</si>
  <si>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</si>
  <si>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</si>
  <si>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</si>
  <si>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</si>
  <si>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</si>
  <si>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</si>
  <si>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</si>
  <si>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</si>
  <si>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</si>
  <si>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</si>
  <si>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</si>
  <si>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</si>
  <si>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</si>
  <si>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</si>
  <si>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</si>
  <si>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</si>
  <si>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</si>
  <si>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</si>
  <si>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</si>
  <si>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</si>
  <si>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</si>
  <si>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</si>
  <si>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</si>
  <si>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</si>
  <si>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</si>
  <si>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</si>
  <si>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</si>
  <si>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</si>
  <si>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</si>
  <si>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</si>
  <si>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</si>
  <si>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</si>
  <si>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</si>
  <si>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</si>
  <si>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</si>
  <si>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</si>
  <si>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</si>
  <si>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</si>
  <si>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</si>
  <si>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</si>
  <si>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</si>
  <si>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</si>
  <si>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</si>
  <si>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</si>
  <si>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</si>
  <si>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</si>
  <si>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</si>
  <si>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</si>
  <si>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</si>
  <si>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</si>
  <si>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</si>
  <si>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</si>
  <si>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</si>
  <si>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</si>
  <si>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</si>
  <si>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</si>
  <si>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</si>
  <si>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</si>
  <si>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</si>
  <si>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</si>
  <si>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</si>
  <si>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</si>
  <si>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</si>
  <si>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</si>
  <si>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</si>
  <si>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</si>
  <si>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</si>
  <si>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</si>
  <si>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</si>
  <si>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</si>
  <si>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</si>
  <si>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</si>
  <si>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</si>
  <si>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</si>
  <si>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</si>
  <si>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</si>
  <si>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</si>
  <si>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</si>
  <si>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</si>
  <si>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</si>
  <si>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</si>
  <si>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</si>
  <si>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</si>
  <si>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</si>
  <si>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</si>
  <si>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</si>
  <si>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</si>
  <si>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</si>
  <si>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</si>
  <si>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</si>
  <si>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</si>
  <si>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</si>
  <si>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</si>
  <si>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</si>
  <si>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</si>
  <si>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</si>
  <si>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</si>
  <si>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</si>
  <si>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</si>
  <si>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</si>
  <si>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</si>
  <si>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</si>
  <si>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</si>
  <si>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</si>
  <si>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</si>
  <si>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</si>
  <si>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</si>
  <si>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</si>
  <si>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</si>
  <si>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</si>
  <si>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</si>
  <si>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</si>
  <si>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</si>
  <si>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</si>
  <si>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</si>
  <si>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</si>
  <si>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</si>
  <si>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</si>
  <si>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</si>
  <si>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</si>
  <si>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</si>
  <si>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</si>
  <si>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</si>
  <si>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</si>
  <si>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</si>
  <si>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</si>
  <si>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</si>
  <si>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</si>
  <si>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</si>
  <si>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</si>
  <si>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</si>
  <si>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</si>
  <si>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</si>
  <si>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</si>
  <si>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</si>
  <si>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</si>
  <si>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</si>
  <si>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</si>
  <si>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</si>
  <si>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</si>
  <si>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</si>
  <si>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</si>
  <si>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</si>
  <si>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</si>
  <si>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</si>
  <si>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</si>
  <si>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</si>
  <si>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</si>
  <si>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</si>
  <si>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</si>
  <si>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</si>
  <si>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</si>
  <si>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</si>
  <si>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</si>
  <si>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</si>
  <si>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</si>
  <si>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</si>
  <si>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</si>
  <si>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</si>
  <si>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</si>
  <si>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</si>
  <si>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</si>
  <si>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</si>
  <si>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</si>
  <si>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</si>
  <si>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</si>
  <si>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</si>
  <si>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</si>
  <si>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</si>
  <si>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</si>
  <si>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</si>
  <si>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</si>
  <si>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</si>
  <si>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</si>
  <si>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</si>
  <si>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</si>
  <si>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</si>
  <si>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</si>
  <si>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</si>
  <si>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</si>
  <si>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</si>
  <si>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</si>
  <si>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</si>
  <si>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</si>
  <si>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</si>
  <si>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</si>
  <si>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</si>
  <si>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</si>
  <si>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</si>
  <si>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</si>
  <si>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</si>
  <si>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</si>
  <si>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</si>
  <si>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</si>
  <si>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</si>
  <si>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</si>
  <si>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</si>
  <si>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</si>
  <si>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</si>
  <si>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</si>
  <si>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</si>
  <si>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</si>
  <si>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</si>
  <si>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</si>
  <si>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</si>
  <si>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</si>
  <si>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</si>
  <si>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</si>
  <si>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</si>
  <si>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</si>
  <si>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</si>
  <si>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</si>
  <si>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</si>
  <si>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</si>
  <si>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</si>
  <si>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</si>
  <si>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</si>
  <si>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</si>
  <si>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</si>
  <si>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</si>
  <si>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</si>
  <si>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</si>
  <si>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</si>
  <si>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</si>
  <si>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</si>
  <si>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</si>
  <si>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</si>
  <si>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</si>
  <si>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</si>
  <si>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</si>
  <si>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</si>
  <si>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</si>
  <si>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</si>
  <si>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</si>
  <si>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</si>
  <si>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</si>
  <si>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</si>
  <si>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</si>
  <si>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</si>
  <si>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</si>
  <si>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</si>
  <si>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</si>
  <si>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</si>
  <si>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</si>
  <si>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</si>
  <si>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</si>
  <si>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</si>
  <si>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</si>
  <si>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</si>
  <si>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</si>
  <si>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</si>
  <si>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</si>
  <si>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</si>
  <si>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</si>
  <si>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</si>
  <si>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</si>
  <si>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</si>
  <si>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</si>
  <si>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</si>
  <si>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</si>
  <si>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</si>
  <si>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</si>
  <si>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</si>
  <si>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</si>
  <si>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</si>
  <si>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</si>
  <si>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</si>
  <si>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</si>
  <si>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</si>
  <si>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</si>
  <si>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</si>
  <si>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</si>
  <si>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</si>
  <si>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</si>
  <si>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</si>
  <si>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</si>
  <si>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</si>
  <si>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</si>
  <si>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</si>
  <si>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</si>
  <si>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</si>
  <si>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</si>
  <si>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</si>
  <si>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</si>
  <si>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</si>
  <si>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</si>
  <si>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</si>
  <si>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</si>
  <si>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</si>
  <si>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</si>
  <si>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</si>
  <si>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</si>
  <si>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</si>
  <si>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</si>
  <si>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</si>
  <si>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</si>
  <si>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</si>
  <si>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</si>
  <si>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</si>
  <si>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</si>
  <si>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</si>
  <si>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</si>
  <si>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</si>
  <si>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</si>
  <si>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</si>
  <si>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</si>
  <si>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</si>
  <si>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</si>
  <si>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</si>
  <si>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</si>
  <si>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</si>
  <si>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</si>
  <si>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</si>
  <si>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</si>
  <si>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</si>
  <si>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</si>
  <si>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</si>
  <si>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</si>
  <si>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</si>
  <si>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</si>
  <si>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</si>
  <si>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</si>
  <si>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</si>
  <si>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</si>
  <si>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</si>
  <si>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</si>
  <si>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</si>
  <si>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</si>
  <si>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</si>
  <si>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</si>
  <si>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</si>
  <si>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</si>
  <si>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</si>
  <si>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</si>
  <si>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</si>
  <si>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</si>
  <si>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</si>
  <si>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</si>
  <si>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</si>
  <si>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</si>
  <si>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</si>
  <si>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</si>
  <si>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</si>
  <si>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</si>
  <si>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</si>
  <si>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</si>
  <si>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</si>
  <si>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</si>
  <si>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</si>
  <si>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</si>
  <si>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</si>
  <si>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</si>
  <si>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</si>
  <si>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</si>
  <si>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</si>
  <si>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</si>
  <si>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</si>
  <si>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</si>
  <si>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</si>
  <si>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</si>
  <si>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</si>
  <si>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</si>
  <si>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</si>
  <si>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</si>
  <si>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</si>
  <si>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</si>
  <si>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</si>
  <si>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</si>
  <si>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</si>
  <si>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</si>
  <si>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</si>
  <si>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</si>
  <si>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</si>
  <si>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</si>
  <si>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</si>
  <si>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</si>
  <si>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</si>
  <si>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</si>
  <si>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</si>
  <si>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</si>
  <si>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</si>
  <si>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</si>
  <si>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</si>
  <si>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</si>
  <si>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</si>
  <si>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</si>
  <si>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</si>
  <si>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</si>
  <si>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</si>
  <si>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</si>
  <si>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</si>
  <si>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</si>
  <si>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</si>
  <si>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</si>
  <si>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</si>
  <si>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</si>
  <si>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</si>
  <si>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</si>
  <si>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</si>
  <si>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</si>
  <si>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</si>
  <si>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</si>
  <si>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</si>
  <si>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</si>
  <si>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</si>
  <si>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</si>
  <si>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</si>
  <si>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</si>
  <si>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</si>
  <si>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</si>
  <si>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</si>
  <si>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</si>
  <si>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</si>
  <si>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</si>
  <si>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</si>
  <si>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</si>
  <si>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</si>
  <si>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</si>
  <si>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</si>
  <si>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</si>
  <si>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</si>
  <si>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</si>
  <si>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</si>
  <si>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</si>
  <si>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</si>
  <si>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</si>
  <si>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</si>
  <si>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</si>
  <si>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</si>
  <si>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</si>
  <si>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</si>
  <si>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</si>
  <si>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</si>
  <si>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</si>
  <si>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</si>
  <si>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</si>
  <si>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</si>
  <si>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</si>
  <si>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</si>
  <si>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</si>
  <si>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</si>
  <si>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</si>
  <si>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</si>
  <si>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</si>
  <si>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</si>
  <si>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</si>
  <si>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</si>
  <si>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</si>
  <si>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</si>
  <si>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</si>
  <si>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</si>
  <si>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</si>
  <si>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</si>
  <si>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</si>
  <si>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</si>
  <si>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</si>
  <si>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</si>
  <si>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</si>
  <si>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</si>
  <si>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</si>
  <si>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</si>
  <si>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</si>
  <si>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</si>
  <si>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</si>
  <si>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</si>
  <si>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</si>
  <si>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</si>
  <si>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</si>
  <si>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</si>
  <si>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</si>
  <si>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</si>
  <si>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</si>
  <si>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</si>
  <si>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</si>
  <si>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</si>
  <si>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</si>
  <si>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</si>
  <si>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</si>
  <si>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</si>
  <si>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</si>
  <si>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</si>
  <si>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</si>
  <si>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</si>
  <si>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</si>
  <si>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</si>
  <si>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</si>
  <si>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</si>
  <si>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</si>
  <si>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</si>
  <si>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</si>
  <si>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</si>
  <si>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</si>
  <si>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</si>
  <si>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</si>
  <si>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</si>
  <si>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</si>
  <si>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</si>
  <si>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</si>
  <si>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</si>
  <si>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</si>
  <si>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</si>
  <si>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</si>
  <si>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</si>
  <si>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</si>
  <si>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</si>
  <si>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</si>
  <si>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</si>
  <si>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</si>
  <si>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</si>
  <si>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</si>
  <si>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</si>
  <si>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</si>
  <si>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</si>
  <si>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</si>
  <si>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</si>
  <si>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</si>
  <si>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</si>
  <si>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</si>
  <si>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</si>
  <si>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</si>
  <si>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</si>
  <si>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</si>
  <si>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</si>
  <si>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</si>
  <si>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</si>
  <si>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</si>
  <si>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</si>
  <si>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</si>
  <si>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</si>
  <si>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</si>
  <si>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</si>
  <si>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</si>
  <si>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</si>
  <si>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</si>
  <si>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</si>
  <si>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</si>
  <si>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</si>
  <si>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</si>
  <si>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</si>
  <si>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</si>
  <si>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</si>
  <si>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</si>
  <si>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</si>
  <si>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</si>
  <si>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</si>
  <si>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</si>
  <si>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</si>
  <si>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</si>
  <si>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</si>
  <si>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</si>
  <si>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</si>
  <si>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</si>
  <si>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</si>
  <si>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</si>
  <si>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</si>
  <si>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</si>
  <si>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</si>
  <si>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</si>
  <si>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</si>
  <si>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</si>
  <si>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</si>
  <si>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</si>
  <si>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</si>
  <si>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</si>
  <si>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</si>
  <si>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</si>
  <si>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</si>
  <si>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</si>
  <si>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</si>
  <si>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</si>
  <si>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</si>
  <si>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</si>
  <si>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</si>
  <si>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</si>
  <si>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</si>
  <si>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</si>
  <si>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</si>
  <si>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</si>
  <si>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</si>
  <si>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</si>
  <si>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</si>
  <si>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</si>
  <si>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</si>
  <si>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</si>
  <si>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</si>
  <si>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</si>
  <si>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</si>
  <si>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</si>
  <si>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</si>
  <si>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</si>
  <si>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</si>
  <si>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</si>
  <si>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</si>
  <si>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</si>
  <si>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</si>
  <si>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</si>
  <si>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</si>
  <si>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</si>
  <si>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</si>
  <si>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</si>
  <si>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</si>
  <si>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</si>
  <si>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</si>
  <si>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</si>
  <si>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</si>
  <si>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</si>
  <si>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</si>
  <si>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</si>
  <si>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</si>
  <si>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</si>
  <si>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</si>
  <si>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</si>
  <si>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</si>
  <si>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</si>
  <si>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</si>
  <si>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Parent 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</si>
  <si>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</si>
  <si>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</si>
  <si>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</si>
  <si>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</si>
  <si>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</si>
  <si>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</si>
  <si>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</si>
  <si>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</si>
  <si>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</si>
  <si>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</si>
  <si>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</si>
  <si>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</si>
  <si>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</si>
  <si>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</si>
  <si>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</si>
  <si>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</si>
  <si>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</si>
  <si>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Pledged</t>
  </si>
  <si>
    <t xml:space="preserve">Goal </t>
  </si>
  <si>
    <t>Number of Backers</t>
  </si>
  <si>
    <t>Successful</t>
  </si>
  <si>
    <t>Failed</t>
  </si>
  <si>
    <t>Mean Goal</t>
  </si>
  <si>
    <t>Median Goal</t>
  </si>
  <si>
    <t>Mean Pleged</t>
  </si>
  <si>
    <t>Median Pleged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</si>
  <si>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</si>
  <si>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</si>
  <si>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</si>
  <si>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</si>
  <si>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</si>
  <si>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</si>
  <si>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</si>
  <si>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</si>
  <si>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PLAYS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</si>
  <si>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</si>
  <si>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</si>
  <si>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</si>
  <si>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</si>
  <si>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</si>
  <si>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</si>
  <si>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</si>
  <si>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</si>
  <si>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</si>
  <si>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</si>
  <si>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</si>
  <si>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</si>
  <si>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</si>
  <si>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</si>
  <si>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</si>
  <si>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</si>
  <si>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</si>
  <si>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</si>
  <si>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than 50000</t>
  </si>
  <si>
    <t>30000 to 34999</t>
  </si>
  <si>
    <t>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</si>
</sst>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2" fillId="0" borderId="0" xfId="0" applyNumberFormat="1" applyFont="1"/>
    <xf numFmtId="5" fontId="0" fillId="0" borderId="0" xfId="0" applyNumberFormat="1"/>
    <xf numFmtId="0" fontId="0" fillId="0" borderId="0" xfId="0" applyAlignment="1"/>
    <xf numFmtId="9" fontId="0" fillId="0" borderId="0" xfId="0" applyNumberFormat="1"/>
    <xf numFmtId="0" fontId="1" fillId="0" borderId="0" xfId="0" applyFont="1"/>
    <xf numFmtId="9" fontId="1" fillId="0" borderId="0" xfId="0" applyNumberFormat="1" applyFont="1"/>
    <xf numFmtId="0" fontId="0" fillId="0" borderId="0" xfId="0" applyFont="1"/>
    <xf numFmtId="9" fontId="0" fillId="0" borderId="0" xfId="0" applyNumberFormat="1" applyFont="1"/>
  </cellXfs>
  <cellStyles count="1">
    <cellStyle name="Normal" xfId="0" builtinId="0"/>
  </cellStyles>
  <dxfs count="5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193044619422574"/>
          <c:y val="5.55555555555555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914260717410318E-2"/>
          <c:y val="7.1724628171478552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7D-3E43-93F2-424ACA8BC7F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7D-3E43-93F2-424ACA8BC7F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7D-3E43-93F2-424ACA8BC7F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7D-3E43-93F2-424ACA8BC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6228432"/>
        <c:axId val="316230080"/>
      </c:barChart>
      <c:catAx>
        <c:axId val="31622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230080"/>
        <c:crosses val="autoZero"/>
        <c:auto val="1"/>
        <c:lblAlgn val="ctr"/>
        <c:lblOffset val="100"/>
        <c:noMultiLvlLbl val="0"/>
      </c:catAx>
      <c:valAx>
        <c:axId val="31623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22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95-504D-9C3E-70131FA830C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795-504D-9C3E-70131FA830C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795-504D-9C3E-70131FA830C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795-504D-9C3E-70131FA83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4069423"/>
        <c:axId val="2053977407"/>
      </c:lineChart>
      <c:catAx>
        <c:axId val="205406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977407"/>
        <c:crosses val="autoZero"/>
        <c:auto val="1"/>
        <c:lblAlgn val="ctr"/>
        <c:lblOffset val="100"/>
        <c:noMultiLvlLbl val="0"/>
      </c:catAx>
      <c:valAx>
        <c:axId val="205397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06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FE-314C-8734-5753EE862DE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FE-314C-8734-5753EE862DE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FE-314C-8734-5753EE862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7230303"/>
        <c:axId val="1857297071"/>
      </c:lineChart>
      <c:catAx>
        <c:axId val="183723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297071"/>
        <c:crosses val="autoZero"/>
        <c:auto val="1"/>
        <c:lblAlgn val="ctr"/>
        <c:lblOffset val="100"/>
        <c:noMultiLvlLbl val="0"/>
      </c:catAx>
      <c:valAx>
        <c:axId val="185729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23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26-4349-99FF-CC62B5C8FB5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26-4349-99FF-CC62B5C8FB5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26-4349-99FF-CC62B5C8F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3426479"/>
        <c:axId val="1923441279"/>
      </c:lineChart>
      <c:catAx>
        <c:axId val="1923426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441279"/>
        <c:crosses val="autoZero"/>
        <c:auto val="1"/>
        <c:lblAlgn val="ctr"/>
        <c:lblOffset val="100"/>
        <c:noMultiLvlLbl val="0"/>
      </c:catAx>
      <c:valAx>
        <c:axId val="192344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42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187559459951821E-2"/>
          <c:y val="1.9712746858168761E-2"/>
          <c:w val="0.81649418133395091"/>
          <c:h val="0.9115394566623544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7E-AD40-A6B0-1653B1FAA71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F7E-AD40-A6B0-1653B1FAA71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F7E-AD40-A6B0-1653B1FAA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4763952"/>
        <c:axId val="394765600"/>
      </c:barChart>
      <c:catAx>
        <c:axId val="39476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765600"/>
        <c:crosses val="autoZero"/>
        <c:auto val="1"/>
        <c:lblAlgn val="ctr"/>
        <c:lblOffset val="100"/>
        <c:noMultiLvlLbl val="0"/>
      </c:catAx>
      <c:valAx>
        <c:axId val="39476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76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19050</xdr:rowOff>
    </xdr:from>
    <xdr:to>
      <xdr:col>22</xdr:col>
      <xdr:colOff>571500</xdr:colOff>
      <xdr:row>14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691799-6DD7-FF49-BA0B-943871763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152400</xdr:rowOff>
    </xdr:from>
    <xdr:to>
      <xdr:col>12</xdr:col>
      <xdr:colOff>292100</xdr:colOff>
      <xdr:row>12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D41F93-F13D-D344-A923-D3EFB19C4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19</xdr:row>
      <xdr:rowOff>184150</xdr:rowOff>
    </xdr:from>
    <xdr:to>
      <xdr:col>8</xdr:col>
      <xdr:colOff>698500</xdr:colOff>
      <xdr:row>42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E89231-9E76-B44D-B293-72FF192EF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19</xdr:row>
      <xdr:rowOff>101600</xdr:rowOff>
    </xdr:from>
    <xdr:to>
      <xdr:col>7</xdr:col>
      <xdr:colOff>768350</xdr:colOff>
      <xdr:row>44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210AE7-8725-114C-820F-5B14199A1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7</xdr:row>
      <xdr:rowOff>158750</xdr:rowOff>
    </xdr:from>
    <xdr:to>
      <xdr:col>4</xdr:col>
      <xdr:colOff>520700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BAD8D6-8D2E-C049-9529-8E05116256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e.tetschner@gmail.com" refreshedDate="44540.715539699071" createdVersion="7" refreshedVersion="7" minRefreshableVersion="3" recordCount="4114" xr:uid="{C0894C80-7611-BA49-9821-8C1485F6BF9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e.tetschner@gmail.com" refreshedDate="44541.508913310186" createdVersion="7" refreshedVersion="7" minRefreshableVersion="3" recordCount="4114" xr:uid="{870EF71E-E702-6944-9EB6-4F1FF217549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e.tetschner@gmail.com" refreshedDate="44547.878435648148" createdVersion="7" refreshedVersion="7" minRefreshableVersion="3" recordCount="4114" xr:uid="{6D2FBB3F-86CE-E148-B7F8-F32C849AB2D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x v="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x v="1"/>
    <x v="1"/>
    <x v="1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x v="2"/>
    <x v="2"/>
    <x v="2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x v="3"/>
    <x v="3"/>
    <x v="3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x v="4"/>
    <x v="4"/>
    <x v="4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x v="5"/>
    <x v="5"/>
    <x v="5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x v="6"/>
    <x v="6"/>
    <x v="6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x v="7"/>
    <x v="7"/>
    <x v="7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x v="8"/>
    <x v="8"/>
    <x v="8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x v="9"/>
    <x v="9"/>
    <x v="2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x v="10"/>
    <x v="10"/>
    <x v="9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x v="11"/>
    <x v="11"/>
    <x v="1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x v="12"/>
    <x v="12"/>
    <x v="11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x v="13"/>
    <x v="13"/>
    <x v="8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x v="14"/>
    <x v="14"/>
    <x v="12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x v="15"/>
    <x v="15"/>
    <x v="13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x v="16"/>
    <x v="16"/>
    <x v="14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x v="17"/>
    <x v="17"/>
    <x v="15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x v="18"/>
    <x v="18"/>
    <x v="11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x v="19"/>
    <x v="19"/>
    <x v="16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x v="20"/>
    <x v="20"/>
    <x v="13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x v="21"/>
    <x v="21"/>
    <x v="17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x v="22"/>
    <x v="22"/>
    <x v="18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x v="23"/>
    <x v="23"/>
    <x v="13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x v="24"/>
    <x v="24"/>
    <x v="19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x v="25"/>
    <x v="25"/>
    <x v="2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x v="26"/>
    <x v="26"/>
    <x v="21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x v="27"/>
    <x v="27"/>
    <x v="22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x v="28"/>
    <x v="28"/>
    <x v="14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x v="29"/>
    <x v="29"/>
    <x v="9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x v="30"/>
    <x v="30"/>
    <x v="23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x v="31"/>
    <x v="31"/>
    <x v="24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x v="32"/>
    <x v="32"/>
    <x v="25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x v="33"/>
    <x v="33"/>
    <x v="26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x v="34"/>
    <x v="34"/>
    <x v="27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x v="35"/>
    <x v="35"/>
    <x v="28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x v="36"/>
    <x v="36"/>
    <x v="12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x v="37"/>
    <x v="37"/>
    <x v="29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x v="38"/>
    <x v="38"/>
    <x v="3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x v="39"/>
    <x v="39"/>
    <x v="31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x v="40"/>
    <x v="40"/>
    <x v="13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x v="41"/>
    <x v="41"/>
    <x v="13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x v="42"/>
    <x v="42"/>
    <x v="32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x v="43"/>
    <x v="43"/>
    <x v="3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x v="44"/>
    <x v="44"/>
    <x v="13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x v="45"/>
    <x v="45"/>
    <x v="1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x v="46"/>
    <x v="46"/>
    <x v="33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x v="47"/>
    <x v="47"/>
    <x v="1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x v="48"/>
    <x v="48"/>
    <x v="13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x v="49"/>
    <x v="49"/>
    <x v="14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x v="50"/>
    <x v="50"/>
    <x v="2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x v="51"/>
    <x v="51"/>
    <x v="34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x v="52"/>
    <x v="52"/>
    <x v="3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x v="53"/>
    <x v="53"/>
    <x v="9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x v="54"/>
    <x v="54"/>
    <x v="3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x v="55"/>
    <x v="55"/>
    <x v="35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x v="56"/>
    <x v="56"/>
    <x v="6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x v="57"/>
    <x v="57"/>
    <x v="36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x v="58"/>
    <x v="58"/>
    <x v="3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x v="59"/>
    <x v="59"/>
    <x v="22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x v="60"/>
    <x v="60"/>
    <x v="37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x v="61"/>
    <x v="61"/>
    <x v="1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x v="62"/>
    <x v="62"/>
    <x v="9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x v="63"/>
    <x v="63"/>
    <x v="13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x v="64"/>
    <x v="64"/>
    <x v="38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x v="65"/>
    <x v="65"/>
    <x v="39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x v="66"/>
    <x v="66"/>
    <x v="13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x v="67"/>
    <x v="67"/>
    <x v="13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x v="68"/>
    <x v="68"/>
    <x v="2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x v="69"/>
    <x v="69"/>
    <x v="3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x v="70"/>
    <x v="70"/>
    <x v="2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x v="71"/>
    <x v="71"/>
    <x v="4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x v="72"/>
    <x v="72"/>
    <x v="41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x v="73"/>
    <x v="73"/>
    <x v="42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x v="74"/>
    <x v="74"/>
    <x v="2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x v="75"/>
    <x v="75"/>
    <x v="8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x v="76"/>
    <x v="76"/>
    <x v="43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x v="77"/>
    <x v="77"/>
    <x v="44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x v="78"/>
    <x v="78"/>
    <x v="45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x v="79"/>
    <x v="79"/>
    <x v="46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x v="80"/>
    <x v="80"/>
    <x v="14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x v="81"/>
    <x v="81"/>
    <x v="47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x v="82"/>
    <x v="82"/>
    <x v="23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x v="83"/>
    <x v="83"/>
    <x v="48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x v="84"/>
    <x v="84"/>
    <x v="2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x v="85"/>
    <x v="85"/>
    <x v="38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x v="86"/>
    <x v="86"/>
    <x v="12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x v="87"/>
    <x v="87"/>
    <x v="3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x v="88"/>
    <x v="88"/>
    <x v="8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x v="89"/>
    <x v="89"/>
    <x v="12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x v="90"/>
    <x v="90"/>
    <x v="2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x v="91"/>
    <x v="91"/>
    <x v="9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x v="92"/>
    <x v="92"/>
    <x v="1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x v="93"/>
    <x v="93"/>
    <x v="28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x v="94"/>
    <x v="94"/>
    <x v="49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x v="95"/>
    <x v="95"/>
    <x v="18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x v="96"/>
    <x v="96"/>
    <x v="15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x v="97"/>
    <x v="97"/>
    <x v="44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x v="98"/>
    <x v="98"/>
    <x v="5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x v="99"/>
    <x v="99"/>
    <x v="15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x v="100"/>
    <x v="100"/>
    <x v="1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x v="101"/>
    <x v="101"/>
    <x v="8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x v="102"/>
    <x v="102"/>
    <x v="12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x v="103"/>
    <x v="103"/>
    <x v="46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x v="104"/>
    <x v="104"/>
    <x v="2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x v="105"/>
    <x v="105"/>
    <x v="41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x v="106"/>
    <x v="106"/>
    <x v="1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x v="107"/>
    <x v="107"/>
    <x v="51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x v="108"/>
    <x v="108"/>
    <x v="15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x v="109"/>
    <x v="109"/>
    <x v="28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x v="110"/>
    <x v="110"/>
    <x v="46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x v="111"/>
    <x v="111"/>
    <x v="8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x v="112"/>
    <x v="112"/>
    <x v="1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x v="113"/>
    <x v="113"/>
    <x v="1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x v="114"/>
    <x v="114"/>
    <x v="9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x v="115"/>
    <x v="115"/>
    <x v="52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x v="116"/>
    <x v="116"/>
    <x v="8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x v="117"/>
    <x v="117"/>
    <x v="37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x v="118"/>
    <x v="118"/>
    <x v="1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x v="119"/>
    <x v="119"/>
    <x v="53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x v="120"/>
    <x v="120"/>
    <x v="54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x v="121"/>
    <x v="121"/>
    <x v="9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x v="122"/>
    <x v="122"/>
    <x v="55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x v="123"/>
    <x v="123"/>
    <x v="56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x v="124"/>
    <x v="124"/>
    <x v="23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x v="125"/>
    <x v="125"/>
    <x v="2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x v="126"/>
    <x v="126"/>
    <x v="31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x v="127"/>
    <x v="127"/>
    <x v="6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x v="128"/>
    <x v="128"/>
    <x v="57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x v="129"/>
    <x v="129"/>
    <x v="22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x v="130"/>
    <x v="130"/>
    <x v="2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x v="131"/>
    <x v="131"/>
    <x v="38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x v="132"/>
    <x v="132"/>
    <x v="58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x v="133"/>
    <x v="133"/>
    <x v="59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x v="134"/>
    <x v="134"/>
    <x v="1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x v="135"/>
    <x v="135"/>
    <x v="9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x v="136"/>
    <x v="121"/>
    <x v="9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x v="137"/>
    <x v="136"/>
    <x v="56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x v="138"/>
    <x v="137"/>
    <x v="6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x v="139"/>
    <x v="138"/>
    <x v="2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x v="140"/>
    <x v="139"/>
    <x v="61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x v="141"/>
    <x v="140"/>
    <x v="14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x v="142"/>
    <x v="141"/>
    <x v="9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x v="143"/>
    <x v="142"/>
    <x v="62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x v="144"/>
    <x v="143"/>
    <x v="51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x v="145"/>
    <x v="144"/>
    <x v="37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x v="146"/>
    <x v="145"/>
    <x v="22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x v="147"/>
    <x v="146"/>
    <x v="39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x v="148"/>
    <x v="147"/>
    <x v="63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x v="149"/>
    <x v="148"/>
    <x v="3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x v="150"/>
    <x v="149"/>
    <x v="64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x v="151"/>
    <x v="150"/>
    <x v="65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x v="152"/>
    <x v="151"/>
    <x v="66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x v="153"/>
    <x v="152"/>
    <x v="63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x v="154"/>
    <x v="153"/>
    <x v="15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x v="155"/>
    <x v="154"/>
    <x v="67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x v="156"/>
    <x v="155"/>
    <x v="19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x v="157"/>
    <x v="156"/>
    <x v="68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x v="158"/>
    <x v="157"/>
    <x v="1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x v="159"/>
    <x v="158"/>
    <x v="69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x v="160"/>
    <x v="159"/>
    <x v="1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x v="161"/>
    <x v="160"/>
    <x v="63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x v="162"/>
    <x v="161"/>
    <x v="7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x v="163"/>
    <x v="162"/>
    <x v="71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x v="164"/>
    <x v="163"/>
    <x v="72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x v="165"/>
    <x v="164"/>
    <x v="73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x v="166"/>
    <x v="165"/>
    <x v="1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x v="167"/>
    <x v="166"/>
    <x v="74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x v="168"/>
    <x v="167"/>
    <x v="6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x v="169"/>
    <x v="168"/>
    <x v="3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x v="170"/>
    <x v="169"/>
    <x v="3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x v="171"/>
    <x v="170"/>
    <x v="63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x v="172"/>
    <x v="171"/>
    <x v="75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x v="173"/>
    <x v="172"/>
    <x v="76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x v="174"/>
    <x v="173"/>
    <x v="12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x v="175"/>
    <x v="174"/>
    <x v="22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x v="176"/>
    <x v="175"/>
    <x v="15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x v="177"/>
    <x v="176"/>
    <x v="52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x v="178"/>
    <x v="177"/>
    <x v="69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x v="179"/>
    <x v="178"/>
    <x v="28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x v="180"/>
    <x v="179"/>
    <x v="38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x v="181"/>
    <x v="180"/>
    <x v="77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x v="182"/>
    <x v="181"/>
    <x v="28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x v="183"/>
    <x v="182"/>
    <x v="78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x v="184"/>
    <x v="183"/>
    <x v="15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x v="185"/>
    <x v="184"/>
    <x v="79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x v="186"/>
    <x v="185"/>
    <x v="1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x v="187"/>
    <x v="186"/>
    <x v="1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x v="188"/>
    <x v="187"/>
    <x v="15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x v="189"/>
    <x v="188"/>
    <x v="69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x v="190"/>
    <x v="189"/>
    <x v="14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x v="191"/>
    <x v="190"/>
    <x v="1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x v="192"/>
    <x v="191"/>
    <x v="8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x v="193"/>
    <x v="192"/>
    <x v="28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x v="194"/>
    <x v="193"/>
    <x v="3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x v="195"/>
    <x v="194"/>
    <x v="71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x v="196"/>
    <x v="195"/>
    <x v="8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x v="197"/>
    <x v="196"/>
    <x v="3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x v="198"/>
    <x v="197"/>
    <x v="31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x v="199"/>
    <x v="198"/>
    <x v="3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x v="200"/>
    <x v="199"/>
    <x v="12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x v="201"/>
    <x v="200"/>
    <x v="81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x v="202"/>
    <x v="201"/>
    <x v="12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x v="203"/>
    <x v="202"/>
    <x v="3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x v="204"/>
    <x v="203"/>
    <x v="82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x v="205"/>
    <x v="204"/>
    <x v="6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x v="206"/>
    <x v="205"/>
    <x v="83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x v="207"/>
    <x v="206"/>
    <x v="32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x v="208"/>
    <x v="207"/>
    <x v="63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x v="209"/>
    <x v="208"/>
    <x v="31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x v="210"/>
    <x v="209"/>
    <x v="14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x v="211"/>
    <x v="210"/>
    <x v="1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x v="212"/>
    <x v="211"/>
    <x v="84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x v="213"/>
    <x v="212"/>
    <x v="63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x v="214"/>
    <x v="213"/>
    <x v="78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x v="215"/>
    <x v="214"/>
    <x v="85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x v="216"/>
    <x v="215"/>
    <x v="63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x v="217"/>
    <x v="216"/>
    <x v="57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x v="218"/>
    <x v="217"/>
    <x v="1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x v="219"/>
    <x v="218"/>
    <x v="63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x v="220"/>
    <x v="219"/>
    <x v="63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x v="221"/>
    <x v="220"/>
    <x v="63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x v="222"/>
    <x v="221"/>
    <x v="28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x v="223"/>
    <x v="222"/>
    <x v="86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x v="224"/>
    <x v="223"/>
    <x v="87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x v="225"/>
    <x v="224"/>
    <x v="48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x v="226"/>
    <x v="225"/>
    <x v="88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x v="227"/>
    <x v="226"/>
    <x v="89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x v="228"/>
    <x v="227"/>
    <x v="6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x v="229"/>
    <x v="228"/>
    <x v="9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x v="230"/>
    <x v="229"/>
    <x v="36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x v="231"/>
    <x v="230"/>
    <x v="86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x v="232"/>
    <x v="231"/>
    <x v="23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x v="233"/>
    <x v="232"/>
    <x v="9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x v="234"/>
    <x v="233"/>
    <x v="28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x v="235"/>
    <x v="234"/>
    <x v="3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x v="236"/>
    <x v="235"/>
    <x v="6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x v="237"/>
    <x v="236"/>
    <x v="36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x v="238"/>
    <x v="237"/>
    <x v="91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x v="239"/>
    <x v="238"/>
    <x v="28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x v="240"/>
    <x v="239"/>
    <x v="36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x v="241"/>
    <x v="240"/>
    <x v="92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x v="242"/>
    <x v="241"/>
    <x v="93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x v="243"/>
    <x v="242"/>
    <x v="31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x v="244"/>
    <x v="243"/>
    <x v="8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x v="245"/>
    <x v="244"/>
    <x v="1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x v="246"/>
    <x v="245"/>
    <x v="1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x v="247"/>
    <x v="246"/>
    <x v="1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x v="248"/>
    <x v="247"/>
    <x v="94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x v="249"/>
    <x v="248"/>
    <x v="3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x v="250"/>
    <x v="249"/>
    <x v="11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x v="251"/>
    <x v="250"/>
    <x v="8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x v="252"/>
    <x v="251"/>
    <x v="1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x v="253"/>
    <x v="252"/>
    <x v="15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x v="254"/>
    <x v="253"/>
    <x v="95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x v="255"/>
    <x v="254"/>
    <x v="6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x v="256"/>
    <x v="255"/>
    <x v="93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x v="257"/>
    <x v="256"/>
    <x v="19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x v="258"/>
    <x v="257"/>
    <x v="11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x v="259"/>
    <x v="258"/>
    <x v="96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x v="260"/>
    <x v="259"/>
    <x v="3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x v="261"/>
    <x v="260"/>
    <x v="22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x v="262"/>
    <x v="261"/>
    <x v="3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x v="263"/>
    <x v="262"/>
    <x v="31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x v="264"/>
    <x v="263"/>
    <x v="1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x v="265"/>
    <x v="264"/>
    <x v="1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x v="266"/>
    <x v="265"/>
    <x v="28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x v="267"/>
    <x v="266"/>
    <x v="97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x v="268"/>
    <x v="267"/>
    <x v="1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x v="269"/>
    <x v="268"/>
    <x v="57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x v="270"/>
    <x v="269"/>
    <x v="98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x v="271"/>
    <x v="270"/>
    <x v="11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x v="272"/>
    <x v="271"/>
    <x v="9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x v="273"/>
    <x v="272"/>
    <x v="1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x v="274"/>
    <x v="273"/>
    <x v="23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x v="275"/>
    <x v="274"/>
    <x v="22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x v="276"/>
    <x v="275"/>
    <x v="23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x v="277"/>
    <x v="276"/>
    <x v="99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x v="278"/>
    <x v="277"/>
    <x v="1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x v="279"/>
    <x v="278"/>
    <x v="73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x v="280"/>
    <x v="279"/>
    <x v="96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x v="281"/>
    <x v="280"/>
    <x v="62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x v="282"/>
    <x v="281"/>
    <x v="101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x v="283"/>
    <x v="282"/>
    <x v="102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x v="284"/>
    <x v="283"/>
    <x v="79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x v="285"/>
    <x v="284"/>
    <x v="32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x v="286"/>
    <x v="285"/>
    <x v="36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x v="287"/>
    <x v="286"/>
    <x v="36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x v="288"/>
    <x v="287"/>
    <x v="63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x v="289"/>
    <x v="288"/>
    <x v="36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x v="290"/>
    <x v="289"/>
    <x v="37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x v="291"/>
    <x v="290"/>
    <x v="1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x v="292"/>
    <x v="291"/>
    <x v="96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x v="293"/>
    <x v="292"/>
    <x v="91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x v="294"/>
    <x v="293"/>
    <x v="1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x v="295"/>
    <x v="294"/>
    <x v="63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x v="296"/>
    <x v="295"/>
    <x v="31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x v="297"/>
    <x v="296"/>
    <x v="22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x v="298"/>
    <x v="297"/>
    <x v="103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x v="299"/>
    <x v="298"/>
    <x v="3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x v="300"/>
    <x v="299"/>
    <x v="31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x v="301"/>
    <x v="300"/>
    <x v="93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x v="302"/>
    <x v="301"/>
    <x v="3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x v="303"/>
    <x v="302"/>
    <x v="9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x v="304"/>
    <x v="303"/>
    <x v="104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x v="305"/>
    <x v="304"/>
    <x v="51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x v="306"/>
    <x v="305"/>
    <x v="28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x v="307"/>
    <x v="306"/>
    <x v="29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x v="308"/>
    <x v="307"/>
    <x v="14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x v="309"/>
    <x v="308"/>
    <x v="102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x v="310"/>
    <x v="309"/>
    <x v="28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x v="311"/>
    <x v="310"/>
    <x v="22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x v="312"/>
    <x v="311"/>
    <x v="6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x v="313"/>
    <x v="312"/>
    <x v="73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x v="314"/>
    <x v="313"/>
    <x v="28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x v="315"/>
    <x v="314"/>
    <x v="31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x v="316"/>
    <x v="315"/>
    <x v="36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x v="317"/>
    <x v="316"/>
    <x v="11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x v="318"/>
    <x v="317"/>
    <x v="1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x v="319"/>
    <x v="318"/>
    <x v="1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x v="320"/>
    <x v="319"/>
    <x v="22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x v="321"/>
    <x v="320"/>
    <x v="19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x v="322"/>
    <x v="321"/>
    <x v="31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x v="323"/>
    <x v="322"/>
    <x v="105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x v="324"/>
    <x v="323"/>
    <x v="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x v="325"/>
    <x v="324"/>
    <x v="63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x v="326"/>
    <x v="325"/>
    <x v="6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x v="327"/>
    <x v="326"/>
    <x v="23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x v="328"/>
    <x v="327"/>
    <x v="96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x v="329"/>
    <x v="328"/>
    <x v="3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x v="330"/>
    <x v="329"/>
    <x v="19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x v="331"/>
    <x v="330"/>
    <x v="79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x v="332"/>
    <x v="331"/>
    <x v="57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x v="333"/>
    <x v="332"/>
    <x v="79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x v="334"/>
    <x v="333"/>
    <x v="3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x v="335"/>
    <x v="334"/>
    <x v="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x v="336"/>
    <x v="335"/>
    <x v="31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x v="337"/>
    <x v="336"/>
    <x v="9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x v="338"/>
    <x v="337"/>
    <x v="36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x v="339"/>
    <x v="338"/>
    <x v="12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x v="340"/>
    <x v="339"/>
    <x v="19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x v="341"/>
    <x v="340"/>
    <x v="8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x v="342"/>
    <x v="341"/>
    <x v="56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x v="343"/>
    <x v="342"/>
    <x v="11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x v="344"/>
    <x v="343"/>
    <x v="106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x v="345"/>
    <x v="344"/>
    <x v="107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x v="346"/>
    <x v="345"/>
    <x v="3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x v="347"/>
    <x v="346"/>
    <x v="79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x v="348"/>
    <x v="347"/>
    <x v="3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x v="349"/>
    <x v="348"/>
    <x v="108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x v="350"/>
    <x v="349"/>
    <x v="31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x v="351"/>
    <x v="350"/>
    <x v="109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x v="352"/>
    <x v="351"/>
    <x v="3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x v="353"/>
    <x v="352"/>
    <x v="110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x v="354"/>
    <x v="353"/>
    <x v="8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x v="355"/>
    <x v="354"/>
    <x v="19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x v="356"/>
    <x v="355"/>
    <x v="51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x v="357"/>
    <x v="356"/>
    <x v="36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x v="358"/>
    <x v="357"/>
    <x v="63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x v="359"/>
    <x v="358"/>
    <x v="111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x v="360"/>
    <x v="359"/>
    <x v="14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x v="361"/>
    <x v="360"/>
    <x v="19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x v="362"/>
    <x v="361"/>
    <x v="112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x v="363"/>
    <x v="362"/>
    <x v="113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x v="364"/>
    <x v="363"/>
    <x v="39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x v="365"/>
    <x v="364"/>
    <x v="36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x v="366"/>
    <x v="365"/>
    <x v="114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x v="367"/>
    <x v="366"/>
    <x v="3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x v="368"/>
    <x v="367"/>
    <x v="78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x v="369"/>
    <x v="368"/>
    <x v="115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x v="370"/>
    <x v="369"/>
    <x v="31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x v="371"/>
    <x v="370"/>
    <x v="6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x v="372"/>
    <x v="371"/>
    <x v="43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x v="373"/>
    <x v="372"/>
    <x v="51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x v="374"/>
    <x v="373"/>
    <x v="12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x v="375"/>
    <x v="374"/>
    <x v="2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x v="376"/>
    <x v="375"/>
    <x v="116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x v="377"/>
    <x v="376"/>
    <x v="14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x v="378"/>
    <x v="377"/>
    <x v="9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x v="379"/>
    <x v="378"/>
    <x v="36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x v="380"/>
    <x v="379"/>
    <x v="23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x v="381"/>
    <x v="380"/>
    <x v="31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x v="382"/>
    <x v="381"/>
    <x v="2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x v="383"/>
    <x v="382"/>
    <x v="117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x v="384"/>
    <x v="383"/>
    <x v="22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x v="385"/>
    <x v="384"/>
    <x v="31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x v="386"/>
    <x v="385"/>
    <x v="2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x v="387"/>
    <x v="386"/>
    <x v="114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x v="388"/>
    <x v="387"/>
    <x v="1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x v="389"/>
    <x v="388"/>
    <x v="118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x v="390"/>
    <x v="389"/>
    <x v="28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x v="391"/>
    <x v="390"/>
    <x v="22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x v="392"/>
    <x v="391"/>
    <x v="17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x v="393"/>
    <x v="392"/>
    <x v="63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x v="394"/>
    <x v="393"/>
    <x v="119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x v="395"/>
    <x v="394"/>
    <x v="3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x v="396"/>
    <x v="395"/>
    <x v="36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x v="397"/>
    <x v="396"/>
    <x v="120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x v="398"/>
    <x v="397"/>
    <x v="51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x v="399"/>
    <x v="398"/>
    <x v="22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x v="400"/>
    <x v="399"/>
    <x v="3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x v="401"/>
    <x v="400"/>
    <x v="63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x v="402"/>
    <x v="401"/>
    <x v="13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x v="403"/>
    <x v="402"/>
    <x v="1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x v="404"/>
    <x v="403"/>
    <x v="19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x v="405"/>
    <x v="404"/>
    <x v="121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x v="406"/>
    <x v="405"/>
    <x v="7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x v="407"/>
    <x v="406"/>
    <x v="13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x v="408"/>
    <x v="407"/>
    <x v="12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x v="409"/>
    <x v="408"/>
    <x v="2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x v="410"/>
    <x v="409"/>
    <x v="28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x v="411"/>
    <x v="410"/>
    <x v="11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x v="412"/>
    <x v="411"/>
    <x v="3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x v="413"/>
    <x v="412"/>
    <x v="122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x v="414"/>
    <x v="413"/>
    <x v="17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x v="415"/>
    <x v="414"/>
    <x v="123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x v="416"/>
    <x v="415"/>
    <x v="28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x v="417"/>
    <x v="416"/>
    <x v="124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x v="418"/>
    <x v="417"/>
    <x v="125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x v="419"/>
    <x v="418"/>
    <x v="6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x v="420"/>
    <x v="419"/>
    <x v="126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x v="421"/>
    <x v="420"/>
    <x v="36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x v="422"/>
    <x v="421"/>
    <x v="79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x v="423"/>
    <x v="422"/>
    <x v="22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x v="424"/>
    <x v="423"/>
    <x v="9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x v="425"/>
    <x v="424"/>
    <x v="63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x v="426"/>
    <x v="425"/>
    <x v="3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x v="427"/>
    <x v="426"/>
    <x v="115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x v="428"/>
    <x v="427"/>
    <x v="14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x v="429"/>
    <x v="428"/>
    <x v="1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x v="430"/>
    <x v="429"/>
    <x v="28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x v="431"/>
    <x v="430"/>
    <x v="9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x v="432"/>
    <x v="431"/>
    <x v="12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x v="433"/>
    <x v="432"/>
    <x v="9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x v="434"/>
    <x v="433"/>
    <x v="3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x v="435"/>
    <x v="434"/>
    <x v="74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x v="436"/>
    <x v="435"/>
    <x v="28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x v="437"/>
    <x v="436"/>
    <x v="39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x v="438"/>
    <x v="437"/>
    <x v="22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x v="439"/>
    <x v="438"/>
    <x v="52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x v="440"/>
    <x v="439"/>
    <x v="1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x v="441"/>
    <x v="440"/>
    <x v="44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x v="442"/>
    <x v="441"/>
    <x v="73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x v="443"/>
    <x v="442"/>
    <x v="3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x v="444"/>
    <x v="443"/>
    <x v="28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x v="445"/>
    <x v="444"/>
    <x v="127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x v="446"/>
    <x v="445"/>
    <x v="124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x v="447"/>
    <x v="446"/>
    <x v="11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x v="448"/>
    <x v="447"/>
    <x v="3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x v="449"/>
    <x v="448"/>
    <x v="13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x v="450"/>
    <x v="449"/>
    <x v="63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x v="451"/>
    <x v="450"/>
    <x v="22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x v="452"/>
    <x v="451"/>
    <x v="47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x v="453"/>
    <x v="452"/>
    <x v="128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x v="454"/>
    <x v="453"/>
    <x v="3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x v="455"/>
    <x v="454"/>
    <x v="99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x v="456"/>
    <x v="455"/>
    <x v="129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x v="457"/>
    <x v="456"/>
    <x v="22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x v="458"/>
    <x v="457"/>
    <x v="3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x v="459"/>
    <x v="458"/>
    <x v="13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x v="460"/>
    <x v="459"/>
    <x v="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x v="461"/>
    <x v="460"/>
    <x v="131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x v="462"/>
    <x v="461"/>
    <x v="57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x v="463"/>
    <x v="462"/>
    <x v="56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x v="464"/>
    <x v="463"/>
    <x v="132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x v="465"/>
    <x v="464"/>
    <x v="133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x v="466"/>
    <x v="465"/>
    <x v="3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x v="467"/>
    <x v="466"/>
    <x v="22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x v="468"/>
    <x v="467"/>
    <x v="51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x v="469"/>
    <x v="468"/>
    <x v="12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x v="470"/>
    <x v="469"/>
    <x v="1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x v="471"/>
    <x v="470"/>
    <x v="56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x v="472"/>
    <x v="471"/>
    <x v="134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x v="473"/>
    <x v="472"/>
    <x v="11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x v="474"/>
    <x v="473"/>
    <x v="126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x v="475"/>
    <x v="474"/>
    <x v="13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x v="476"/>
    <x v="475"/>
    <x v="135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x v="477"/>
    <x v="476"/>
    <x v="15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x v="478"/>
    <x v="477"/>
    <x v="3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x v="479"/>
    <x v="478"/>
    <x v="36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x v="480"/>
    <x v="479"/>
    <x v="79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x v="481"/>
    <x v="480"/>
    <x v="11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x v="482"/>
    <x v="481"/>
    <x v="3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x v="483"/>
    <x v="482"/>
    <x v="36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x v="484"/>
    <x v="483"/>
    <x v="58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x v="485"/>
    <x v="484"/>
    <x v="13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x v="486"/>
    <x v="485"/>
    <x v="137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x v="487"/>
    <x v="486"/>
    <x v="63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x v="488"/>
    <x v="487"/>
    <x v="14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x v="489"/>
    <x v="488"/>
    <x v="138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x v="490"/>
    <x v="489"/>
    <x v="28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x v="491"/>
    <x v="490"/>
    <x v="3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x v="492"/>
    <x v="491"/>
    <x v="139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x v="493"/>
    <x v="492"/>
    <x v="11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x v="494"/>
    <x v="493"/>
    <x v="22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x v="495"/>
    <x v="494"/>
    <x v="39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x v="496"/>
    <x v="495"/>
    <x v="127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x v="497"/>
    <x v="496"/>
    <x v="14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x v="498"/>
    <x v="497"/>
    <x v="141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x v="499"/>
    <x v="498"/>
    <x v="22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x v="500"/>
    <x v="499"/>
    <x v="115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x v="501"/>
    <x v="500"/>
    <x v="3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x v="502"/>
    <x v="501"/>
    <x v="22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x v="503"/>
    <x v="502"/>
    <x v="115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x v="504"/>
    <x v="503"/>
    <x v="142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x v="505"/>
    <x v="504"/>
    <x v="14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x v="506"/>
    <x v="505"/>
    <x v="61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x v="507"/>
    <x v="506"/>
    <x v="22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x v="508"/>
    <x v="507"/>
    <x v="63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x v="509"/>
    <x v="508"/>
    <x v="1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x v="510"/>
    <x v="509"/>
    <x v="32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x v="511"/>
    <x v="510"/>
    <x v="1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x v="512"/>
    <x v="511"/>
    <x v="6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x v="513"/>
    <x v="512"/>
    <x v="63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x v="514"/>
    <x v="513"/>
    <x v="15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x v="515"/>
    <x v="514"/>
    <x v="143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x v="516"/>
    <x v="515"/>
    <x v="1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x v="517"/>
    <x v="516"/>
    <x v="36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x v="518"/>
    <x v="517"/>
    <x v="144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x v="519"/>
    <x v="518"/>
    <x v="145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x v="520"/>
    <x v="519"/>
    <x v="1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x v="521"/>
    <x v="520"/>
    <x v="1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x v="522"/>
    <x v="521"/>
    <x v="9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x v="523"/>
    <x v="522"/>
    <x v="1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x v="524"/>
    <x v="523"/>
    <x v="8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x v="525"/>
    <x v="524"/>
    <x v="14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x v="526"/>
    <x v="525"/>
    <x v="15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x v="527"/>
    <x v="526"/>
    <x v="3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x v="528"/>
    <x v="527"/>
    <x v="146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x v="529"/>
    <x v="528"/>
    <x v="38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x v="530"/>
    <x v="529"/>
    <x v="147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x v="531"/>
    <x v="530"/>
    <x v="23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x v="532"/>
    <x v="531"/>
    <x v="3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x v="533"/>
    <x v="532"/>
    <x v="13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x v="534"/>
    <x v="533"/>
    <x v="36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x v="535"/>
    <x v="534"/>
    <x v="13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x v="536"/>
    <x v="535"/>
    <x v="126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x v="537"/>
    <x v="536"/>
    <x v="13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x v="538"/>
    <x v="537"/>
    <x v="1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x v="539"/>
    <x v="538"/>
    <x v="2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x v="540"/>
    <x v="539"/>
    <x v="36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x v="541"/>
    <x v="540"/>
    <x v="37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x v="542"/>
    <x v="541"/>
    <x v="65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x v="543"/>
    <x v="542"/>
    <x v="29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x v="544"/>
    <x v="543"/>
    <x v="2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x v="545"/>
    <x v="544"/>
    <x v="63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x v="546"/>
    <x v="545"/>
    <x v="127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x v="547"/>
    <x v="546"/>
    <x v="51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x v="548"/>
    <x v="547"/>
    <x v="3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x v="549"/>
    <x v="548"/>
    <x v="3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x v="550"/>
    <x v="549"/>
    <x v="1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x v="551"/>
    <x v="550"/>
    <x v="96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x v="552"/>
    <x v="551"/>
    <x v="101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x v="553"/>
    <x v="552"/>
    <x v="31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x v="554"/>
    <x v="553"/>
    <x v="148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x v="555"/>
    <x v="554"/>
    <x v="51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x v="556"/>
    <x v="555"/>
    <x v="6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x v="557"/>
    <x v="556"/>
    <x v="6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x v="558"/>
    <x v="557"/>
    <x v="47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x v="559"/>
    <x v="558"/>
    <x v="149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x v="560"/>
    <x v="559"/>
    <x v="57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x v="561"/>
    <x v="560"/>
    <x v="36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x v="562"/>
    <x v="561"/>
    <x v="63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x v="563"/>
    <x v="562"/>
    <x v="96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x v="564"/>
    <x v="563"/>
    <x v="102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x v="565"/>
    <x v="564"/>
    <x v="31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x v="566"/>
    <x v="565"/>
    <x v="1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x v="567"/>
    <x v="566"/>
    <x v="3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x v="568"/>
    <x v="567"/>
    <x v="142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x v="569"/>
    <x v="568"/>
    <x v="3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x v="570"/>
    <x v="569"/>
    <x v="94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x v="571"/>
    <x v="570"/>
    <x v="31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x v="572"/>
    <x v="571"/>
    <x v="3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x v="573"/>
    <x v="572"/>
    <x v="150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x v="574"/>
    <x v="573"/>
    <x v="151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x v="575"/>
    <x v="574"/>
    <x v="127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x v="576"/>
    <x v="575"/>
    <x v="58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x v="577"/>
    <x v="576"/>
    <x v="1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x v="578"/>
    <x v="577"/>
    <x v="152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x v="579"/>
    <x v="578"/>
    <x v="14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x v="580"/>
    <x v="579"/>
    <x v="9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x v="581"/>
    <x v="580"/>
    <x v="44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x v="582"/>
    <x v="581"/>
    <x v="57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x v="583"/>
    <x v="582"/>
    <x v="7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x v="584"/>
    <x v="583"/>
    <x v="28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x v="585"/>
    <x v="584"/>
    <x v="7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x v="586"/>
    <x v="585"/>
    <x v="3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x v="587"/>
    <x v="586"/>
    <x v="11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x v="588"/>
    <x v="587"/>
    <x v="7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x v="589"/>
    <x v="588"/>
    <x v="51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x v="590"/>
    <x v="589"/>
    <x v="1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x v="591"/>
    <x v="590"/>
    <x v="57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x v="592"/>
    <x v="591"/>
    <x v="51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x v="593"/>
    <x v="592"/>
    <x v="2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x v="594"/>
    <x v="593"/>
    <x v="31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x v="595"/>
    <x v="594"/>
    <x v="57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x v="596"/>
    <x v="595"/>
    <x v="22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x v="597"/>
    <x v="596"/>
    <x v="51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x v="598"/>
    <x v="597"/>
    <x v="3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x v="599"/>
    <x v="598"/>
    <x v="63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x v="600"/>
    <x v="599"/>
    <x v="1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x v="601"/>
    <x v="600"/>
    <x v="3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x v="602"/>
    <x v="601"/>
    <x v="54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x v="603"/>
    <x v="602"/>
    <x v="36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x v="604"/>
    <x v="603"/>
    <x v="15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x v="605"/>
    <x v="604"/>
    <x v="1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x v="606"/>
    <x v="605"/>
    <x v="1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x v="607"/>
    <x v="606"/>
    <x v="49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x v="608"/>
    <x v="607"/>
    <x v="6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x v="609"/>
    <x v="608"/>
    <x v="153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x v="610"/>
    <x v="609"/>
    <x v="154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x v="611"/>
    <x v="610"/>
    <x v="58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x v="612"/>
    <x v="611"/>
    <x v="3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x v="613"/>
    <x v="612"/>
    <x v="127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x v="614"/>
    <x v="613"/>
    <x v="3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x v="615"/>
    <x v="614"/>
    <x v="15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x v="616"/>
    <x v="615"/>
    <x v="1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x v="617"/>
    <x v="616"/>
    <x v="13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x v="618"/>
    <x v="617"/>
    <x v="44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x v="619"/>
    <x v="618"/>
    <x v="156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x v="620"/>
    <x v="619"/>
    <x v="11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x v="621"/>
    <x v="620"/>
    <x v="31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x v="622"/>
    <x v="621"/>
    <x v="12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x v="623"/>
    <x v="622"/>
    <x v="96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x v="624"/>
    <x v="623"/>
    <x v="1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x v="625"/>
    <x v="624"/>
    <x v="31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x v="626"/>
    <x v="625"/>
    <x v="31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x v="627"/>
    <x v="626"/>
    <x v="157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x v="628"/>
    <x v="627"/>
    <x v="1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x v="629"/>
    <x v="628"/>
    <x v="61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x v="630"/>
    <x v="629"/>
    <x v="158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x v="631"/>
    <x v="630"/>
    <x v="63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x v="632"/>
    <x v="631"/>
    <x v="22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x v="633"/>
    <x v="632"/>
    <x v="3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x v="634"/>
    <x v="633"/>
    <x v="1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x v="635"/>
    <x v="634"/>
    <x v="31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x v="636"/>
    <x v="635"/>
    <x v="13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x v="637"/>
    <x v="636"/>
    <x v="57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x v="638"/>
    <x v="637"/>
    <x v="61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x v="639"/>
    <x v="638"/>
    <x v="8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x v="640"/>
    <x v="639"/>
    <x v="159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x v="641"/>
    <x v="640"/>
    <x v="79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x v="642"/>
    <x v="641"/>
    <x v="22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x v="643"/>
    <x v="642"/>
    <x v="31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x v="644"/>
    <x v="643"/>
    <x v="31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x v="645"/>
    <x v="644"/>
    <x v="13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x v="646"/>
    <x v="645"/>
    <x v="134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x v="647"/>
    <x v="646"/>
    <x v="13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x v="648"/>
    <x v="647"/>
    <x v="19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x v="649"/>
    <x v="648"/>
    <x v="3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x v="650"/>
    <x v="649"/>
    <x v="15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x v="651"/>
    <x v="650"/>
    <x v="31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x v="652"/>
    <x v="651"/>
    <x v="9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x v="653"/>
    <x v="652"/>
    <x v="96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x v="654"/>
    <x v="653"/>
    <x v="14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x v="655"/>
    <x v="654"/>
    <x v="6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x v="656"/>
    <x v="655"/>
    <x v="1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x v="657"/>
    <x v="656"/>
    <x v="36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x v="658"/>
    <x v="657"/>
    <x v="160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x v="659"/>
    <x v="658"/>
    <x v="9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x v="660"/>
    <x v="659"/>
    <x v="63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x v="661"/>
    <x v="660"/>
    <x v="3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x v="662"/>
    <x v="661"/>
    <x v="13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x v="663"/>
    <x v="662"/>
    <x v="61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x v="664"/>
    <x v="663"/>
    <x v="14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x v="665"/>
    <x v="664"/>
    <x v="3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x v="666"/>
    <x v="665"/>
    <x v="61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x v="667"/>
    <x v="666"/>
    <x v="63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x v="668"/>
    <x v="667"/>
    <x v="36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x v="669"/>
    <x v="668"/>
    <x v="61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x v="670"/>
    <x v="669"/>
    <x v="161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x v="671"/>
    <x v="670"/>
    <x v="11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x v="672"/>
    <x v="671"/>
    <x v="63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x v="673"/>
    <x v="672"/>
    <x v="57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x v="674"/>
    <x v="673"/>
    <x v="63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x v="675"/>
    <x v="674"/>
    <x v="12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x v="676"/>
    <x v="675"/>
    <x v="57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x v="677"/>
    <x v="676"/>
    <x v="63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x v="678"/>
    <x v="677"/>
    <x v="88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x v="679"/>
    <x v="678"/>
    <x v="162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x v="680"/>
    <x v="679"/>
    <x v="96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x v="681"/>
    <x v="680"/>
    <x v="3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x v="682"/>
    <x v="681"/>
    <x v="63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x v="683"/>
    <x v="682"/>
    <x v="19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x v="684"/>
    <x v="683"/>
    <x v="163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x v="685"/>
    <x v="684"/>
    <x v="13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x v="686"/>
    <x v="685"/>
    <x v="69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x v="687"/>
    <x v="686"/>
    <x v="57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x v="688"/>
    <x v="687"/>
    <x v="22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x v="689"/>
    <x v="688"/>
    <x v="61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x v="690"/>
    <x v="689"/>
    <x v="22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x v="691"/>
    <x v="690"/>
    <x v="63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x v="692"/>
    <x v="691"/>
    <x v="22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x v="693"/>
    <x v="692"/>
    <x v="57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x v="694"/>
    <x v="693"/>
    <x v="6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x v="695"/>
    <x v="694"/>
    <x v="127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x v="696"/>
    <x v="695"/>
    <x v="164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x v="697"/>
    <x v="696"/>
    <x v="1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x v="698"/>
    <x v="697"/>
    <x v="57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x v="699"/>
    <x v="698"/>
    <x v="64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x v="700"/>
    <x v="699"/>
    <x v="36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x v="701"/>
    <x v="700"/>
    <x v="165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x v="702"/>
    <x v="701"/>
    <x v="36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x v="703"/>
    <x v="702"/>
    <x v="36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x v="704"/>
    <x v="703"/>
    <x v="56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x v="705"/>
    <x v="704"/>
    <x v="57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x v="706"/>
    <x v="705"/>
    <x v="57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x v="707"/>
    <x v="706"/>
    <x v="118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x v="708"/>
    <x v="707"/>
    <x v="79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x v="709"/>
    <x v="708"/>
    <x v="36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x v="710"/>
    <x v="709"/>
    <x v="38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x v="711"/>
    <x v="710"/>
    <x v="57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x v="712"/>
    <x v="711"/>
    <x v="166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x v="713"/>
    <x v="712"/>
    <x v="31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x v="714"/>
    <x v="713"/>
    <x v="36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x v="715"/>
    <x v="714"/>
    <x v="167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x v="716"/>
    <x v="715"/>
    <x v="39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x v="717"/>
    <x v="716"/>
    <x v="57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x v="718"/>
    <x v="717"/>
    <x v="14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x v="719"/>
    <x v="718"/>
    <x v="36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x v="720"/>
    <x v="719"/>
    <x v="168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x v="721"/>
    <x v="720"/>
    <x v="169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x v="722"/>
    <x v="721"/>
    <x v="31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x v="723"/>
    <x v="722"/>
    <x v="1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x v="724"/>
    <x v="723"/>
    <x v="39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x v="725"/>
    <x v="724"/>
    <x v="22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x v="726"/>
    <x v="725"/>
    <x v="3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x v="727"/>
    <x v="726"/>
    <x v="8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x v="728"/>
    <x v="727"/>
    <x v="51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x v="729"/>
    <x v="728"/>
    <x v="23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x v="730"/>
    <x v="729"/>
    <x v="22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x v="731"/>
    <x v="730"/>
    <x v="1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x v="732"/>
    <x v="731"/>
    <x v="17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x v="733"/>
    <x v="732"/>
    <x v="3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x v="734"/>
    <x v="733"/>
    <x v="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x v="735"/>
    <x v="734"/>
    <x v="171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x v="736"/>
    <x v="735"/>
    <x v="172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x v="737"/>
    <x v="736"/>
    <x v="1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x v="738"/>
    <x v="737"/>
    <x v="15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x v="739"/>
    <x v="738"/>
    <x v="12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x v="740"/>
    <x v="739"/>
    <x v="9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x v="741"/>
    <x v="740"/>
    <x v="93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x v="742"/>
    <x v="741"/>
    <x v="123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x v="743"/>
    <x v="742"/>
    <x v="131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x v="744"/>
    <x v="743"/>
    <x v="1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x v="745"/>
    <x v="744"/>
    <x v="173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x v="746"/>
    <x v="745"/>
    <x v="174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x v="747"/>
    <x v="746"/>
    <x v="39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x v="748"/>
    <x v="747"/>
    <x v="13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x v="749"/>
    <x v="748"/>
    <x v="3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x v="750"/>
    <x v="749"/>
    <x v="175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x v="751"/>
    <x v="750"/>
    <x v="9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x v="752"/>
    <x v="751"/>
    <x v="1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x v="753"/>
    <x v="752"/>
    <x v="3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x v="754"/>
    <x v="753"/>
    <x v="13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x v="755"/>
    <x v="754"/>
    <x v="3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x v="756"/>
    <x v="755"/>
    <x v="176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x v="757"/>
    <x v="756"/>
    <x v="49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x v="758"/>
    <x v="757"/>
    <x v="3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x v="759"/>
    <x v="758"/>
    <x v="1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x v="760"/>
    <x v="759"/>
    <x v="41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x v="761"/>
    <x v="760"/>
    <x v="1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x v="762"/>
    <x v="761"/>
    <x v="8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x v="763"/>
    <x v="762"/>
    <x v="177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x v="764"/>
    <x v="763"/>
    <x v="1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x v="765"/>
    <x v="764"/>
    <x v="39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x v="766"/>
    <x v="765"/>
    <x v="23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x v="767"/>
    <x v="766"/>
    <x v="1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x v="768"/>
    <x v="767"/>
    <x v="3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x v="769"/>
    <x v="768"/>
    <x v="23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x v="770"/>
    <x v="769"/>
    <x v="178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x v="771"/>
    <x v="770"/>
    <x v="114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x v="772"/>
    <x v="771"/>
    <x v="15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x v="773"/>
    <x v="772"/>
    <x v="17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x v="774"/>
    <x v="773"/>
    <x v="2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x v="775"/>
    <x v="774"/>
    <x v="3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x v="776"/>
    <x v="775"/>
    <x v="39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x v="777"/>
    <x v="776"/>
    <x v="9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x v="778"/>
    <x v="777"/>
    <x v="2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x v="779"/>
    <x v="778"/>
    <x v="36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x v="780"/>
    <x v="779"/>
    <x v="28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x v="781"/>
    <x v="780"/>
    <x v="134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x v="782"/>
    <x v="781"/>
    <x v="176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x v="783"/>
    <x v="782"/>
    <x v="15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x v="784"/>
    <x v="783"/>
    <x v="28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x v="785"/>
    <x v="784"/>
    <x v="2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x v="786"/>
    <x v="785"/>
    <x v="1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x v="787"/>
    <x v="786"/>
    <x v="38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x v="788"/>
    <x v="787"/>
    <x v="28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x v="789"/>
    <x v="788"/>
    <x v="18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x v="790"/>
    <x v="789"/>
    <x v="3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x v="791"/>
    <x v="790"/>
    <x v="51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x v="792"/>
    <x v="791"/>
    <x v="3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x v="793"/>
    <x v="792"/>
    <x v="181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x v="794"/>
    <x v="793"/>
    <x v="6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x v="795"/>
    <x v="794"/>
    <x v="32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x v="796"/>
    <x v="795"/>
    <x v="3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x v="797"/>
    <x v="796"/>
    <x v="9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x v="798"/>
    <x v="797"/>
    <x v="8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x v="799"/>
    <x v="798"/>
    <x v="1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x v="800"/>
    <x v="799"/>
    <x v="15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x v="801"/>
    <x v="800"/>
    <x v="13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x v="802"/>
    <x v="801"/>
    <x v="12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x v="803"/>
    <x v="802"/>
    <x v="98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x v="804"/>
    <x v="803"/>
    <x v="62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x v="805"/>
    <x v="804"/>
    <x v="9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x v="806"/>
    <x v="805"/>
    <x v="6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x v="807"/>
    <x v="806"/>
    <x v="23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x v="808"/>
    <x v="807"/>
    <x v="37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x v="809"/>
    <x v="808"/>
    <x v="23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x v="810"/>
    <x v="809"/>
    <x v="15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x v="811"/>
    <x v="810"/>
    <x v="28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x v="812"/>
    <x v="811"/>
    <x v="2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x v="813"/>
    <x v="812"/>
    <x v="15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x v="814"/>
    <x v="813"/>
    <x v="28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x v="815"/>
    <x v="814"/>
    <x v="23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x v="816"/>
    <x v="815"/>
    <x v="39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x v="817"/>
    <x v="816"/>
    <x v="15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x v="818"/>
    <x v="817"/>
    <x v="18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x v="819"/>
    <x v="818"/>
    <x v="44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x v="820"/>
    <x v="819"/>
    <x v="13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x v="821"/>
    <x v="820"/>
    <x v="1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x v="822"/>
    <x v="821"/>
    <x v="9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x v="823"/>
    <x v="822"/>
    <x v="134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x v="824"/>
    <x v="823"/>
    <x v="183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x v="825"/>
    <x v="824"/>
    <x v="78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x v="826"/>
    <x v="825"/>
    <x v="62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x v="827"/>
    <x v="826"/>
    <x v="43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x v="828"/>
    <x v="827"/>
    <x v="46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x v="829"/>
    <x v="828"/>
    <x v="2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x v="830"/>
    <x v="829"/>
    <x v="4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x v="831"/>
    <x v="830"/>
    <x v="15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x v="832"/>
    <x v="831"/>
    <x v="36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x v="833"/>
    <x v="832"/>
    <x v="12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x v="834"/>
    <x v="833"/>
    <x v="62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x v="835"/>
    <x v="834"/>
    <x v="13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x v="836"/>
    <x v="835"/>
    <x v="1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x v="837"/>
    <x v="836"/>
    <x v="3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x v="838"/>
    <x v="837"/>
    <x v="13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x v="839"/>
    <x v="838"/>
    <x v="1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x v="840"/>
    <x v="839"/>
    <x v="3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x v="841"/>
    <x v="840"/>
    <x v="1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x v="842"/>
    <x v="841"/>
    <x v="3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x v="843"/>
    <x v="842"/>
    <x v="9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x v="844"/>
    <x v="843"/>
    <x v="9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x v="845"/>
    <x v="844"/>
    <x v="1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x v="846"/>
    <x v="845"/>
    <x v="184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x v="847"/>
    <x v="846"/>
    <x v="185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x v="848"/>
    <x v="847"/>
    <x v="43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x v="849"/>
    <x v="848"/>
    <x v="23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x v="850"/>
    <x v="849"/>
    <x v="23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x v="851"/>
    <x v="850"/>
    <x v="13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x v="852"/>
    <x v="851"/>
    <x v="8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x v="853"/>
    <x v="852"/>
    <x v="43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x v="854"/>
    <x v="853"/>
    <x v="186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x v="855"/>
    <x v="854"/>
    <x v="187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x v="856"/>
    <x v="855"/>
    <x v="49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x v="857"/>
    <x v="856"/>
    <x v="38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x v="858"/>
    <x v="857"/>
    <x v="38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x v="859"/>
    <x v="858"/>
    <x v="23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x v="860"/>
    <x v="859"/>
    <x v="32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x v="861"/>
    <x v="860"/>
    <x v="37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x v="862"/>
    <x v="861"/>
    <x v="63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x v="863"/>
    <x v="862"/>
    <x v="13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x v="864"/>
    <x v="863"/>
    <x v="115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x v="865"/>
    <x v="864"/>
    <x v="41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x v="866"/>
    <x v="865"/>
    <x v="8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x v="867"/>
    <x v="866"/>
    <x v="1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x v="868"/>
    <x v="867"/>
    <x v="101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x v="869"/>
    <x v="868"/>
    <x v="188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x v="870"/>
    <x v="869"/>
    <x v="22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x v="871"/>
    <x v="870"/>
    <x v="12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x v="872"/>
    <x v="871"/>
    <x v="6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x v="873"/>
    <x v="872"/>
    <x v="8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x v="874"/>
    <x v="873"/>
    <x v="9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x v="875"/>
    <x v="874"/>
    <x v="1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x v="876"/>
    <x v="875"/>
    <x v="189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x v="877"/>
    <x v="876"/>
    <x v="13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x v="878"/>
    <x v="877"/>
    <x v="1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x v="879"/>
    <x v="878"/>
    <x v="19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x v="880"/>
    <x v="879"/>
    <x v="191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x v="881"/>
    <x v="880"/>
    <x v="192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x v="882"/>
    <x v="881"/>
    <x v="15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x v="883"/>
    <x v="882"/>
    <x v="1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x v="884"/>
    <x v="883"/>
    <x v="13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x v="885"/>
    <x v="884"/>
    <x v="28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x v="886"/>
    <x v="885"/>
    <x v="2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x v="887"/>
    <x v="886"/>
    <x v="28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x v="888"/>
    <x v="887"/>
    <x v="28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x v="889"/>
    <x v="888"/>
    <x v="31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x v="890"/>
    <x v="889"/>
    <x v="9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x v="891"/>
    <x v="890"/>
    <x v="6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x v="892"/>
    <x v="891"/>
    <x v="12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x v="893"/>
    <x v="892"/>
    <x v="13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x v="894"/>
    <x v="893"/>
    <x v="22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x v="895"/>
    <x v="894"/>
    <x v="6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x v="896"/>
    <x v="895"/>
    <x v="6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x v="897"/>
    <x v="896"/>
    <x v="9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x v="898"/>
    <x v="897"/>
    <x v="3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x v="899"/>
    <x v="898"/>
    <x v="47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x v="900"/>
    <x v="899"/>
    <x v="1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x v="901"/>
    <x v="900"/>
    <x v="115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x v="902"/>
    <x v="901"/>
    <x v="11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x v="903"/>
    <x v="902"/>
    <x v="1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x v="904"/>
    <x v="903"/>
    <x v="63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x v="905"/>
    <x v="904"/>
    <x v="115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x v="906"/>
    <x v="905"/>
    <x v="36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x v="907"/>
    <x v="906"/>
    <x v="193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x v="908"/>
    <x v="907"/>
    <x v="3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x v="909"/>
    <x v="908"/>
    <x v="194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x v="910"/>
    <x v="909"/>
    <x v="131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x v="911"/>
    <x v="910"/>
    <x v="57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x v="912"/>
    <x v="911"/>
    <x v="8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x v="913"/>
    <x v="912"/>
    <x v="11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x v="914"/>
    <x v="913"/>
    <x v="15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x v="915"/>
    <x v="914"/>
    <x v="115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x v="916"/>
    <x v="915"/>
    <x v="126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x v="917"/>
    <x v="916"/>
    <x v="1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x v="918"/>
    <x v="917"/>
    <x v="195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x v="919"/>
    <x v="918"/>
    <x v="22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x v="920"/>
    <x v="919"/>
    <x v="62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x v="921"/>
    <x v="920"/>
    <x v="36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x v="922"/>
    <x v="921"/>
    <x v="1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x v="923"/>
    <x v="922"/>
    <x v="36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x v="924"/>
    <x v="923"/>
    <x v="9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x v="925"/>
    <x v="924"/>
    <x v="12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x v="926"/>
    <x v="925"/>
    <x v="39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x v="927"/>
    <x v="926"/>
    <x v="22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x v="928"/>
    <x v="927"/>
    <x v="107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x v="929"/>
    <x v="928"/>
    <x v="2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x v="930"/>
    <x v="929"/>
    <x v="42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x v="931"/>
    <x v="930"/>
    <x v="13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x v="932"/>
    <x v="931"/>
    <x v="196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x v="933"/>
    <x v="932"/>
    <x v="13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x v="934"/>
    <x v="933"/>
    <x v="1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x v="935"/>
    <x v="934"/>
    <x v="8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x v="936"/>
    <x v="935"/>
    <x v="123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x v="937"/>
    <x v="936"/>
    <x v="8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x v="938"/>
    <x v="937"/>
    <x v="39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x v="939"/>
    <x v="938"/>
    <x v="181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x v="940"/>
    <x v="939"/>
    <x v="7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x v="941"/>
    <x v="940"/>
    <x v="63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x v="942"/>
    <x v="941"/>
    <x v="51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x v="943"/>
    <x v="942"/>
    <x v="9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x v="944"/>
    <x v="943"/>
    <x v="63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x v="945"/>
    <x v="944"/>
    <x v="57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x v="946"/>
    <x v="945"/>
    <x v="36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x v="947"/>
    <x v="946"/>
    <x v="16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x v="948"/>
    <x v="947"/>
    <x v="23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x v="949"/>
    <x v="948"/>
    <x v="22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x v="950"/>
    <x v="949"/>
    <x v="1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x v="951"/>
    <x v="950"/>
    <x v="63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x v="952"/>
    <x v="951"/>
    <x v="197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x v="953"/>
    <x v="952"/>
    <x v="36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x v="954"/>
    <x v="953"/>
    <x v="36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x v="955"/>
    <x v="954"/>
    <x v="82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x v="956"/>
    <x v="955"/>
    <x v="63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x v="957"/>
    <x v="956"/>
    <x v="14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x v="958"/>
    <x v="957"/>
    <x v="198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x v="959"/>
    <x v="958"/>
    <x v="63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x v="960"/>
    <x v="959"/>
    <x v="199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x v="961"/>
    <x v="960"/>
    <x v="75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x v="962"/>
    <x v="961"/>
    <x v="3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x v="963"/>
    <x v="962"/>
    <x v="19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x v="964"/>
    <x v="963"/>
    <x v="74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x v="965"/>
    <x v="964"/>
    <x v="31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x v="966"/>
    <x v="965"/>
    <x v="14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x v="967"/>
    <x v="966"/>
    <x v="22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x v="968"/>
    <x v="967"/>
    <x v="6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x v="969"/>
    <x v="968"/>
    <x v="11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x v="970"/>
    <x v="969"/>
    <x v="1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x v="971"/>
    <x v="970"/>
    <x v="57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x v="972"/>
    <x v="971"/>
    <x v="22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x v="973"/>
    <x v="972"/>
    <x v="22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x v="974"/>
    <x v="973"/>
    <x v="63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x v="975"/>
    <x v="974"/>
    <x v="57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x v="976"/>
    <x v="975"/>
    <x v="6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x v="977"/>
    <x v="976"/>
    <x v="2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x v="978"/>
    <x v="977"/>
    <x v="201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x v="979"/>
    <x v="978"/>
    <x v="19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x v="980"/>
    <x v="979"/>
    <x v="3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x v="981"/>
    <x v="980"/>
    <x v="150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x v="982"/>
    <x v="981"/>
    <x v="178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x v="983"/>
    <x v="982"/>
    <x v="202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x v="984"/>
    <x v="983"/>
    <x v="3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x v="985"/>
    <x v="984"/>
    <x v="11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x v="986"/>
    <x v="985"/>
    <x v="22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x v="987"/>
    <x v="986"/>
    <x v="63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x v="988"/>
    <x v="987"/>
    <x v="1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x v="989"/>
    <x v="988"/>
    <x v="3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x v="990"/>
    <x v="989"/>
    <x v="31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x v="991"/>
    <x v="990"/>
    <x v="1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x v="992"/>
    <x v="991"/>
    <x v="57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x v="993"/>
    <x v="992"/>
    <x v="54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x v="994"/>
    <x v="993"/>
    <x v="61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x v="995"/>
    <x v="994"/>
    <x v="3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x v="996"/>
    <x v="995"/>
    <x v="23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x v="997"/>
    <x v="996"/>
    <x v="1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x v="998"/>
    <x v="997"/>
    <x v="127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x v="999"/>
    <x v="998"/>
    <x v="6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x v="1000"/>
    <x v="999"/>
    <x v="203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x v="1001"/>
    <x v="1000"/>
    <x v="1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x v="1002"/>
    <x v="1001"/>
    <x v="204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x v="1003"/>
    <x v="1002"/>
    <x v="22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x v="1004"/>
    <x v="1003"/>
    <x v="31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x v="1005"/>
    <x v="1004"/>
    <x v="61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x v="1006"/>
    <x v="1005"/>
    <x v="23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x v="1007"/>
    <x v="1006"/>
    <x v="11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x v="1008"/>
    <x v="1007"/>
    <x v="205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x v="1009"/>
    <x v="1008"/>
    <x v="63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x v="1010"/>
    <x v="1009"/>
    <x v="206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x v="1011"/>
    <x v="1010"/>
    <x v="22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x v="1012"/>
    <x v="1011"/>
    <x v="1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x v="1013"/>
    <x v="1012"/>
    <x v="31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x v="1014"/>
    <x v="1013"/>
    <x v="3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x v="1015"/>
    <x v="1014"/>
    <x v="7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x v="1016"/>
    <x v="1015"/>
    <x v="57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x v="1017"/>
    <x v="1016"/>
    <x v="65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x v="1018"/>
    <x v="1017"/>
    <x v="22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x v="1019"/>
    <x v="1018"/>
    <x v="101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x v="1020"/>
    <x v="1019"/>
    <x v="207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x v="1021"/>
    <x v="1020"/>
    <x v="9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x v="1022"/>
    <x v="1021"/>
    <x v="13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x v="1023"/>
    <x v="1022"/>
    <x v="13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x v="1024"/>
    <x v="1023"/>
    <x v="22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x v="1025"/>
    <x v="1024"/>
    <x v="54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x v="1026"/>
    <x v="1025"/>
    <x v="39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x v="1027"/>
    <x v="1026"/>
    <x v="208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x v="1028"/>
    <x v="1027"/>
    <x v="3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x v="1029"/>
    <x v="1028"/>
    <x v="3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x v="1030"/>
    <x v="1029"/>
    <x v="13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x v="1031"/>
    <x v="1030"/>
    <x v="3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x v="1032"/>
    <x v="1031"/>
    <x v="105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x v="1033"/>
    <x v="1032"/>
    <x v="209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x v="1034"/>
    <x v="1033"/>
    <x v="1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x v="1035"/>
    <x v="1034"/>
    <x v="21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x v="1036"/>
    <x v="1035"/>
    <x v="37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x v="1037"/>
    <x v="1036"/>
    <x v="28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x v="1038"/>
    <x v="1037"/>
    <x v="15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x v="1039"/>
    <x v="1038"/>
    <x v="2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x v="1040"/>
    <x v="1039"/>
    <x v="94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x v="1041"/>
    <x v="1040"/>
    <x v="45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x v="1042"/>
    <x v="1041"/>
    <x v="81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x v="1043"/>
    <x v="1042"/>
    <x v="57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x v="1044"/>
    <x v="1043"/>
    <x v="39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x v="1045"/>
    <x v="1044"/>
    <x v="3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x v="1046"/>
    <x v="1045"/>
    <x v="9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x v="1047"/>
    <x v="1046"/>
    <x v="13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x v="1048"/>
    <x v="1047"/>
    <x v="36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x v="1049"/>
    <x v="1048"/>
    <x v="14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x v="1050"/>
    <x v="1049"/>
    <x v="3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x v="1051"/>
    <x v="1050"/>
    <x v="2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x v="1052"/>
    <x v="1051"/>
    <x v="211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x v="1053"/>
    <x v="1052"/>
    <x v="15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x v="1054"/>
    <x v="1053"/>
    <x v="3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x v="1055"/>
    <x v="1054"/>
    <x v="8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x v="1056"/>
    <x v="1055"/>
    <x v="3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x v="1057"/>
    <x v="1056"/>
    <x v="3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x v="1058"/>
    <x v="1057"/>
    <x v="79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x v="1059"/>
    <x v="1058"/>
    <x v="184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x v="1060"/>
    <x v="1059"/>
    <x v="1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x v="1061"/>
    <x v="1060"/>
    <x v="23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x v="1062"/>
    <x v="1061"/>
    <x v="212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x v="1063"/>
    <x v="1062"/>
    <x v="28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x v="1064"/>
    <x v="1063"/>
    <x v="161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x v="1065"/>
    <x v="1064"/>
    <x v="9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x v="1066"/>
    <x v="1065"/>
    <x v="6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x v="1067"/>
    <x v="1066"/>
    <x v="2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x v="1068"/>
    <x v="1067"/>
    <x v="11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x v="1069"/>
    <x v="1068"/>
    <x v="41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x v="1070"/>
    <x v="1069"/>
    <x v="3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x v="1071"/>
    <x v="1070"/>
    <x v="213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x v="1072"/>
    <x v="1071"/>
    <x v="96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x v="1073"/>
    <x v="1072"/>
    <x v="47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x v="1074"/>
    <x v="1073"/>
    <x v="214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x v="1075"/>
    <x v="1074"/>
    <x v="28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x v="1076"/>
    <x v="1075"/>
    <x v="96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x v="1077"/>
    <x v="1076"/>
    <x v="31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x v="1078"/>
    <x v="1077"/>
    <x v="2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x v="1079"/>
    <x v="1078"/>
    <x v="91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x v="1080"/>
    <x v="1079"/>
    <x v="22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x v="1081"/>
    <x v="1080"/>
    <x v="118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x v="1082"/>
    <x v="1081"/>
    <x v="3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x v="1083"/>
    <x v="1082"/>
    <x v="63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x v="1084"/>
    <x v="1083"/>
    <x v="131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x v="1085"/>
    <x v="1084"/>
    <x v="11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x v="1086"/>
    <x v="1085"/>
    <x v="102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x v="1087"/>
    <x v="1086"/>
    <x v="184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x v="1088"/>
    <x v="1087"/>
    <x v="101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x v="1089"/>
    <x v="1088"/>
    <x v="36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x v="1090"/>
    <x v="1089"/>
    <x v="215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x v="1091"/>
    <x v="1090"/>
    <x v="48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x v="1092"/>
    <x v="1091"/>
    <x v="13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x v="1093"/>
    <x v="1092"/>
    <x v="43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x v="1094"/>
    <x v="1093"/>
    <x v="102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x v="1095"/>
    <x v="1094"/>
    <x v="69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x v="1096"/>
    <x v="1095"/>
    <x v="14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x v="1097"/>
    <x v="1096"/>
    <x v="57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x v="1098"/>
    <x v="1097"/>
    <x v="31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x v="1099"/>
    <x v="1098"/>
    <x v="1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x v="1100"/>
    <x v="1099"/>
    <x v="23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x v="1101"/>
    <x v="1100"/>
    <x v="57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x v="1102"/>
    <x v="1101"/>
    <x v="6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x v="1103"/>
    <x v="1102"/>
    <x v="36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x v="1104"/>
    <x v="1103"/>
    <x v="127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x v="1105"/>
    <x v="1104"/>
    <x v="216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x v="1106"/>
    <x v="1105"/>
    <x v="44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x v="1107"/>
    <x v="1106"/>
    <x v="3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x v="1108"/>
    <x v="1107"/>
    <x v="31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x v="1109"/>
    <x v="1108"/>
    <x v="3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x v="1110"/>
    <x v="1109"/>
    <x v="63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x v="1111"/>
    <x v="1110"/>
    <x v="3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x v="1112"/>
    <x v="1111"/>
    <x v="217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x v="1113"/>
    <x v="1112"/>
    <x v="28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x v="1114"/>
    <x v="1113"/>
    <x v="12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x v="1115"/>
    <x v="1114"/>
    <x v="79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x v="1116"/>
    <x v="1115"/>
    <x v="69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x v="1117"/>
    <x v="1116"/>
    <x v="28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x v="1118"/>
    <x v="1117"/>
    <x v="37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x v="1119"/>
    <x v="1118"/>
    <x v="19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x v="1120"/>
    <x v="1119"/>
    <x v="31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x v="1121"/>
    <x v="1120"/>
    <x v="65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x v="1122"/>
    <x v="1121"/>
    <x v="5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x v="1123"/>
    <x v="1122"/>
    <x v="1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x v="1124"/>
    <x v="1123"/>
    <x v="161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x v="1125"/>
    <x v="1124"/>
    <x v="9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x v="1126"/>
    <x v="1125"/>
    <x v="13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x v="1127"/>
    <x v="1126"/>
    <x v="19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x v="1128"/>
    <x v="1127"/>
    <x v="28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x v="1129"/>
    <x v="1128"/>
    <x v="22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x v="1130"/>
    <x v="1129"/>
    <x v="1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x v="1131"/>
    <x v="1130"/>
    <x v="79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x v="1132"/>
    <x v="1131"/>
    <x v="3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x v="1133"/>
    <x v="1132"/>
    <x v="9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x v="1134"/>
    <x v="1133"/>
    <x v="31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x v="1135"/>
    <x v="1134"/>
    <x v="28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x v="1136"/>
    <x v="1135"/>
    <x v="218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x v="1137"/>
    <x v="1136"/>
    <x v="31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x v="1138"/>
    <x v="1137"/>
    <x v="19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x v="1139"/>
    <x v="1138"/>
    <x v="6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x v="1140"/>
    <x v="1139"/>
    <x v="1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x v="1141"/>
    <x v="1140"/>
    <x v="2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x v="1142"/>
    <x v="1141"/>
    <x v="23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x v="1143"/>
    <x v="1142"/>
    <x v="101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x v="1144"/>
    <x v="1143"/>
    <x v="219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x v="1145"/>
    <x v="1144"/>
    <x v="58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x v="1146"/>
    <x v="1145"/>
    <x v="12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x v="1147"/>
    <x v="1146"/>
    <x v="31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x v="1148"/>
    <x v="1147"/>
    <x v="36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x v="1149"/>
    <x v="1148"/>
    <x v="63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x v="1150"/>
    <x v="1149"/>
    <x v="3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x v="1151"/>
    <x v="1150"/>
    <x v="31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x v="1152"/>
    <x v="1151"/>
    <x v="194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x v="1153"/>
    <x v="1152"/>
    <x v="6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x v="1154"/>
    <x v="1153"/>
    <x v="1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x v="1155"/>
    <x v="1154"/>
    <x v="31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x v="1156"/>
    <x v="1155"/>
    <x v="115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x v="1157"/>
    <x v="1156"/>
    <x v="3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x v="1158"/>
    <x v="1157"/>
    <x v="51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x v="1159"/>
    <x v="1158"/>
    <x v="22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x v="1160"/>
    <x v="1159"/>
    <x v="11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x v="1161"/>
    <x v="1160"/>
    <x v="102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x v="1162"/>
    <x v="1161"/>
    <x v="127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x v="1163"/>
    <x v="1162"/>
    <x v="221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x v="1164"/>
    <x v="1163"/>
    <x v="3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x v="1165"/>
    <x v="1164"/>
    <x v="3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x v="1166"/>
    <x v="1165"/>
    <x v="36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x v="1167"/>
    <x v="1166"/>
    <x v="127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x v="1168"/>
    <x v="1167"/>
    <x v="102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x v="1169"/>
    <x v="1168"/>
    <x v="3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x v="1170"/>
    <x v="1169"/>
    <x v="31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x v="1171"/>
    <x v="1170"/>
    <x v="31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x v="1172"/>
    <x v="1171"/>
    <x v="7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x v="1173"/>
    <x v="1172"/>
    <x v="152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x v="1174"/>
    <x v="1173"/>
    <x v="36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x v="1175"/>
    <x v="1174"/>
    <x v="22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x v="1176"/>
    <x v="1175"/>
    <x v="164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x v="1177"/>
    <x v="1176"/>
    <x v="12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x v="1178"/>
    <x v="1177"/>
    <x v="96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x v="1179"/>
    <x v="1178"/>
    <x v="127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x v="1180"/>
    <x v="1179"/>
    <x v="63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x v="1181"/>
    <x v="1180"/>
    <x v="63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x v="1182"/>
    <x v="1181"/>
    <x v="28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x v="1183"/>
    <x v="1182"/>
    <x v="3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x v="1184"/>
    <x v="1183"/>
    <x v="29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x v="1185"/>
    <x v="1184"/>
    <x v="78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x v="1186"/>
    <x v="1185"/>
    <x v="51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x v="1187"/>
    <x v="1186"/>
    <x v="222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x v="1188"/>
    <x v="1187"/>
    <x v="13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x v="1189"/>
    <x v="1188"/>
    <x v="7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x v="1190"/>
    <x v="1189"/>
    <x v="2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x v="1191"/>
    <x v="1190"/>
    <x v="2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x v="1192"/>
    <x v="1191"/>
    <x v="213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x v="1193"/>
    <x v="1192"/>
    <x v="223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x v="1194"/>
    <x v="1193"/>
    <x v="78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x v="1195"/>
    <x v="1194"/>
    <x v="3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x v="1196"/>
    <x v="1195"/>
    <x v="107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x v="1197"/>
    <x v="1196"/>
    <x v="36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x v="1198"/>
    <x v="1197"/>
    <x v="8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x v="1199"/>
    <x v="1198"/>
    <x v="224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x v="1200"/>
    <x v="1199"/>
    <x v="225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x v="1201"/>
    <x v="1200"/>
    <x v="12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x v="1202"/>
    <x v="1201"/>
    <x v="31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x v="1203"/>
    <x v="1202"/>
    <x v="226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x v="1204"/>
    <x v="1203"/>
    <x v="93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x v="1205"/>
    <x v="1204"/>
    <x v="93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x v="1206"/>
    <x v="1205"/>
    <x v="42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x v="1207"/>
    <x v="1206"/>
    <x v="227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x v="1208"/>
    <x v="1207"/>
    <x v="3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x v="1209"/>
    <x v="1208"/>
    <x v="12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x v="1210"/>
    <x v="1209"/>
    <x v="22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x v="1211"/>
    <x v="1210"/>
    <x v="28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x v="1212"/>
    <x v="1211"/>
    <x v="3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x v="1213"/>
    <x v="1212"/>
    <x v="115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x v="1214"/>
    <x v="1213"/>
    <x v="13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x v="1215"/>
    <x v="1214"/>
    <x v="1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x v="1216"/>
    <x v="1215"/>
    <x v="32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x v="1217"/>
    <x v="1216"/>
    <x v="228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x v="1218"/>
    <x v="1217"/>
    <x v="7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x v="1219"/>
    <x v="1218"/>
    <x v="229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x v="1220"/>
    <x v="1219"/>
    <x v="36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x v="1221"/>
    <x v="1220"/>
    <x v="41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x v="1222"/>
    <x v="1221"/>
    <x v="23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x v="1223"/>
    <x v="1222"/>
    <x v="23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x v="1224"/>
    <x v="1223"/>
    <x v="36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x v="1225"/>
    <x v="1224"/>
    <x v="9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x v="1226"/>
    <x v="1225"/>
    <x v="63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x v="1227"/>
    <x v="1226"/>
    <x v="13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x v="1228"/>
    <x v="1227"/>
    <x v="1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x v="1229"/>
    <x v="1228"/>
    <x v="181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x v="1230"/>
    <x v="1229"/>
    <x v="69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x v="1231"/>
    <x v="1230"/>
    <x v="1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x v="1232"/>
    <x v="1231"/>
    <x v="1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x v="1233"/>
    <x v="1232"/>
    <x v="28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x v="1234"/>
    <x v="1233"/>
    <x v="63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x v="1235"/>
    <x v="1234"/>
    <x v="231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x v="1236"/>
    <x v="1235"/>
    <x v="3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x v="1237"/>
    <x v="1236"/>
    <x v="31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x v="1238"/>
    <x v="1237"/>
    <x v="28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x v="1239"/>
    <x v="1238"/>
    <x v="3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x v="1240"/>
    <x v="1239"/>
    <x v="6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x v="1241"/>
    <x v="1240"/>
    <x v="1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x v="1242"/>
    <x v="1241"/>
    <x v="232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x v="1243"/>
    <x v="1242"/>
    <x v="14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x v="1244"/>
    <x v="1243"/>
    <x v="13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x v="1245"/>
    <x v="1244"/>
    <x v="13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x v="1246"/>
    <x v="1245"/>
    <x v="13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x v="1247"/>
    <x v="1246"/>
    <x v="8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x v="1248"/>
    <x v="1247"/>
    <x v="3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x v="1249"/>
    <x v="1248"/>
    <x v="1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x v="1250"/>
    <x v="1249"/>
    <x v="11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x v="1251"/>
    <x v="1250"/>
    <x v="12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x v="1252"/>
    <x v="1251"/>
    <x v="8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x v="1253"/>
    <x v="1252"/>
    <x v="185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x v="1254"/>
    <x v="1253"/>
    <x v="233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x v="1255"/>
    <x v="1254"/>
    <x v="9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x v="1256"/>
    <x v="1255"/>
    <x v="11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x v="1257"/>
    <x v="1256"/>
    <x v="62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x v="1258"/>
    <x v="1257"/>
    <x v="14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x v="1259"/>
    <x v="1258"/>
    <x v="3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x v="1260"/>
    <x v="1259"/>
    <x v="126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x v="1261"/>
    <x v="1260"/>
    <x v="13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x v="1262"/>
    <x v="1261"/>
    <x v="115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x v="1263"/>
    <x v="1262"/>
    <x v="15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x v="1264"/>
    <x v="1263"/>
    <x v="81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x v="1265"/>
    <x v="1264"/>
    <x v="8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x v="1266"/>
    <x v="1265"/>
    <x v="196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x v="1267"/>
    <x v="1266"/>
    <x v="29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x v="1268"/>
    <x v="1267"/>
    <x v="14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x v="1269"/>
    <x v="1268"/>
    <x v="234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x v="1270"/>
    <x v="1269"/>
    <x v="3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x v="1271"/>
    <x v="1270"/>
    <x v="51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x v="1272"/>
    <x v="1271"/>
    <x v="1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x v="1273"/>
    <x v="1272"/>
    <x v="23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x v="1274"/>
    <x v="1273"/>
    <x v="31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x v="1275"/>
    <x v="1274"/>
    <x v="36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x v="1276"/>
    <x v="1275"/>
    <x v="9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x v="1277"/>
    <x v="1276"/>
    <x v="36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x v="1278"/>
    <x v="1277"/>
    <x v="115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x v="1279"/>
    <x v="1278"/>
    <x v="235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x v="1280"/>
    <x v="1279"/>
    <x v="36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x v="1281"/>
    <x v="1280"/>
    <x v="39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x v="1282"/>
    <x v="1281"/>
    <x v="36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x v="1283"/>
    <x v="1282"/>
    <x v="28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x v="1284"/>
    <x v="1283"/>
    <x v="13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x v="1285"/>
    <x v="1284"/>
    <x v="13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x v="1286"/>
    <x v="1285"/>
    <x v="15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x v="1287"/>
    <x v="1286"/>
    <x v="49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x v="1288"/>
    <x v="1287"/>
    <x v="23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x v="1289"/>
    <x v="1288"/>
    <x v="15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x v="1290"/>
    <x v="1289"/>
    <x v="8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x v="1291"/>
    <x v="1290"/>
    <x v="9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x v="1292"/>
    <x v="1291"/>
    <x v="18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x v="1293"/>
    <x v="1292"/>
    <x v="36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x v="1294"/>
    <x v="1293"/>
    <x v="2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x v="1295"/>
    <x v="1294"/>
    <x v="3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x v="1296"/>
    <x v="1295"/>
    <x v="16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x v="1297"/>
    <x v="1296"/>
    <x v="22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x v="1298"/>
    <x v="1297"/>
    <x v="13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x v="1299"/>
    <x v="1298"/>
    <x v="8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x v="1300"/>
    <x v="1299"/>
    <x v="9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x v="1301"/>
    <x v="1300"/>
    <x v="13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x v="1302"/>
    <x v="1301"/>
    <x v="3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x v="1303"/>
    <x v="1302"/>
    <x v="8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x v="1304"/>
    <x v="1303"/>
    <x v="79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x v="1305"/>
    <x v="1304"/>
    <x v="11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x v="1306"/>
    <x v="1305"/>
    <x v="74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x v="1307"/>
    <x v="1306"/>
    <x v="63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x v="1308"/>
    <x v="1307"/>
    <x v="3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x v="1309"/>
    <x v="1308"/>
    <x v="236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x v="1310"/>
    <x v="1309"/>
    <x v="22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x v="1311"/>
    <x v="1310"/>
    <x v="65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x v="1312"/>
    <x v="1311"/>
    <x v="21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x v="1313"/>
    <x v="1312"/>
    <x v="79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x v="1314"/>
    <x v="664"/>
    <x v="237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x v="1315"/>
    <x v="1313"/>
    <x v="57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x v="1316"/>
    <x v="1314"/>
    <x v="96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x v="1317"/>
    <x v="1315"/>
    <x v="61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x v="1318"/>
    <x v="1316"/>
    <x v="79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x v="1319"/>
    <x v="1317"/>
    <x v="238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x v="1320"/>
    <x v="1318"/>
    <x v="57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x v="1321"/>
    <x v="1319"/>
    <x v="239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x v="1322"/>
    <x v="1320"/>
    <x v="19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x v="1323"/>
    <x v="1321"/>
    <x v="36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x v="1324"/>
    <x v="1322"/>
    <x v="63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x v="1325"/>
    <x v="1323"/>
    <x v="22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x v="1326"/>
    <x v="1324"/>
    <x v="57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x v="1327"/>
    <x v="1325"/>
    <x v="24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x v="1328"/>
    <x v="1326"/>
    <x v="96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x v="1329"/>
    <x v="1327"/>
    <x v="63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x v="1330"/>
    <x v="1328"/>
    <x v="19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x v="1331"/>
    <x v="1329"/>
    <x v="65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x v="1332"/>
    <x v="1330"/>
    <x v="241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x v="1333"/>
    <x v="1331"/>
    <x v="3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x v="1334"/>
    <x v="1332"/>
    <x v="242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x v="1335"/>
    <x v="1333"/>
    <x v="31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x v="1336"/>
    <x v="1334"/>
    <x v="57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x v="1337"/>
    <x v="1335"/>
    <x v="63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x v="1338"/>
    <x v="1336"/>
    <x v="11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x v="1339"/>
    <x v="1337"/>
    <x v="63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x v="1340"/>
    <x v="1338"/>
    <x v="243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x v="1341"/>
    <x v="1339"/>
    <x v="31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x v="1342"/>
    <x v="1340"/>
    <x v="63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x v="1343"/>
    <x v="1341"/>
    <x v="63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x v="1344"/>
    <x v="1342"/>
    <x v="15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x v="1345"/>
    <x v="1343"/>
    <x v="43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x v="1346"/>
    <x v="1344"/>
    <x v="244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x v="1347"/>
    <x v="1345"/>
    <x v="3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x v="1348"/>
    <x v="1346"/>
    <x v="24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x v="1349"/>
    <x v="1347"/>
    <x v="1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x v="1350"/>
    <x v="1348"/>
    <x v="1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x v="1351"/>
    <x v="1349"/>
    <x v="22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x v="1352"/>
    <x v="1350"/>
    <x v="3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x v="1353"/>
    <x v="1351"/>
    <x v="28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x v="1354"/>
    <x v="1352"/>
    <x v="38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x v="1355"/>
    <x v="1353"/>
    <x v="3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x v="1356"/>
    <x v="1354"/>
    <x v="104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x v="1357"/>
    <x v="1355"/>
    <x v="13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x v="1358"/>
    <x v="1356"/>
    <x v="9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x v="1359"/>
    <x v="1357"/>
    <x v="246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x v="1360"/>
    <x v="1358"/>
    <x v="15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x v="1361"/>
    <x v="1359"/>
    <x v="12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x v="1362"/>
    <x v="1360"/>
    <x v="28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x v="1363"/>
    <x v="1361"/>
    <x v="48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x v="1364"/>
    <x v="1362"/>
    <x v="247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x v="1365"/>
    <x v="1363"/>
    <x v="51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x v="1366"/>
    <x v="1364"/>
    <x v="51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x v="1367"/>
    <x v="1365"/>
    <x v="1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x v="1368"/>
    <x v="1366"/>
    <x v="1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x v="1369"/>
    <x v="1367"/>
    <x v="248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x v="1370"/>
    <x v="1368"/>
    <x v="15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x v="1371"/>
    <x v="1369"/>
    <x v="24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x v="1372"/>
    <x v="1370"/>
    <x v="2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x v="1373"/>
    <x v="1371"/>
    <x v="3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x v="1374"/>
    <x v="1372"/>
    <x v="15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x v="1375"/>
    <x v="1373"/>
    <x v="23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x v="1376"/>
    <x v="1374"/>
    <x v="25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x v="1377"/>
    <x v="1375"/>
    <x v="46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x v="1378"/>
    <x v="1376"/>
    <x v="13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x v="1379"/>
    <x v="1377"/>
    <x v="3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x v="1380"/>
    <x v="1378"/>
    <x v="251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x v="1381"/>
    <x v="1379"/>
    <x v="1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x v="1382"/>
    <x v="1380"/>
    <x v="6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x v="1383"/>
    <x v="1381"/>
    <x v="41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x v="1384"/>
    <x v="1382"/>
    <x v="8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x v="1385"/>
    <x v="1383"/>
    <x v="6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x v="1386"/>
    <x v="1384"/>
    <x v="44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x v="1387"/>
    <x v="1385"/>
    <x v="23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x v="1388"/>
    <x v="1386"/>
    <x v="1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x v="1389"/>
    <x v="1387"/>
    <x v="2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x v="1390"/>
    <x v="1388"/>
    <x v="7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x v="1391"/>
    <x v="1389"/>
    <x v="2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x v="1392"/>
    <x v="1390"/>
    <x v="3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x v="1393"/>
    <x v="1391"/>
    <x v="3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x v="1394"/>
    <x v="1392"/>
    <x v="47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x v="1395"/>
    <x v="1393"/>
    <x v="8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x v="1396"/>
    <x v="1394"/>
    <x v="12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x v="1397"/>
    <x v="1395"/>
    <x v="3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x v="1398"/>
    <x v="1396"/>
    <x v="85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x v="1399"/>
    <x v="1397"/>
    <x v="7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x v="1400"/>
    <x v="1398"/>
    <x v="18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x v="1401"/>
    <x v="1399"/>
    <x v="3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x v="1402"/>
    <x v="1400"/>
    <x v="3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x v="1403"/>
    <x v="1401"/>
    <x v="23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x v="1404"/>
    <x v="1402"/>
    <x v="107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x v="1405"/>
    <x v="1403"/>
    <x v="31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x v="1406"/>
    <x v="1404"/>
    <x v="14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x v="1407"/>
    <x v="1405"/>
    <x v="9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x v="1408"/>
    <x v="1406"/>
    <x v="28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x v="1409"/>
    <x v="1407"/>
    <x v="23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x v="1410"/>
    <x v="1408"/>
    <x v="12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x v="1411"/>
    <x v="1409"/>
    <x v="9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x v="1412"/>
    <x v="1410"/>
    <x v="39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x v="1413"/>
    <x v="1411"/>
    <x v="13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x v="1414"/>
    <x v="1412"/>
    <x v="2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x v="1415"/>
    <x v="1413"/>
    <x v="85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x v="1416"/>
    <x v="1414"/>
    <x v="63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x v="1417"/>
    <x v="1415"/>
    <x v="37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x v="1418"/>
    <x v="1416"/>
    <x v="9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x v="1419"/>
    <x v="1417"/>
    <x v="84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x v="1420"/>
    <x v="1418"/>
    <x v="252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x v="1421"/>
    <x v="1419"/>
    <x v="61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x v="1422"/>
    <x v="1420"/>
    <x v="31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x v="1423"/>
    <x v="1421"/>
    <x v="11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x v="1424"/>
    <x v="1422"/>
    <x v="51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x v="1425"/>
    <x v="1423"/>
    <x v="93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x v="1426"/>
    <x v="1424"/>
    <x v="28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x v="1427"/>
    <x v="1425"/>
    <x v="1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x v="1428"/>
    <x v="1426"/>
    <x v="28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x v="1429"/>
    <x v="1427"/>
    <x v="3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x v="1430"/>
    <x v="1428"/>
    <x v="1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x v="1431"/>
    <x v="1429"/>
    <x v="73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x v="1432"/>
    <x v="1430"/>
    <x v="79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x v="1433"/>
    <x v="1431"/>
    <x v="14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x v="1434"/>
    <x v="1432"/>
    <x v="253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x v="1435"/>
    <x v="1433"/>
    <x v="36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x v="1436"/>
    <x v="1434"/>
    <x v="3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x v="1437"/>
    <x v="1435"/>
    <x v="9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x v="1438"/>
    <x v="1436"/>
    <x v="22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x v="1439"/>
    <x v="1437"/>
    <x v="254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x v="1440"/>
    <x v="1438"/>
    <x v="93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x v="1441"/>
    <x v="1439"/>
    <x v="237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x v="1442"/>
    <x v="1440"/>
    <x v="15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x v="1443"/>
    <x v="1441"/>
    <x v="93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x v="1444"/>
    <x v="1442"/>
    <x v="255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x v="1445"/>
    <x v="1443"/>
    <x v="64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x v="1446"/>
    <x v="1444"/>
    <x v="42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x v="1447"/>
    <x v="1445"/>
    <x v="69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x v="1448"/>
    <x v="1446"/>
    <x v="61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x v="1449"/>
    <x v="1447"/>
    <x v="129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x v="1450"/>
    <x v="1448"/>
    <x v="57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x v="1451"/>
    <x v="1449"/>
    <x v="256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x v="1452"/>
    <x v="1450"/>
    <x v="32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x v="1453"/>
    <x v="1451"/>
    <x v="31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x v="1454"/>
    <x v="1452"/>
    <x v="257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x v="1455"/>
    <x v="1453"/>
    <x v="36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x v="1456"/>
    <x v="1454"/>
    <x v="1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x v="1457"/>
    <x v="1455"/>
    <x v="12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x v="1458"/>
    <x v="1456"/>
    <x v="1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x v="1459"/>
    <x v="1457"/>
    <x v="258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x v="1460"/>
    <x v="1458"/>
    <x v="259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x v="1461"/>
    <x v="1459"/>
    <x v="36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x v="1462"/>
    <x v="1460"/>
    <x v="23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x v="1463"/>
    <x v="1461"/>
    <x v="2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x v="1464"/>
    <x v="1462"/>
    <x v="1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x v="1465"/>
    <x v="1463"/>
    <x v="11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x v="1466"/>
    <x v="1464"/>
    <x v="194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x v="1467"/>
    <x v="1465"/>
    <x v="79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x v="1468"/>
    <x v="1466"/>
    <x v="196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x v="1469"/>
    <x v="1467"/>
    <x v="26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x v="1470"/>
    <x v="1468"/>
    <x v="15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x v="1471"/>
    <x v="1469"/>
    <x v="261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x v="1472"/>
    <x v="1470"/>
    <x v="31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x v="1473"/>
    <x v="1471"/>
    <x v="15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x v="1474"/>
    <x v="1472"/>
    <x v="9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x v="1475"/>
    <x v="1473"/>
    <x v="36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x v="1476"/>
    <x v="1474"/>
    <x v="12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x v="1477"/>
    <x v="1475"/>
    <x v="11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x v="1478"/>
    <x v="1476"/>
    <x v="63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x v="1479"/>
    <x v="1477"/>
    <x v="183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x v="1480"/>
    <x v="1478"/>
    <x v="63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x v="1481"/>
    <x v="1479"/>
    <x v="1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x v="1482"/>
    <x v="1480"/>
    <x v="1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x v="1483"/>
    <x v="1481"/>
    <x v="39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x v="1484"/>
    <x v="1482"/>
    <x v="13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x v="1485"/>
    <x v="1483"/>
    <x v="233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x v="1486"/>
    <x v="1484"/>
    <x v="22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x v="1487"/>
    <x v="1485"/>
    <x v="3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x v="1488"/>
    <x v="1486"/>
    <x v="36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x v="1489"/>
    <x v="1487"/>
    <x v="1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x v="1490"/>
    <x v="1488"/>
    <x v="193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x v="1491"/>
    <x v="1489"/>
    <x v="38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x v="1492"/>
    <x v="1490"/>
    <x v="23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x v="1493"/>
    <x v="1491"/>
    <x v="262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x v="1494"/>
    <x v="1492"/>
    <x v="1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x v="1495"/>
    <x v="1493"/>
    <x v="13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x v="1496"/>
    <x v="1494"/>
    <x v="15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x v="1497"/>
    <x v="1495"/>
    <x v="36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x v="1498"/>
    <x v="1496"/>
    <x v="9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x v="1499"/>
    <x v="1497"/>
    <x v="13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x v="1500"/>
    <x v="1498"/>
    <x v="7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x v="1501"/>
    <x v="1499"/>
    <x v="263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x v="1502"/>
    <x v="1500"/>
    <x v="29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x v="1503"/>
    <x v="1501"/>
    <x v="192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x v="1504"/>
    <x v="1502"/>
    <x v="115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x v="1505"/>
    <x v="1503"/>
    <x v="194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x v="1506"/>
    <x v="1504"/>
    <x v="15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x v="1507"/>
    <x v="1505"/>
    <x v="38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x v="1508"/>
    <x v="1506"/>
    <x v="17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x v="1509"/>
    <x v="1507"/>
    <x v="178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x v="1510"/>
    <x v="1508"/>
    <x v="194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x v="1511"/>
    <x v="1509"/>
    <x v="32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x v="1512"/>
    <x v="1510"/>
    <x v="8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x v="1513"/>
    <x v="1511"/>
    <x v="6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x v="1514"/>
    <x v="1512"/>
    <x v="31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x v="1515"/>
    <x v="1513"/>
    <x v="82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x v="1516"/>
    <x v="1514"/>
    <x v="73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x v="1517"/>
    <x v="1515"/>
    <x v="36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x v="1518"/>
    <x v="1516"/>
    <x v="36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x v="1519"/>
    <x v="1517"/>
    <x v="7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x v="1520"/>
    <x v="1518"/>
    <x v="102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x v="1521"/>
    <x v="1519"/>
    <x v="264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x v="1522"/>
    <x v="1520"/>
    <x v="265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x v="1523"/>
    <x v="1521"/>
    <x v="17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x v="1524"/>
    <x v="1522"/>
    <x v="9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x v="1525"/>
    <x v="1523"/>
    <x v="27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x v="1526"/>
    <x v="1524"/>
    <x v="165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x v="1527"/>
    <x v="1525"/>
    <x v="8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x v="1528"/>
    <x v="1526"/>
    <x v="9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x v="1529"/>
    <x v="1527"/>
    <x v="266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x v="1530"/>
    <x v="1528"/>
    <x v="19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x v="1531"/>
    <x v="1529"/>
    <x v="267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x v="1532"/>
    <x v="1530"/>
    <x v="1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x v="1533"/>
    <x v="1531"/>
    <x v="101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x v="1534"/>
    <x v="1532"/>
    <x v="51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x v="1535"/>
    <x v="1533"/>
    <x v="23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x v="1536"/>
    <x v="1534"/>
    <x v="14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x v="1537"/>
    <x v="1535"/>
    <x v="14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x v="1538"/>
    <x v="1536"/>
    <x v="39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x v="1539"/>
    <x v="1537"/>
    <x v="22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x v="1540"/>
    <x v="1538"/>
    <x v="36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x v="1541"/>
    <x v="1539"/>
    <x v="102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x v="1542"/>
    <x v="1540"/>
    <x v="2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x v="1543"/>
    <x v="1541"/>
    <x v="268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x v="1544"/>
    <x v="1542"/>
    <x v="28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x v="1545"/>
    <x v="1543"/>
    <x v="9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x v="1546"/>
    <x v="1544"/>
    <x v="28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x v="1547"/>
    <x v="1545"/>
    <x v="269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x v="1548"/>
    <x v="1546"/>
    <x v="176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x v="1549"/>
    <x v="1547"/>
    <x v="2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x v="1550"/>
    <x v="1548"/>
    <x v="47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x v="1551"/>
    <x v="1549"/>
    <x v="8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x v="1552"/>
    <x v="1550"/>
    <x v="27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x v="1553"/>
    <x v="1551"/>
    <x v="12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x v="1554"/>
    <x v="1552"/>
    <x v="22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x v="1555"/>
    <x v="1553"/>
    <x v="47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x v="1556"/>
    <x v="1554"/>
    <x v="15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x v="1557"/>
    <x v="1555"/>
    <x v="3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x v="1558"/>
    <x v="1556"/>
    <x v="47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x v="1559"/>
    <x v="1557"/>
    <x v="36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x v="1560"/>
    <x v="1558"/>
    <x v="3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x v="1561"/>
    <x v="1559"/>
    <x v="3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x v="1562"/>
    <x v="1560"/>
    <x v="23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x v="1563"/>
    <x v="1561"/>
    <x v="12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x v="1564"/>
    <x v="1562"/>
    <x v="3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x v="1565"/>
    <x v="1563"/>
    <x v="23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x v="1566"/>
    <x v="1564"/>
    <x v="11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x v="1567"/>
    <x v="1565"/>
    <x v="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x v="1568"/>
    <x v="1566"/>
    <x v="31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x v="1569"/>
    <x v="1567"/>
    <x v="11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x v="1570"/>
    <x v="1568"/>
    <x v="12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x v="1571"/>
    <x v="1569"/>
    <x v="271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x v="1572"/>
    <x v="1570"/>
    <x v="3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x v="1573"/>
    <x v="1571"/>
    <x v="7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x v="1574"/>
    <x v="1572"/>
    <x v="3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x v="1575"/>
    <x v="1573"/>
    <x v="3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x v="1576"/>
    <x v="1574"/>
    <x v="1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x v="1577"/>
    <x v="1575"/>
    <x v="3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x v="1578"/>
    <x v="1576"/>
    <x v="272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x v="1579"/>
    <x v="1577"/>
    <x v="27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x v="1580"/>
    <x v="1578"/>
    <x v="257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x v="1581"/>
    <x v="1579"/>
    <x v="28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x v="1582"/>
    <x v="1580"/>
    <x v="28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x v="1583"/>
    <x v="1581"/>
    <x v="22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x v="1584"/>
    <x v="1582"/>
    <x v="38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x v="1585"/>
    <x v="1583"/>
    <x v="13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x v="1586"/>
    <x v="1584"/>
    <x v="15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x v="1587"/>
    <x v="1585"/>
    <x v="51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x v="1588"/>
    <x v="1586"/>
    <x v="274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x v="1589"/>
    <x v="1587"/>
    <x v="38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x v="1590"/>
    <x v="1588"/>
    <x v="127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x v="1591"/>
    <x v="1589"/>
    <x v="32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x v="1592"/>
    <x v="1590"/>
    <x v="251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x v="1593"/>
    <x v="1591"/>
    <x v="29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x v="1594"/>
    <x v="1592"/>
    <x v="28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x v="1595"/>
    <x v="1593"/>
    <x v="57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x v="1596"/>
    <x v="1594"/>
    <x v="53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x v="1597"/>
    <x v="1595"/>
    <x v="36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x v="1598"/>
    <x v="1596"/>
    <x v="134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x v="1599"/>
    <x v="1597"/>
    <x v="2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x v="1600"/>
    <x v="1598"/>
    <x v="1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x v="1601"/>
    <x v="1599"/>
    <x v="3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x v="1602"/>
    <x v="1600"/>
    <x v="15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x v="1603"/>
    <x v="1601"/>
    <x v="13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x v="1604"/>
    <x v="1602"/>
    <x v="7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x v="1605"/>
    <x v="1603"/>
    <x v="12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x v="1606"/>
    <x v="1604"/>
    <x v="6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x v="1607"/>
    <x v="1605"/>
    <x v="3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x v="1608"/>
    <x v="1606"/>
    <x v="38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x v="1609"/>
    <x v="1607"/>
    <x v="15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x v="1610"/>
    <x v="1608"/>
    <x v="13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x v="1611"/>
    <x v="1609"/>
    <x v="134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x v="1612"/>
    <x v="1610"/>
    <x v="2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x v="1613"/>
    <x v="1611"/>
    <x v="28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x v="1614"/>
    <x v="1612"/>
    <x v="1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x v="1615"/>
    <x v="1613"/>
    <x v="6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x v="1616"/>
    <x v="1614"/>
    <x v="3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x v="1617"/>
    <x v="1615"/>
    <x v="39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x v="1618"/>
    <x v="1616"/>
    <x v="15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x v="1619"/>
    <x v="1617"/>
    <x v="15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x v="1620"/>
    <x v="1618"/>
    <x v="28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x v="1621"/>
    <x v="1619"/>
    <x v="1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x v="1622"/>
    <x v="1620"/>
    <x v="275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x v="1623"/>
    <x v="1621"/>
    <x v="47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x v="1624"/>
    <x v="1622"/>
    <x v="28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x v="1625"/>
    <x v="1623"/>
    <x v="51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x v="1626"/>
    <x v="1624"/>
    <x v="6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x v="1627"/>
    <x v="1625"/>
    <x v="13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x v="1628"/>
    <x v="1626"/>
    <x v="23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x v="1629"/>
    <x v="1627"/>
    <x v="12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x v="1630"/>
    <x v="1628"/>
    <x v="23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x v="1631"/>
    <x v="1629"/>
    <x v="3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x v="1632"/>
    <x v="1630"/>
    <x v="23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x v="1633"/>
    <x v="1631"/>
    <x v="3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x v="1634"/>
    <x v="1632"/>
    <x v="13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x v="1635"/>
    <x v="1633"/>
    <x v="13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x v="1636"/>
    <x v="1634"/>
    <x v="37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x v="1637"/>
    <x v="1635"/>
    <x v="2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x v="1638"/>
    <x v="1636"/>
    <x v="28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x v="1639"/>
    <x v="1637"/>
    <x v="4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x v="1640"/>
    <x v="1638"/>
    <x v="44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x v="1641"/>
    <x v="1639"/>
    <x v="3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x v="1642"/>
    <x v="1640"/>
    <x v="38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x v="1643"/>
    <x v="1641"/>
    <x v="1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x v="1644"/>
    <x v="1642"/>
    <x v="3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x v="1645"/>
    <x v="1643"/>
    <x v="1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x v="1646"/>
    <x v="1644"/>
    <x v="13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x v="1647"/>
    <x v="1645"/>
    <x v="1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x v="1648"/>
    <x v="1646"/>
    <x v="98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x v="1649"/>
    <x v="1647"/>
    <x v="276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x v="1650"/>
    <x v="1648"/>
    <x v="13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x v="1651"/>
    <x v="1649"/>
    <x v="13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x v="1652"/>
    <x v="1650"/>
    <x v="37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x v="1653"/>
    <x v="1651"/>
    <x v="1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x v="1654"/>
    <x v="1652"/>
    <x v="184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x v="1655"/>
    <x v="1653"/>
    <x v="15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x v="1656"/>
    <x v="1654"/>
    <x v="51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x v="1657"/>
    <x v="1655"/>
    <x v="31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x v="1658"/>
    <x v="1656"/>
    <x v="12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x v="1659"/>
    <x v="1657"/>
    <x v="2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x v="1660"/>
    <x v="1658"/>
    <x v="277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x v="1661"/>
    <x v="1659"/>
    <x v="278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x v="1662"/>
    <x v="1660"/>
    <x v="6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x v="1663"/>
    <x v="1661"/>
    <x v="28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x v="1664"/>
    <x v="1662"/>
    <x v="3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x v="1665"/>
    <x v="1663"/>
    <x v="8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x v="1666"/>
    <x v="1664"/>
    <x v="3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x v="1667"/>
    <x v="1665"/>
    <x v="104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x v="1668"/>
    <x v="1666"/>
    <x v="6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x v="1669"/>
    <x v="1667"/>
    <x v="13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x v="1670"/>
    <x v="1668"/>
    <x v="28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x v="1671"/>
    <x v="1669"/>
    <x v="13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x v="1672"/>
    <x v="1670"/>
    <x v="18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x v="1673"/>
    <x v="1671"/>
    <x v="19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x v="1674"/>
    <x v="1672"/>
    <x v="1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x v="1675"/>
    <x v="1673"/>
    <x v="28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x v="1676"/>
    <x v="1674"/>
    <x v="9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x v="1677"/>
    <x v="1675"/>
    <x v="12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x v="1678"/>
    <x v="1676"/>
    <x v="15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x v="1679"/>
    <x v="1677"/>
    <x v="13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x v="1680"/>
    <x v="1678"/>
    <x v="28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x v="1681"/>
    <x v="1679"/>
    <x v="99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x v="1682"/>
    <x v="1680"/>
    <x v="12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x v="1683"/>
    <x v="1681"/>
    <x v="8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x v="1684"/>
    <x v="1682"/>
    <x v="6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x v="1685"/>
    <x v="1683"/>
    <x v="18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x v="1686"/>
    <x v="1684"/>
    <x v="1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x v="1687"/>
    <x v="1685"/>
    <x v="3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x v="1688"/>
    <x v="1686"/>
    <x v="23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x v="1689"/>
    <x v="1687"/>
    <x v="262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x v="1690"/>
    <x v="1688"/>
    <x v="3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x v="1691"/>
    <x v="1689"/>
    <x v="11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x v="1692"/>
    <x v="1690"/>
    <x v="1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x v="1693"/>
    <x v="1691"/>
    <x v="9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x v="1694"/>
    <x v="1692"/>
    <x v="3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x v="1695"/>
    <x v="1693"/>
    <x v="14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x v="1696"/>
    <x v="1694"/>
    <x v="82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x v="1697"/>
    <x v="1695"/>
    <x v="78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x v="1698"/>
    <x v="1696"/>
    <x v="152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x v="1699"/>
    <x v="1697"/>
    <x v="279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x v="1700"/>
    <x v="1698"/>
    <x v="22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x v="1701"/>
    <x v="1699"/>
    <x v="28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x v="1702"/>
    <x v="1700"/>
    <x v="281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x v="1703"/>
    <x v="1701"/>
    <x v="1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x v="1704"/>
    <x v="1702"/>
    <x v="13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x v="1705"/>
    <x v="1703"/>
    <x v="13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x v="1706"/>
    <x v="1704"/>
    <x v="62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x v="1707"/>
    <x v="1705"/>
    <x v="1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x v="1708"/>
    <x v="1706"/>
    <x v="39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x v="1709"/>
    <x v="1707"/>
    <x v="257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x v="1710"/>
    <x v="1708"/>
    <x v="1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x v="1711"/>
    <x v="1709"/>
    <x v="3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x v="1712"/>
    <x v="1710"/>
    <x v="1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x v="1713"/>
    <x v="1711"/>
    <x v="9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x v="1714"/>
    <x v="1712"/>
    <x v="31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x v="1715"/>
    <x v="1713"/>
    <x v="1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x v="1716"/>
    <x v="1714"/>
    <x v="13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x v="1717"/>
    <x v="1715"/>
    <x v="282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x v="1718"/>
    <x v="1716"/>
    <x v="19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x v="1719"/>
    <x v="1717"/>
    <x v="23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x v="1720"/>
    <x v="1718"/>
    <x v="23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x v="1721"/>
    <x v="1719"/>
    <x v="1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x v="1722"/>
    <x v="1720"/>
    <x v="283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x v="1723"/>
    <x v="1721"/>
    <x v="3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x v="1724"/>
    <x v="1722"/>
    <x v="12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x v="1725"/>
    <x v="1723"/>
    <x v="62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x v="1726"/>
    <x v="1724"/>
    <x v="115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x v="1727"/>
    <x v="1725"/>
    <x v="9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x v="1728"/>
    <x v="1726"/>
    <x v="21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x v="1729"/>
    <x v="1727"/>
    <x v="3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x v="1730"/>
    <x v="1728"/>
    <x v="9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x v="1731"/>
    <x v="1729"/>
    <x v="28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x v="1732"/>
    <x v="1730"/>
    <x v="23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x v="1733"/>
    <x v="1731"/>
    <x v="3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x v="1734"/>
    <x v="1732"/>
    <x v="37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x v="1735"/>
    <x v="1733"/>
    <x v="28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x v="1736"/>
    <x v="1734"/>
    <x v="9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x v="1737"/>
    <x v="1735"/>
    <x v="23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x v="1738"/>
    <x v="1736"/>
    <x v="1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x v="1739"/>
    <x v="1737"/>
    <x v="28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x v="1740"/>
    <x v="1738"/>
    <x v="9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x v="1741"/>
    <x v="1739"/>
    <x v="38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x v="1742"/>
    <x v="1740"/>
    <x v="13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x v="1743"/>
    <x v="1741"/>
    <x v="12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x v="1744"/>
    <x v="1742"/>
    <x v="62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x v="1745"/>
    <x v="1743"/>
    <x v="39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x v="1746"/>
    <x v="1744"/>
    <x v="36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x v="1747"/>
    <x v="1745"/>
    <x v="7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x v="1748"/>
    <x v="1746"/>
    <x v="63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x v="1749"/>
    <x v="1747"/>
    <x v="284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x v="1750"/>
    <x v="1748"/>
    <x v="1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x v="1751"/>
    <x v="1749"/>
    <x v="3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x v="1752"/>
    <x v="1750"/>
    <x v="38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x v="1753"/>
    <x v="1751"/>
    <x v="36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x v="1754"/>
    <x v="1752"/>
    <x v="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x v="1755"/>
    <x v="1753"/>
    <x v="251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x v="1756"/>
    <x v="1754"/>
    <x v="62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x v="1757"/>
    <x v="1755"/>
    <x v="1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x v="1758"/>
    <x v="1756"/>
    <x v="28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x v="1759"/>
    <x v="1757"/>
    <x v="1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x v="1760"/>
    <x v="1758"/>
    <x v="1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x v="1761"/>
    <x v="1759"/>
    <x v="213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x v="1762"/>
    <x v="1760"/>
    <x v="213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x v="1763"/>
    <x v="1761"/>
    <x v="14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x v="1764"/>
    <x v="1762"/>
    <x v="34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x v="1765"/>
    <x v="1763"/>
    <x v="78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x v="1766"/>
    <x v="1764"/>
    <x v="15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x v="1767"/>
    <x v="1765"/>
    <x v="1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x v="1768"/>
    <x v="1766"/>
    <x v="1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x v="1769"/>
    <x v="1767"/>
    <x v="79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x v="1770"/>
    <x v="1768"/>
    <x v="142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x v="1771"/>
    <x v="1769"/>
    <x v="285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x v="1772"/>
    <x v="1770"/>
    <x v="62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x v="1773"/>
    <x v="1771"/>
    <x v="11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x v="1774"/>
    <x v="1772"/>
    <x v="3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x v="1775"/>
    <x v="1773"/>
    <x v="286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x v="1776"/>
    <x v="1774"/>
    <x v="1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x v="1777"/>
    <x v="1775"/>
    <x v="225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x v="1778"/>
    <x v="1776"/>
    <x v="63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x v="1779"/>
    <x v="1777"/>
    <x v="34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x v="1780"/>
    <x v="1778"/>
    <x v="11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x v="1781"/>
    <x v="1779"/>
    <x v="62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x v="1782"/>
    <x v="1780"/>
    <x v="19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x v="1783"/>
    <x v="1781"/>
    <x v="79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x v="1784"/>
    <x v="1782"/>
    <x v="1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x v="1785"/>
    <x v="1783"/>
    <x v="95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x v="1786"/>
    <x v="1784"/>
    <x v="168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x v="1787"/>
    <x v="1785"/>
    <x v="3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x v="1788"/>
    <x v="1786"/>
    <x v="62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x v="1789"/>
    <x v="1787"/>
    <x v="6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x v="1790"/>
    <x v="1788"/>
    <x v="287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x v="1791"/>
    <x v="1789"/>
    <x v="9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x v="1792"/>
    <x v="1790"/>
    <x v="31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x v="1793"/>
    <x v="1791"/>
    <x v="9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x v="1794"/>
    <x v="1792"/>
    <x v="7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x v="1795"/>
    <x v="1793"/>
    <x v="89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x v="1796"/>
    <x v="1794"/>
    <x v="266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x v="1797"/>
    <x v="1795"/>
    <x v="3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x v="1798"/>
    <x v="1796"/>
    <x v="194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x v="1799"/>
    <x v="1797"/>
    <x v="23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x v="1800"/>
    <x v="1798"/>
    <x v="288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x v="1801"/>
    <x v="1799"/>
    <x v="73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x v="1802"/>
    <x v="1800"/>
    <x v="8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x v="1803"/>
    <x v="1801"/>
    <x v="178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x v="1804"/>
    <x v="1802"/>
    <x v="289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x v="1805"/>
    <x v="1803"/>
    <x v="29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x v="1806"/>
    <x v="1804"/>
    <x v="22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x v="1807"/>
    <x v="1805"/>
    <x v="1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x v="1808"/>
    <x v="1806"/>
    <x v="89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x v="1809"/>
    <x v="1807"/>
    <x v="8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x v="1810"/>
    <x v="1808"/>
    <x v="52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x v="1811"/>
    <x v="1809"/>
    <x v="214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x v="1812"/>
    <x v="1810"/>
    <x v="115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x v="1813"/>
    <x v="1811"/>
    <x v="222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x v="1814"/>
    <x v="1812"/>
    <x v="14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x v="1815"/>
    <x v="1813"/>
    <x v="9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x v="1816"/>
    <x v="1814"/>
    <x v="31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x v="1817"/>
    <x v="1815"/>
    <x v="102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x v="1818"/>
    <x v="1816"/>
    <x v="36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x v="1819"/>
    <x v="1817"/>
    <x v="38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x v="1820"/>
    <x v="1818"/>
    <x v="91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x v="1821"/>
    <x v="1819"/>
    <x v="3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x v="1822"/>
    <x v="1820"/>
    <x v="43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x v="1823"/>
    <x v="1821"/>
    <x v="176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x v="1824"/>
    <x v="1822"/>
    <x v="9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x v="1825"/>
    <x v="1823"/>
    <x v="13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x v="1826"/>
    <x v="1824"/>
    <x v="13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x v="1827"/>
    <x v="1825"/>
    <x v="6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x v="1828"/>
    <x v="1826"/>
    <x v="22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x v="1829"/>
    <x v="1827"/>
    <x v="15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x v="1830"/>
    <x v="1828"/>
    <x v="36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x v="1831"/>
    <x v="1829"/>
    <x v="28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x v="1832"/>
    <x v="1830"/>
    <x v="18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x v="1833"/>
    <x v="1831"/>
    <x v="44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x v="1834"/>
    <x v="1832"/>
    <x v="3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x v="1835"/>
    <x v="1833"/>
    <x v="2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x v="1836"/>
    <x v="1834"/>
    <x v="1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x v="1837"/>
    <x v="1835"/>
    <x v="2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x v="1838"/>
    <x v="1836"/>
    <x v="28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x v="1839"/>
    <x v="1837"/>
    <x v="28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x v="1840"/>
    <x v="1838"/>
    <x v="42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x v="1841"/>
    <x v="1839"/>
    <x v="13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x v="1842"/>
    <x v="1840"/>
    <x v="13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x v="1843"/>
    <x v="1841"/>
    <x v="3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x v="1844"/>
    <x v="1842"/>
    <x v="15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x v="1845"/>
    <x v="1843"/>
    <x v="28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x v="1846"/>
    <x v="1844"/>
    <x v="36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x v="1847"/>
    <x v="1845"/>
    <x v="3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x v="1848"/>
    <x v="1846"/>
    <x v="9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x v="1849"/>
    <x v="1847"/>
    <x v="43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x v="1850"/>
    <x v="1848"/>
    <x v="7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x v="1851"/>
    <x v="1849"/>
    <x v="46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x v="1852"/>
    <x v="1850"/>
    <x v="36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x v="1853"/>
    <x v="1851"/>
    <x v="134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x v="1854"/>
    <x v="1852"/>
    <x v="36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x v="1855"/>
    <x v="1853"/>
    <x v="222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x v="1856"/>
    <x v="1854"/>
    <x v="13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x v="1857"/>
    <x v="1855"/>
    <x v="9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x v="1858"/>
    <x v="1856"/>
    <x v="291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x v="1859"/>
    <x v="1857"/>
    <x v="9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x v="1860"/>
    <x v="1858"/>
    <x v="47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x v="1861"/>
    <x v="1859"/>
    <x v="65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x v="1862"/>
    <x v="1860"/>
    <x v="102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x v="1863"/>
    <x v="1861"/>
    <x v="3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x v="1864"/>
    <x v="1862"/>
    <x v="115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x v="1865"/>
    <x v="1863"/>
    <x v="74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x v="1866"/>
    <x v="1864"/>
    <x v="31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x v="1867"/>
    <x v="1865"/>
    <x v="22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x v="1868"/>
    <x v="1866"/>
    <x v="31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x v="1869"/>
    <x v="1867"/>
    <x v="3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x v="1870"/>
    <x v="1868"/>
    <x v="8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x v="1871"/>
    <x v="1869"/>
    <x v="115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x v="1872"/>
    <x v="1870"/>
    <x v="22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x v="1873"/>
    <x v="1871"/>
    <x v="6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x v="1874"/>
    <x v="1872"/>
    <x v="292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x v="1875"/>
    <x v="1873"/>
    <x v="3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x v="1876"/>
    <x v="1874"/>
    <x v="293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x v="1877"/>
    <x v="1875"/>
    <x v="294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x v="1878"/>
    <x v="1876"/>
    <x v="6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x v="1879"/>
    <x v="1877"/>
    <x v="1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x v="1880"/>
    <x v="1878"/>
    <x v="1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x v="1881"/>
    <x v="1879"/>
    <x v="13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x v="1882"/>
    <x v="1880"/>
    <x v="295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x v="1883"/>
    <x v="1881"/>
    <x v="117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x v="1884"/>
    <x v="1882"/>
    <x v="28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x v="1885"/>
    <x v="1883"/>
    <x v="296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x v="1886"/>
    <x v="1884"/>
    <x v="38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x v="1887"/>
    <x v="1885"/>
    <x v="9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x v="1888"/>
    <x v="1886"/>
    <x v="3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x v="1889"/>
    <x v="1887"/>
    <x v="13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x v="1890"/>
    <x v="1888"/>
    <x v="14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x v="1891"/>
    <x v="1889"/>
    <x v="3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x v="1892"/>
    <x v="1890"/>
    <x v="2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x v="1893"/>
    <x v="1891"/>
    <x v="3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x v="1894"/>
    <x v="1892"/>
    <x v="28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x v="1895"/>
    <x v="1893"/>
    <x v="297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x v="1896"/>
    <x v="1894"/>
    <x v="298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x v="1897"/>
    <x v="1895"/>
    <x v="299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x v="1898"/>
    <x v="1896"/>
    <x v="28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x v="1899"/>
    <x v="1897"/>
    <x v="42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x v="1900"/>
    <x v="1898"/>
    <x v="3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x v="1901"/>
    <x v="1899"/>
    <x v="3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x v="1902"/>
    <x v="1900"/>
    <x v="28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x v="1903"/>
    <x v="1901"/>
    <x v="9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x v="1904"/>
    <x v="1902"/>
    <x v="63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x v="1905"/>
    <x v="1903"/>
    <x v="31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x v="1906"/>
    <x v="1904"/>
    <x v="63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x v="1907"/>
    <x v="1905"/>
    <x v="11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x v="1908"/>
    <x v="1906"/>
    <x v="31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x v="1909"/>
    <x v="1907"/>
    <x v="19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x v="1910"/>
    <x v="1908"/>
    <x v="94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x v="1911"/>
    <x v="1909"/>
    <x v="301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x v="1912"/>
    <x v="1910"/>
    <x v="1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x v="1913"/>
    <x v="1911"/>
    <x v="24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x v="1914"/>
    <x v="1912"/>
    <x v="302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x v="1915"/>
    <x v="1913"/>
    <x v="2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x v="1916"/>
    <x v="1914"/>
    <x v="22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x v="1917"/>
    <x v="1915"/>
    <x v="303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x v="1918"/>
    <x v="1916"/>
    <x v="31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x v="1919"/>
    <x v="1917"/>
    <x v="2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x v="1920"/>
    <x v="1918"/>
    <x v="3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x v="1921"/>
    <x v="1919"/>
    <x v="15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x v="1922"/>
    <x v="1920"/>
    <x v="13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x v="1923"/>
    <x v="1921"/>
    <x v="304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x v="1924"/>
    <x v="1922"/>
    <x v="9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x v="1925"/>
    <x v="1923"/>
    <x v="15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x v="1926"/>
    <x v="1924"/>
    <x v="15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x v="1927"/>
    <x v="1925"/>
    <x v="2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x v="1928"/>
    <x v="1926"/>
    <x v="305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x v="1929"/>
    <x v="1927"/>
    <x v="5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x v="1930"/>
    <x v="1928"/>
    <x v="28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x v="1931"/>
    <x v="1929"/>
    <x v="13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x v="1932"/>
    <x v="1930"/>
    <x v="26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x v="1933"/>
    <x v="1931"/>
    <x v="12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x v="1934"/>
    <x v="1932"/>
    <x v="1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x v="1935"/>
    <x v="1933"/>
    <x v="3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x v="1936"/>
    <x v="1934"/>
    <x v="51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x v="1937"/>
    <x v="1935"/>
    <x v="2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x v="1938"/>
    <x v="1936"/>
    <x v="36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x v="1939"/>
    <x v="1937"/>
    <x v="3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x v="1940"/>
    <x v="1938"/>
    <x v="81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x v="1941"/>
    <x v="1939"/>
    <x v="65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x v="1942"/>
    <x v="1940"/>
    <x v="12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x v="1943"/>
    <x v="1941"/>
    <x v="3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x v="1944"/>
    <x v="1942"/>
    <x v="79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x v="1945"/>
    <x v="1943"/>
    <x v="57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x v="1946"/>
    <x v="1944"/>
    <x v="51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x v="1947"/>
    <x v="1945"/>
    <x v="134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x v="1948"/>
    <x v="1946"/>
    <x v="57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x v="1949"/>
    <x v="1947"/>
    <x v="63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x v="1950"/>
    <x v="1948"/>
    <x v="24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x v="1951"/>
    <x v="1949"/>
    <x v="63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x v="1952"/>
    <x v="1950"/>
    <x v="19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x v="1953"/>
    <x v="1951"/>
    <x v="36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x v="1954"/>
    <x v="1952"/>
    <x v="63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x v="1955"/>
    <x v="1953"/>
    <x v="247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x v="1956"/>
    <x v="1954"/>
    <x v="127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x v="1957"/>
    <x v="1955"/>
    <x v="11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x v="1958"/>
    <x v="1956"/>
    <x v="39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x v="1959"/>
    <x v="1957"/>
    <x v="3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x v="1960"/>
    <x v="1958"/>
    <x v="54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x v="1961"/>
    <x v="1959"/>
    <x v="3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x v="1962"/>
    <x v="1960"/>
    <x v="3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x v="1963"/>
    <x v="1961"/>
    <x v="266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x v="1964"/>
    <x v="1962"/>
    <x v="306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x v="1965"/>
    <x v="1963"/>
    <x v="1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x v="1966"/>
    <x v="1964"/>
    <x v="57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x v="1967"/>
    <x v="1965"/>
    <x v="22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x v="1968"/>
    <x v="1966"/>
    <x v="63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x v="1969"/>
    <x v="1967"/>
    <x v="22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x v="1970"/>
    <x v="1968"/>
    <x v="1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x v="1971"/>
    <x v="1969"/>
    <x v="307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x v="1972"/>
    <x v="1970"/>
    <x v="3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x v="1973"/>
    <x v="1971"/>
    <x v="308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x v="1974"/>
    <x v="1972"/>
    <x v="22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x v="1975"/>
    <x v="1973"/>
    <x v="194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x v="1976"/>
    <x v="1974"/>
    <x v="23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x v="1977"/>
    <x v="1975"/>
    <x v="63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x v="1978"/>
    <x v="1976"/>
    <x v="63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x v="1979"/>
    <x v="1977"/>
    <x v="61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x v="1980"/>
    <x v="1978"/>
    <x v="63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x v="1981"/>
    <x v="1979"/>
    <x v="51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x v="1982"/>
    <x v="1980"/>
    <x v="237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x v="1983"/>
    <x v="1981"/>
    <x v="287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x v="1984"/>
    <x v="1982"/>
    <x v="36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x v="1985"/>
    <x v="1983"/>
    <x v="183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x v="1986"/>
    <x v="1984"/>
    <x v="13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x v="1987"/>
    <x v="1985"/>
    <x v="62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x v="1988"/>
    <x v="1986"/>
    <x v="12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x v="1989"/>
    <x v="1987"/>
    <x v="1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x v="1990"/>
    <x v="1988"/>
    <x v="9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x v="1991"/>
    <x v="1989"/>
    <x v="13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x v="1992"/>
    <x v="1990"/>
    <x v="15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x v="1993"/>
    <x v="1991"/>
    <x v="13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x v="1994"/>
    <x v="1992"/>
    <x v="5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x v="1995"/>
    <x v="1993"/>
    <x v="28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x v="1996"/>
    <x v="1994"/>
    <x v="309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x v="1997"/>
    <x v="1995"/>
    <x v="115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x v="1998"/>
    <x v="1996"/>
    <x v="3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x v="1999"/>
    <x v="1997"/>
    <x v="31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x v="2000"/>
    <x v="1998"/>
    <x v="1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x v="2001"/>
    <x v="1999"/>
    <x v="56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x v="2002"/>
    <x v="2000"/>
    <x v="63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x v="2003"/>
    <x v="2001"/>
    <x v="2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x v="2004"/>
    <x v="2002"/>
    <x v="63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x v="2005"/>
    <x v="2003"/>
    <x v="11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x v="2006"/>
    <x v="2004"/>
    <x v="63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x v="2007"/>
    <x v="2005"/>
    <x v="3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x v="2008"/>
    <x v="2006"/>
    <x v="311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x v="2009"/>
    <x v="2007"/>
    <x v="63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x v="2010"/>
    <x v="2008"/>
    <x v="11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x v="2011"/>
    <x v="2009"/>
    <x v="63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x v="2012"/>
    <x v="2010"/>
    <x v="1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x v="2013"/>
    <x v="2011"/>
    <x v="292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x v="2014"/>
    <x v="2012"/>
    <x v="11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x v="2015"/>
    <x v="2013"/>
    <x v="312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x v="2016"/>
    <x v="2014"/>
    <x v="3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x v="2017"/>
    <x v="2015"/>
    <x v="31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x v="2018"/>
    <x v="2016"/>
    <x v="99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x v="2019"/>
    <x v="2017"/>
    <x v="79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x v="2020"/>
    <x v="2018"/>
    <x v="15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x v="2021"/>
    <x v="2019"/>
    <x v="1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x v="2022"/>
    <x v="2020"/>
    <x v="57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x v="2023"/>
    <x v="2021"/>
    <x v="57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x v="2024"/>
    <x v="2022"/>
    <x v="23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x v="2025"/>
    <x v="2023"/>
    <x v="58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x v="2026"/>
    <x v="2024"/>
    <x v="31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x v="2027"/>
    <x v="2025"/>
    <x v="57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x v="2028"/>
    <x v="2026"/>
    <x v="9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x v="2029"/>
    <x v="2027"/>
    <x v="3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x v="2030"/>
    <x v="2028"/>
    <x v="313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x v="2031"/>
    <x v="2029"/>
    <x v="63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x v="2032"/>
    <x v="2030"/>
    <x v="31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x v="2033"/>
    <x v="2031"/>
    <x v="31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x v="2034"/>
    <x v="2032"/>
    <x v="314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x v="2035"/>
    <x v="2033"/>
    <x v="58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x v="2036"/>
    <x v="2034"/>
    <x v="11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x v="2037"/>
    <x v="2035"/>
    <x v="3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x v="2038"/>
    <x v="2036"/>
    <x v="6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x v="2039"/>
    <x v="2037"/>
    <x v="152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x v="2040"/>
    <x v="2038"/>
    <x v="9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x v="2041"/>
    <x v="2039"/>
    <x v="196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x v="2042"/>
    <x v="2040"/>
    <x v="3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x v="2043"/>
    <x v="2041"/>
    <x v="31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x v="2044"/>
    <x v="2042"/>
    <x v="36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x v="2045"/>
    <x v="2043"/>
    <x v="244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x v="2046"/>
    <x v="2044"/>
    <x v="3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x v="2047"/>
    <x v="2045"/>
    <x v="316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x v="2048"/>
    <x v="2046"/>
    <x v="94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x v="2049"/>
    <x v="2047"/>
    <x v="63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x v="2050"/>
    <x v="2048"/>
    <x v="3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x v="2051"/>
    <x v="2049"/>
    <x v="6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x v="2052"/>
    <x v="2050"/>
    <x v="63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x v="2053"/>
    <x v="2051"/>
    <x v="1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x v="2054"/>
    <x v="2052"/>
    <x v="19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x v="2055"/>
    <x v="2053"/>
    <x v="12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x v="2056"/>
    <x v="2054"/>
    <x v="63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x v="2057"/>
    <x v="2055"/>
    <x v="36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x v="2058"/>
    <x v="2056"/>
    <x v="317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x v="2059"/>
    <x v="2057"/>
    <x v="11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x v="2060"/>
    <x v="2058"/>
    <x v="31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x v="2061"/>
    <x v="2059"/>
    <x v="1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x v="2062"/>
    <x v="2060"/>
    <x v="57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x v="2063"/>
    <x v="2061"/>
    <x v="23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x v="2064"/>
    <x v="2062"/>
    <x v="318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x v="2065"/>
    <x v="2063"/>
    <x v="79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x v="2066"/>
    <x v="2064"/>
    <x v="13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x v="2067"/>
    <x v="2065"/>
    <x v="319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x v="2068"/>
    <x v="2066"/>
    <x v="31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x v="2069"/>
    <x v="2067"/>
    <x v="63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x v="2070"/>
    <x v="2068"/>
    <x v="152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x v="2071"/>
    <x v="2069"/>
    <x v="22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x v="2072"/>
    <x v="2070"/>
    <x v="32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x v="2073"/>
    <x v="2071"/>
    <x v="57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x v="2074"/>
    <x v="2072"/>
    <x v="2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x v="2075"/>
    <x v="2073"/>
    <x v="204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x v="2076"/>
    <x v="2074"/>
    <x v="321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x v="2077"/>
    <x v="2075"/>
    <x v="63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x v="2078"/>
    <x v="2076"/>
    <x v="22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x v="2079"/>
    <x v="2077"/>
    <x v="3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x v="2080"/>
    <x v="2078"/>
    <x v="28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x v="2081"/>
    <x v="2079"/>
    <x v="8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x v="2082"/>
    <x v="2080"/>
    <x v="15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x v="2083"/>
    <x v="2081"/>
    <x v="47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x v="2084"/>
    <x v="2082"/>
    <x v="9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x v="2085"/>
    <x v="2083"/>
    <x v="12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x v="2086"/>
    <x v="2084"/>
    <x v="23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x v="2087"/>
    <x v="2085"/>
    <x v="15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x v="2088"/>
    <x v="2086"/>
    <x v="9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x v="2089"/>
    <x v="2087"/>
    <x v="3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x v="2090"/>
    <x v="2088"/>
    <x v="6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x v="2091"/>
    <x v="2089"/>
    <x v="102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x v="2092"/>
    <x v="2090"/>
    <x v="12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x v="2093"/>
    <x v="2091"/>
    <x v="15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x v="2094"/>
    <x v="2092"/>
    <x v="8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x v="2095"/>
    <x v="2093"/>
    <x v="3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x v="2096"/>
    <x v="2094"/>
    <x v="2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x v="2097"/>
    <x v="2095"/>
    <x v="9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x v="2098"/>
    <x v="2096"/>
    <x v="12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x v="2099"/>
    <x v="2097"/>
    <x v="9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x v="2100"/>
    <x v="2098"/>
    <x v="2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x v="2101"/>
    <x v="2099"/>
    <x v="13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x v="2102"/>
    <x v="2100"/>
    <x v="28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x v="2103"/>
    <x v="2101"/>
    <x v="198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x v="2104"/>
    <x v="2102"/>
    <x v="134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x v="2105"/>
    <x v="2103"/>
    <x v="13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x v="2106"/>
    <x v="2104"/>
    <x v="41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x v="2107"/>
    <x v="2105"/>
    <x v="13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x v="2108"/>
    <x v="2106"/>
    <x v="194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x v="2109"/>
    <x v="2107"/>
    <x v="23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x v="2110"/>
    <x v="2108"/>
    <x v="13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x v="2111"/>
    <x v="2109"/>
    <x v="13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x v="2112"/>
    <x v="2110"/>
    <x v="43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x v="2113"/>
    <x v="2111"/>
    <x v="39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x v="2114"/>
    <x v="2112"/>
    <x v="1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x v="2115"/>
    <x v="2113"/>
    <x v="15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x v="2116"/>
    <x v="2114"/>
    <x v="24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x v="2117"/>
    <x v="2115"/>
    <x v="38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x v="2118"/>
    <x v="2116"/>
    <x v="28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x v="2119"/>
    <x v="2117"/>
    <x v="13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x v="2120"/>
    <x v="2118"/>
    <x v="6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x v="2121"/>
    <x v="2119"/>
    <x v="63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x v="2122"/>
    <x v="2120"/>
    <x v="58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x v="2123"/>
    <x v="2121"/>
    <x v="2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x v="2124"/>
    <x v="2122"/>
    <x v="184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x v="2125"/>
    <x v="2123"/>
    <x v="127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x v="2126"/>
    <x v="2124"/>
    <x v="22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x v="2127"/>
    <x v="2125"/>
    <x v="89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x v="2128"/>
    <x v="2126"/>
    <x v="36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x v="2129"/>
    <x v="2127"/>
    <x v="13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x v="2130"/>
    <x v="2128"/>
    <x v="247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x v="2131"/>
    <x v="2129"/>
    <x v="2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x v="2132"/>
    <x v="2130"/>
    <x v="57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x v="2133"/>
    <x v="2131"/>
    <x v="28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x v="2134"/>
    <x v="2132"/>
    <x v="12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x v="2135"/>
    <x v="2133"/>
    <x v="1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x v="2136"/>
    <x v="2134"/>
    <x v="58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x v="2137"/>
    <x v="2135"/>
    <x v="63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x v="2138"/>
    <x v="2136"/>
    <x v="28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x v="2139"/>
    <x v="2137"/>
    <x v="11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x v="2140"/>
    <x v="2138"/>
    <x v="69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x v="2141"/>
    <x v="2139"/>
    <x v="36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x v="2142"/>
    <x v="2140"/>
    <x v="124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x v="2143"/>
    <x v="2141"/>
    <x v="13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x v="2144"/>
    <x v="2142"/>
    <x v="322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x v="2145"/>
    <x v="2143"/>
    <x v="36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x v="2146"/>
    <x v="2144"/>
    <x v="1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x v="2147"/>
    <x v="2145"/>
    <x v="303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x v="2148"/>
    <x v="2146"/>
    <x v="213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x v="2149"/>
    <x v="2147"/>
    <x v="13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x v="2150"/>
    <x v="2148"/>
    <x v="63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x v="2151"/>
    <x v="2149"/>
    <x v="101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x v="2152"/>
    <x v="2150"/>
    <x v="11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x v="2153"/>
    <x v="2151"/>
    <x v="323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x v="2154"/>
    <x v="2152"/>
    <x v="49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x v="2155"/>
    <x v="2153"/>
    <x v="1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x v="2156"/>
    <x v="2154"/>
    <x v="324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x v="2157"/>
    <x v="2155"/>
    <x v="96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x v="2158"/>
    <x v="2156"/>
    <x v="82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x v="2159"/>
    <x v="2157"/>
    <x v="172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x v="2160"/>
    <x v="2158"/>
    <x v="3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x v="2161"/>
    <x v="2159"/>
    <x v="44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x v="2162"/>
    <x v="2160"/>
    <x v="37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x v="2163"/>
    <x v="2161"/>
    <x v="3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x v="2164"/>
    <x v="2162"/>
    <x v="62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x v="2165"/>
    <x v="2163"/>
    <x v="3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x v="2166"/>
    <x v="2164"/>
    <x v="13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x v="2167"/>
    <x v="2165"/>
    <x v="325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x v="2168"/>
    <x v="2166"/>
    <x v="102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x v="2169"/>
    <x v="2167"/>
    <x v="326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x v="2170"/>
    <x v="2168"/>
    <x v="18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x v="2171"/>
    <x v="2169"/>
    <x v="23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x v="2172"/>
    <x v="2170"/>
    <x v="28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x v="2173"/>
    <x v="2171"/>
    <x v="285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x v="2174"/>
    <x v="2172"/>
    <x v="23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x v="2175"/>
    <x v="2173"/>
    <x v="176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x v="2176"/>
    <x v="2174"/>
    <x v="1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x v="2177"/>
    <x v="2175"/>
    <x v="3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x v="2178"/>
    <x v="2176"/>
    <x v="31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x v="2179"/>
    <x v="2177"/>
    <x v="28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x v="2180"/>
    <x v="2178"/>
    <x v="1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x v="2181"/>
    <x v="2179"/>
    <x v="13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x v="2182"/>
    <x v="2180"/>
    <x v="9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x v="2183"/>
    <x v="2181"/>
    <x v="4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x v="2184"/>
    <x v="2182"/>
    <x v="3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x v="2185"/>
    <x v="2183"/>
    <x v="1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x v="2186"/>
    <x v="2184"/>
    <x v="22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x v="2187"/>
    <x v="2185"/>
    <x v="22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x v="2188"/>
    <x v="2186"/>
    <x v="327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x v="2189"/>
    <x v="2187"/>
    <x v="38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x v="2190"/>
    <x v="2188"/>
    <x v="266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x v="2191"/>
    <x v="2189"/>
    <x v="47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x v="2192"/>
    <x v="2190"/>
    <x v="14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x v="2193"/>
    <x v="2191"/>
    <x v="36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x v="2194"/>
    <x v="2192"/>
    <x v="3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x v="2195"/>
    <x v="2193"/>
    <x v="21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x v="2196"/>
    <x v="2194"/>
    <x v="32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x v="2197"/>
    <x v="2195"/>
    <x v="11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x v="2198"/>
    <x v="2196"/>
    <x v="79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x v="2199"/>
    <x v="2197"/>
    <x v="7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x v="2200"/>
    <x v="2198"/>
    <x v="13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x v="2201"/>
    <x v="2199"/>
    <x v="252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x v="2202"/>
    <x v="2200"/>
    <x v="23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x v="2203"/>
    <x v="2201"/>
    <x v="13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x v="2204"/>
    <x v="2202"/>
    <x v="15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x v="2205"/>
    <x v="2203"/>
    <x v="47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x v="2206"/>
    <x v="2204"/>
    <x v="184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x v="2207"/>
    <x v="2205"/>
    <x v="13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x v="2208"/>
    <x v="2206"/>
    <x v="28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x v="2209"/>
    <x v="2207"/>
    <x v="2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x v="2210"/>
    <x v="2208"/>
    <x v="23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x v="2211"/>
    <x v="2209"/>
    <x v="3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x v="2212"/>
    <x v="2210"/>
    <x v="12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x v="2213"/>
    <x v="2211"/>
    <x v="328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x v="2214"/>
    <x v="2212"/>
    <x v="2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x v="2215"/>
    <x v="2213"/>
    <x v="131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x v="2216"/>
    <x v="2214"/>
    <x v="43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x v="2217"/>
    <x v="2215"/>
    <x v="329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x v="2218"/>
    <x v="2216"/>
    <x v="13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x v="2219"/>
    <x v="2217"/>
    <x v="28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x v="2220"/>
    <x v="2218"/>
    <x v="8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x v="2221"/>
    <x v="2219"/>
    <x v="51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x v="2222"/>
    <x v="2220"/>
    <x v="2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x v="2223"/>
    <x v="2221"/>
    <x v="33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x v="2224"/>
    <x v="2222"/>
    <x v="3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x v="2225"/>
    <x v="2223"/>
    <x v="223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x v="2226"/>
    <x v="2224"/>
    <x v="102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x v="2227"/>
    <x v="2225"/>
    <x v="93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x v="2228"/>
    <x v="2226"/>
    <x v="28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x v="2229"/>
    <x v="2227"/>
    <x v="331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x v="2230"/>
    <x v="2228"/>
    <x v="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x v="2231"/>
    <x v="2229"/>
    <x v="3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x v="2232"/>
    <x v="2230"/>
    <x v="1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x v="2233"/>
    <x v="2231"/>
    <x v="3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x v="2234"/>
    <x v="2232"/>
    <x v="213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x v="2235"/>
    <x v="2233"/>
    <x v="93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x v="2236"/>
    <x v="2234"/>
    <x v="7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x v="2237"/>
    <x v="2235"/>
    <x v="102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x v="2238"/>
    <x v="2236"/>
    <x v="23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x v="2239"/>
    <x v="2237"/>
    <x v="31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x v="2240"/>
    <x v="2238"/>
    <x v="1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x v="2241"/>
    <x v="2239"/>
    <x v="28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x v="2242"/>
    <x v="2240"/>
    <x v="3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x v="2243"/>
    <x v="2241"/>
    <x v="332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x v="2244"/>
    <x v="2242"/>
    <x v="1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x v="2245"/>
    <x v="2243"/>
    <x v="23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x v="2246"/>
    <x v="2244"/>
    <x v="3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x v="2247"/>
    <x v="2245"/>
    <x v="17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x v="2248"/>
    <x v="2246"/>
    <x v="39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x v="2249"/>
    <x v="2247"/>
    <x v="8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x v="2250"/>
    <x v="2248"/>
    <x v="31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x v="2251"/>
    <x v="2249"/>
    <x v="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x v="2252"/>
    <x v="2250"/>
    <x v="7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x v="2253"/>
    <x v="2251"/>
    <x v="6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x v="2254"/>
    <x v="2252"/>
    <x v="2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x v="2255"/>
    <x v="2253"/>
    <x v="333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x v="2256"/>
    <x v="2254"/>
    <x v="334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x v="2257"/>
    <x v="2255"/>
    <x v="3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x v="2258"/>
    <x v="2256"/>
    <x v="41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x v="2259"/>
    <x v="2257"/>
    <x v="28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x v="2260"/>
    <x v="2258"/>
    <x v="3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x v="2261"/>
    <x v="2259"/>
    <x v="28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x v="2262"/>
    <x v="2260"/>
    <x v="126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x v="2263"/>
    <x v="2261"/>
    <x v="51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x v="2264"/>
    <x v="2262"/>
    <x v="12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x v="2265"/>
    <x v="2263"/>
    <x v="48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x v="2266"/>
    <x v="2264"/>
    <x v="15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x v="2267"/>
    <x v="2265"/>
    <x v="22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x v="2268"/>
    <x v="2266"/>
    <x v="89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x v="2269"/>
    <x v="2267"/>
    <x v="3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x v="2270"/>
    <x v="2268"/>
    <x v="31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x v="2271"/>
    <x v="2269"/>
    <x v="22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x v="2272"/>
    <x v="2270"/>
    <x v="28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x v="2273"/>
    <x v="2271"/>
    <x v="3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x v="2274"/>
    <x v="2272"/>
    <x v="3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x v="2275"/>
    <x v="2273"/>
    <x v="81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x v="2276"/>
    <x v="2274"/>
    <x v="335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x v="2277"/>
    <x v="2275"/>
    <x v="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x v="2278"/>
    <x v="2276"/>
    <x v="13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x v="2279"/>
    <x v="2277"/>
    <x v="28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x v="2280"/>
    <x v="2278"/>
    <x v="336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x v="2281"/>
    <x v="2279"/>
    <x v="43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x v="2282"/>
    <x v="2280"/>
    <x v="47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x v="2283"/>
    <x v="2281"/>
    <x v="9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x v="2284"/>
    <x v="2282"/>
    <x v="12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x v="2285"/>
    <x v="2283"/>
    <x v="9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x v="2286"/>
    <x v="2284"/>
    <x v="15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x v="2287"/>
    <x v="2285"/>
    <x v="37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x v="2288"/>
    <x v="2286"/>
    <x v="28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x v="2289"/>
    <x v="2287"/>
    <x v="15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x v="2290"/>
    <x v="2288"/>
    <x v="15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x v="2291"/>
    <x v="2289"/>
    <x v="3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x v="2292"/>
    <x v="2290"/>
    <x v="13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x v="2293"/>
    <x v="2291"/>
    <x v="16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x v="2294"/>
    <x v="2292"/>
    <x v="1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x v="2295"/>
    <x v="2293"/>
    <x v="38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x v="2296"/>
    <x v="2294"/>
    <x v="39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x v="2297"/>
    <x v="2295"/>
    <x v="28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x v="2298"/>
    <x v="2296"/>
    <x v="11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x v="2299"/>
    <x v="2297"/>
    <x v="43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x v="2300"/>
    <x v="2298"/>
    <x v="134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x v="2301"/>
    <x v="2299"/>
    <x v="1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x v="2302"/>
    <x v="2300"/>
    <x v="98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x v="2303"/>
    <x v="2301"/>
    <x v="337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x v="2304"/>
    <x v="2302"/>
    <x v="12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x v="2305"/>
    <x v="2303"/>
    <x v="102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x v="2306"/>
    <x v="2304"/>
    <x v="8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x v="2307"/>
    <x v="2305"/>
    <x v="338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x v="2308"/>
    <x v="2306"/>
    <x v="63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x v="2309"/>
    <x v="2307"/>
    <x v="12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x v="2310"/>
    <x v="2308"/>
    <x v="17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x v="2311"/>
    <x v="2309"/>
    <x v="7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x v="2312"/>
    <x v="2310"/>
    <x v="9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x v="2313"/>
    <x v="2311"/>
    <x v="1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x v="2314"/>
    <x v="2312"/>
    <x v="38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x v="2315"/>
    <x v="2313"/>
    <x v="3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x v="2316"/>
    <x v="2314"/>
    <x v="36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x v="2317"/>
    <x v="2315"/>
    <x v="44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x v="2318"/>
    <x v="2316"/>
    <x v="1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x v="2319"/>
    <x v="2317"/>
    <x v="9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x v="2320"/>
    <x v="2318"/>
    <x v="1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x v="2321"/>
    <x v="2319"/>
    <x v="339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x v="2322"/>
    <x v="2320"/>
    <x v="2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x v="2323"/>
    <x v="2321"/>
    <x v="49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x v="2324"/>
    <x v="2322"/>
    <x v="51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x v="2325"/>
    <x v="2323"/>
    <x v="28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x v="2326"/>
    <x v="2324"/>
    <x v="36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x v="2327"/>
    <x v="2325"/>
    <x v="19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x v="2328"/>
    <x v="2326"/>
    <x v="3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x v="2329"/>
    <x v="2327"/>
    <x v="31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x v="2330"/>
    <x v="2328"/>
    <x v="19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x v="2331"/>
    <x v="2329"/>
    <x v="6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x v="2332"/>
    <x v="2330"/>
    <x v="31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x v="2333"/>
    <x v="2331"/>
    <x v="2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x v="2334"/>
    <x v="2332"/>
    <x v="23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x v="2335"/>
    <x v="2333"/>
    <x v="31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x v="2336"/>
    <x v="2334"/>
    <x v="22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x v="2337"/>
    <x v="2335"/>
    <x v="14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x v="2338"/>
    <x v="2336"/>
    <x v="36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x v="2339"/>
    <x v="2337"/>
    <x v="31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x v="2340"/>
    <x v="2338"/>
    <x v="79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x v="2341"/>
    <x v="2339"/>
    <x v="1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x v="2342"/>
    <x v="2340"/>
    <x v="62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x v="2343"/>
    <x v="2341"/>
    <x v="3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x v="2344"/>
    <x v="2342"/>
    <x v="28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x v="2345"/>
    <x v="2343"/>
    <x v="9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x v="2346"/>
    <x v="2344"/>
    <x v="127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x v="2347"/>
    <x v="2345"/>
    <x v="28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x v="2348"/>
    <x v="2346"/>
    <x v="54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x v="2349"/>
    <x v="2347"/>
    <x v="34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x v="2350"/>
    <x v="2348"/>
    <x v="63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x v="2351"/>
    <x v="2349"/>
    <x v="341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x v="2352"/>
    <x v="2350"/>
    <x v="13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x v="2353"/>
    <x v="2351"/>
    <x v="28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x v="2354"/>
    <x v="2352"/>
    <x v="19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x v="2355"/>
    <x v="2353"/>
    <x v="6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x v="2356"/>
    <x v="2354"/>
    <x v="3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x v="2357"/>
    <x v="2355"/>
    <x v="1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x v="2358"/>
    <x v="2356"/>
    <x v="15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x v="2359"/>
    <x v="2357"/>
    <x v="51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x v="2360"/>
    <x v="2358"/>
    <x v="1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x v="2361"/>
    <x v="2359"/>
    <x v="48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x v="2362"/>
    <x v="2360"/>
    <x v="329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x v="2363"/>
    <x v="2361"/>
    <x v="164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x v="2364"/>
    <x v="2362"/>
    <x v="342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x v="2365"/>
    <x v="2363"/>
    <x v="28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x v="2366"/>
    <x v="2364"/>
    <x v="31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x v="2367"/>
    <x v="2365"/>
    <x v="63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x v="2368"/>
    <x v="2366"/>
    <x v="79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x v="2369"/>
    <x v="2367"/>
    <x v="31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x v="2370"/>
    <x v="2368"/>
    <x v="31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x v="2371"/>
    <x v="2369"/>
    <x v="13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x v="2372"/>
    <x v="2370"/>
    <x v="62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x v="2373"/>
    <x v="2371"/>
    <x v="343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x v="2374"/>
    <x v="2372"/>
    <x v="29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x v="2375"/>
    <x v="2373"/>
    <x v="3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x v="2376"/>
    <x v="2374"/>
    <x v="9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x v="2377"/>
    <x v="2375"/>
    <x v="3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x v="2378"/>
    <x v="2376"/>
    <x v="74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x v="2379"/>
    <x v="2377"/>
    <x v="11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x v="2380"/>
    <x v="2378"/>
    <x v="36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x v="2381"/>
    <x v="2379"/>
    <x v="344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x v="2382"/>
    <x v="2380"/>
    <x v="9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x v="2383"/>
    <x v="2381"/>
    <x v="3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x v="2384"/>
    <x v="2382"/>
    <x v="28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x v="2385"/>
    <x v="2383"/>
    <x v="99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x v="2386"/>
    <x v="2384"/>
    <x v="11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x v="2387"/>
    <x v="2385"/>
    <x v="6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x v="2388"/>
    <x v="2386"/>
    <x v="258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x v="2389"/>
    <x v="2387"/>
    <x v="194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x v="2390"/>
    <x v="2388"/>
    <x v="345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x v="2391"/>
    <x v="2389"/>
    <x v="22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x v="2392"/>
    <x v="2390"/>
    <x v="285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x v="2393"/>
    <x v="2391"/>
    <x v="57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x v="2394"/>
    <x v="2392"/>
    <x v="1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x v="2395"/>
    <x v="2393"/>
    <x v="287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x v="2396"/>
    <x v="2394"/>
    <x v="1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x v="2397"/>
    <x v="2395"/>
    <x v="346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x v="2398"/>
    <x v="2396"/>
    <x v="23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x v="2399"/>
    <x v="2397"/>
    <x v="93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x v="2400"/>
    <x v="2398"/>
    <x v="63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x v="2401"/>
    <x v="2399"/>
    <x v="89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x v="2402"/>
    <x v="2400"/>
    <x v="14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x v="2403"/>
    <x v="2401"/>
    <x v="38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x v="2404"/>
    <x v="2402"/>
    <x v="36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x v="2405"/>
    <x v="2403"/>
    <x v="1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x v="2406"/>
    <x v="2404"/>
    <x v="53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x v="2407"/>
    <x v="2405"/>
    <x v="29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x v="2408"/>
    <x v="2406"/>
    <x v="36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x v="2409"/>
    <x v="2407"/>
    <x v="31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x v="2410"/>
    <x v="2408"/>
    <x v="36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x v="2411"/>
    <x v="2409"/>
    <x v="31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x v="2412"/>
    <x v="2410"/>
    <x v="6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x v="2413"/>
    <x v="2411"/>
    <x v="9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x v="2414"/>
    <x v="2412"/>
    <x v="36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x v="2415"/>
    <x v="2413"/>
    <x v="127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x v="2416"/>
    <x v="2414"/>
    <x v="22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x v="2417"/>
    <x v="2415"/>
    <x v="28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x v="2418"/>
    <x v="2416"/>
    <x v="31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x v="2419"/>
    <x v="2417"/>
    <x v="9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x v="2420"/>
    <x v="2418"/>
    <x v="347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x v="2421"/>
    <x v="2419"/>
    <x v="12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x v="2422"/>
    <x v="2420"/>
    <x v="2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x v="2423"/>
    <x v="2421"/>
    <x v="127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x v="2424"/>
    <x v="2422"/>
    <x v="31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x v="2425"/>
    <x v="2423"/>
    <x v="8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x v="2426"/>
    <x v="2424"/>
    <x v="22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x v="2427"/>
    <x v="2425"/>
    <x v="63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x v="2428"/>
    <x v="2426"/>
    <x v="19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x v="2429"/>
    <x v="2427"/>
    <x v="348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x v="2430"/>
    <x v="2428"/>
    <x v="9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x v="2431"/>
    <x v="2429"/>
    <x v="57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x v="2432"/>
    <x v="2430"/>
    <x v="32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x v="2433"/>
    <x v="2431"/>
    <x v="3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x v="2434"/>
    <x v="2432"/>
    <x v="22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x v="2435"/>
    <x v="2433"/>
    <x v="65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x v="2436"/>
    <x v="2434"/>
    <x v="349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x v="2437"/>
    <x v="2435"/>
    <x v="6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x v="2438"/>
    <x v="2436"/>
    <x v="36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x v="2439"/>
    <x v="2437"/>
    <x v="3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x v="2440"/>
    <x v="2438"/>
    <x v="1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x v="2441"/>
    <x v="2439"/>
    <x v="51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x v="2442"/>
    <x v="2440"/>
    <x v="95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x v="2443"/>
    <x v="2441"/>
    <x v="22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x v="2444"/>
    <x v="2442"/>
    <x v="9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x v="2445"/>
    <x v="2443"/>
    <x v="1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x v="2446"/>
    <x v="2444"/>
    <x v="1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x v="2447"/>
    <x v="2445"/>
    <x v="3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x v="2448"/>
    <x v="2446"/>
    <x v="44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x v="2449"/>
    <x v="2447"/>
    <x v="3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x v="2450"/>
    <x v="2448"/>
    <x v="36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x v="2451"/>
    <x v="2449"/>
    <x v="3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x v="2452"/>
    <x v="2450"/>
    <x v="2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x v="2453"/>
    <x v="2451"/>
    <x v="9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x v="2454"/>
    <x v="2452"/>
    <x v="19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x v="2455"/>
    <x v="2453"/>
    <x v="43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x v="2456"/>
    <x v="2454"/>
    <x v="15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x v="2457"/>
    <x v="2455"/>
    <x v="165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x v="2458"/>
    <x v="2456"/>
    <x v="1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x v="2459"/>
    <x v="2457"/>
    <x v="11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x v="2460"/>
    <x v="2458"/>
    <x v="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x v="2461"/>
    <x v="2459"/>
    <x v="51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x v="2462"/>
    <x v="2460"/>
    <x v="9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x v="2463"/>
    <x v="2461"/>
    <x v="13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x v="2464"/>
    <x v="2462"/>
    <x v="13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x v="2465"/>
    <x v="2463"/>
    <x v="176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x v="2466"/>
    <x v="2464"/>
    <x v="3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x v="2467"/>
    <x v="2465"/>
    <x v="28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x v="2468"/>
    <x v="2466"/>
    <x v="13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x v="2469"/>
    <x v="2467"/>
    <x v="38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x v="2470"/>
    <x v="2468"/>
    <x v="28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x v="2471"/>
    <x v="2469"/>
    <x v="2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x v="2472"/>
    <x v="2470"/>
    <x v="51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x v="2473"/>
    <x v="2471"/>
    <x v="13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x v="2474"/>
    <x v="2472"/>
    <x v="1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x v="2475"/>
    <x v="2473"/>
    <x v="3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x v="2476"/>
    <x v="2474"/>
    <x v="5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x v="823"/>
    <x v="2475"/>
    <x v="47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x v="2477"/>
    <x v="2476"/>
    <x v="6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x v="2478"/>
    <x v="2477"/>
    <x v="43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x v="2479"/>
    <x v="2478"/>
    <x v="13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x v="2480"/>
    <x v="2479"/>
    <x v="23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x v="2481"/>
    <x v="2480"/>
    <x v="28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x v="2482"/>
    <x v="2481"/>
    <x v="184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x v="2483"/>
    <x v="2482"/>
    <x v="8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x v="2484"/>
    <x v="2483"/>
    <x v="13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x v="2485"/>
    <x v="2484"/>
    <x v="43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x v="2486"/>
    <x v="2485"/>
    <x v="15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x v="2487"/>
    <x v="2486"/>
    <x v="9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x v="2488"/>
    <x v="2487"/>
    <x v="8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x v="2489"/>
    <x v="2488"/>
    <x v="2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x v="2490"/>
    <x v="2489"/>
    <x v="2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x v="2491"/>
    <x v="2490"/>
    <x v="2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x v="2492"/>
    <x v="2491"/>
    <x v="22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x v="2493"/>
    <x v="2492"/>
    <x v="15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x v="2494"/>
    <x v="2493"/>
    <x v="15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x v="2495"/>
    <x v="2494"/>
    <x v="12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x v="2496"/>
    <x v="2495"/>
    <x v="23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x v="2497"/>
    <x v="2496"/>
    <x v="28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x v="2498"/>
    <x v="2497"/>
    <x v="23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x v="2499"/>
    <x v="2498"/>
    <x v="2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x v="2500"/>
    <x v="2499"/>
    <x v="34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x v="2501"/>
    <x v="2500"/>
    <x v="74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x v="2502"/>
    <x v="2501"/>
    <x v="3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x v="2503"/>
    <x v="2502"/>
    <x v="19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x v="2504"/>
    <x v="2503"/>
    <x v="39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x v="2505"/>
    <x v="2504"/>
    <x v="1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x v="2506"/>
    <x v="2505"/>
    <x v="3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x v="2507"/>
    <x v="2506"/>
    <x v="22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x v="2508"/>
    <x v="2507"/>
    <x v="75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x v="2509"/>
    <x v="2508"/>
    <x v="63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x v="2510"/>
    <x v="2509"/>
    <x v="57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x v="2511"/>
    <x v="2510"/>
    <x v="146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x v="2512"/>
    <x v="2511"/>
    <x v="237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x v="2513"/>
    <x v="2512"/>
    <x v="14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x v="2514"/>
    <x v="2513"/>
    <x v="1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x v="2515"/>
    <x v="2514"/>
    <x v="29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x v="2516"/>
    <x v="2515"/>
    <x v="102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x v="2517"/>
    <x v="2516"/>
    <x v="1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x v="2518"/>
    <x v="2517"/>
    <x v="6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x v="2519"/>
    <x v="2518"/>
    <x v="57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x v="2520"/>
    <x v="2519"/>
    <x v="78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x v="2521"/>
    <x v="2520"/>
    <x v="1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x v="2522"/>
    <x v="2521"/>
    <x v="42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x v="2523"/>
    <x v="2522"/>
    <x v="51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x v="2524"/>
    <x v="2523"/>
    <x v="6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x v="2525"/>
    <x v="2524"/>
    <x v="23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x v="2526"/>
    <x v="2525"/>
    <x v="23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x v="2527"/>
    <x v="2526"/>
    <x v="23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x v="2528"/>
    <x v="2527"/>
    <x v="12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x v="2529"/>
    <x v="2528"/>
    <x v="115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x v="2530"/>
    <x v="2529"/>
    <x v="37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x v="2531"/>
    <x v="2530"/>
    <x v="23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x v="2532"/>
    <x v="2531"/>
    <x v="51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x v="2533"/>
    <x v="2532"/>
    <x v="13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x v="2534"/>
    <x v="2533"/>
    <x v="22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x v="2535"/>
    <x v="2534"/>
    <x v="251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x v="2536"/>
    <x v="2535"/>
    <x v="28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x v="2537"/>
    <x v="2536"/>
    <x v="102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x v="2538"/>
    <x v="2537"/>
    <x v="3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x v="2539"/>
    <x v="2538"/>
    <x v="3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x v="2540"/>
    <x v="2539"/>
    <x v="8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x v="2541"/>
    <x v="2540"/>
    <x v="176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x v="2542"/>
    <x v="2541"/>
    <x v="49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x v="2543"/>
    <x v="2542"/>
    <x v="1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x v="2544"/>
    <x v="2543"/>
    <x v="13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x v="2545"/>
    <x v="2544"/>
    <x v="8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x v="2546"/>
    <x v="2545"/>
    <x v="62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x v="2547"/>
    <x v="2546"/>
    <x v="12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x v="2548"/>
    <x v="2547"/>
    <x v="351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x v="2549"/>
    <x v="2548"/>
    <x v="115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x v="2550"/>
    <x v="2549"/>
    <x v="352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x v="2551"/>
    <x v="2550"/>
    <x v="9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x v="2552"/>
    <x v="2551"/>
    <x v="15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x v="2553"/>
    <x v="2552"/>
    <x v="9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x v="2554"/>
    <x v="2553"/>
    <x v="13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x v="2555"/>
    <x v="2554"/>
    <x v="353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x v="2556"/>
    <x v="2555"/>
    <x v="42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x v="2557"/>
    <x v="2556"/>
    <x v="21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x v="2558"/>
    <x v="2557"/>
    <x v="134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x v="2559"/>
    <x v="2558"/>
    <x v="9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x v="2560"/>
    <x v="2559"/>
    <x v="57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x v="2561"/>
    <x v="2560"/>
    <x v="3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x v="2562"/>
    <x v="2561"/>
    <x v="22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x v="2563"/>
    <x v="2562"/>
    <x v="79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x v="2564"/>
    <x v="2563"/>
    <x v="3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x v="2565"/>
    <x v="2564"/>
    <x v="19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x v="2566"/>
    <x v="2565"/>
    <x v="101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x v="2567"/>
    <x v="2566"/>
    <x v="3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x v="2568"/>
    <x v="2567"/>
    <x v="115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x v="2569"/>
    <x v="2568"/>
    <x v="39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x v="2570"/>
    <x v="2569"/>
    <x v="57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x v="2571"/>
    <x v="2570"/>
    <x v="11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x v="2572"/>
    <x v="2571"/>
    <x v="6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x v="2573"/>
    <x v="2572"/>
    <x v="3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x v="2574"/>
    <x v="2573"/>
    <x v="94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x v="2575"/>
    <x v="2574"/>
    <x v="3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x v="2576"/>
    <x v="2575"/>
    <x v="36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x v="2577"/>
    <x v="2576"/>
    <x v="12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x v="2578"/>
    <x v="2577"/>
    <x v="61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x v="2579"/>
    <x v="2578"/>
    <x v="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x v="2580"/>
    <x v="2579"/>
    <x v="1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x v="2581"/>
    <x v="2580"/>
    <x v="161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x v="2582"/>
    <x v="2581"/>
    <x v="28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x v="2583"/>
    <x v="2582"/>
    <x v="3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x v="2584"/>
    <x v="2583"/>
    <x v="11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x v="2585"/>
    <x v="2584"/>
    <x v="9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x v="2586"/>
    <x v="2585"/>
    <x v="63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x v="2587"/>
    <x v="2586"/>
    <x v="12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x v="2588"/>
    <x v="2587"/>
    <x v="63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x v="2589"/>
    <x v="2588"/>
    <x v="9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x v="2590"/>
    <x v="2589"/>
    <x v="15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x v="2591"/>
    <x v="2590"/>
    <x v="11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x v="2592"/>
    <x v="2591"/>
    <x v="3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x v="2593"/>
    <x v="2592"/>
    <x v="58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x v="2594"/>
    <x v="2593"/>
    <x v="36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x v="2595"/>
    <x v="2594"/>
    <x v="19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x v="2596"/>
    <x v="2595"/>
    <x v="15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x v="2597"/>
    <x v="2596"/>
    <x v="9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x v="2598"/>
    <x v="2597"/>
    <x v="354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x v="2599"/>
    <x v="2598"/>
    <x v="63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x v="2600"/>
    <x v="2599"/>
    <x v="2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x v="2601"/>
    <x v="2600"/>
    <x v="14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x v="2602"/>
    <x v="2601"/>
    <x v="257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x v="2603"/>
    <x v="2602"/>
    <x v="22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x v="2604"/>
    <x v="2603"/>
    <x v="57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x v="2605"/>
    <x v="2604"/>
    <x v="34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x v="2606"/>
    <x v="2605"/>
    <x v="6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x v="2607"/>
    <x v="2606"/>
    <x v="6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x v="2608"/>
    <x v="2607"/>
    <x v="19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x v="2609"/>
    <x v="2608"/>
    <x v="35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x v="2610"/>
    <x v="2609"/>
    <x v="34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x v="2611"/>
    <x v="2610"/>
    <x v="3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x v="2612"/>
    <x v="2611"/>
    <x v="51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x v="2613"/>
    <x v="2612"/>
    <x v="124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x v="2614"/>
    <x v="2613"/>
    <x v="356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x v="2615"/>
    <x v="2614"/>
    <x v="31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x v="2616"/>
    <x v="2615"/>
    <x v="2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x v="2617"/>
    <x v="2616"/>
    <x v="36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x v="2618"/>
    <x v="2617"/>
    <x v="28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x v="2619"/>
    <x v="2618"/>
    <x v="99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x v="2620"/>
    <x v="2619"/>
    <x v="36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x v="2621"/>
    <x v="2620"/>
    <x v="15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x v="2622"/>
    <x v="2621"/>
    <x v="13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x v="2623"/>
    <x v="2622"/>
    <x v="6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x v="2624"/>
    <x v="2623"/>
    <x v="325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x v="2625"/>
    <x v="2624"/>
    <x v="3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x v="2626"/>
    <x v="2625"/>
    <x v="325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x v="2627"/>
    <x v="2626"/>
    <x v="357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x v="2628"/>
    <x v="2627"/>
    <x v="1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x v="2629"/>
    <x v="2628"/>
    <x v="13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x v="2630"/>
    <x v="2629"/>
    <x v="22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x v="2631"/>
    <x v="2630"/>
    <x v="358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x v="2632"/>
    <x v="2631"/>
    <x v="1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x v="2633"/>
    <x v="2632"/>
    <x v="359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x v="2634"/>
    <x v="2633"/>
    <x v="236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x v="2635"/>
    <x v="2634"/>
    <x v="28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x v="2636"/>
    <x v="2635"/>
    <x v="2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x v="2637"/>
    <x v="2636"/>
    <x v="360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x v="2638"/>
    <x v="2637"/>
    <x v="43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x v="2639"/>
    <x v="2638"/>
    <x v="9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x v="2640"/>
    <x v="2639"/>
    <x v="15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x v="2641"/>
    <x v="2640"/>
    <x v="69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x v="2642"/>
    <x v="2641"/>
    <x v="8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x v="2643"/>
    <x v="2642"/>
    <x v="57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x v="2644"/>
    <x v="2643"/>
    <x v="22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x v="2645"/>
    <x v="2644"/>
    <x v="69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x v="2646"/>
    <x v="2645"/>
    <x v="3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x v="2647"/>
    <x v="2646"/>
    <x v="14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x v="2648"/>
    <x v="2647"/>
    <x v="152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x v="2649"/>
    <x v="2648"/>
    <x v="127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x v="2650"/>
    <x v="2649"/>
    <x v="361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x v="2651"/>
    <x v="2650"/>
    <x v="57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x v="2652"/>
    <x v="2651"/>
    <x v="362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x v="2653"/>
    <x v="2652"/>
    <x v="57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x v="2654"/>
    <x v="2653"/>
    <x v="36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x v="2655"/>
    <x v="2654"/>
    <x v="6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x v="2656"/>
    <x v="2655"/>
    <x v="11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x v="2657"/>
    <x v="2656"/>
    <x v="316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x v="2658"/>
    <x v="2657"/>
    <x v="197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x v="2659"/>
    <x v="2658"/>
    <x v="22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x v="2660"/>
    <x v="2659"/>
    <x v="1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x v="2661"/>
    <x v="2660"/>
    <x v="22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x v="2662"/>
    <x v="2661"/>
    <x v="22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x v="2663"/>
    <x v="2662"/>
    <x v="178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x v="2664"/>
    <x v="2663"/>
    <x v="8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x v="2665"/>
    <x v="2664"/>
    <x v="3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x v="2666"/>
    <x v="2665"/>
    <x v="15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x v="2667"/>
    <x v="2666"/>
    <x v="28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x v="2668"/>
    <x v="2667"/>
    <x v="134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x v="2669"/>
    <x v="2668"/>
    <x v="363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x v="2670"/>
    <x v="2669"/>
    <x v="31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x v="2671"/>
    <x v="2670"/>
    <x v="3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x v="2672"/>
    <x v="2671"/>
    <x v="79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x v="2673"/>
    <x v="2672"/>
    <x v="19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x v="2674"/>
    <x v="2673"/>
    <x v="31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x v="2675"/>
    <x v="2674"/>
    <x v="19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x v="2676"/>
    <x v="2675"/>
    <x v="33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x v="2677"/>
    <x v="2676"/>
    <x v="364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x v="2678"/>
    <x v="2677"/>
    <x v="79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x v="2679"/>
    <x v="2678"/>
    <x v="261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x v="2680"/>
    <x v="2679"/>
    <x v="6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x v="2681"/>
    <x v="2680"/>
    <x v="12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x v="2682"/>
    <x v="2681"/>
    <x v="36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x v="2683"/>
    <x v="2682"/>
    <x v="54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x v="2684"/>
    <x v="2683"/>
    <x v="63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x v="2685"/>
    <x v="2684"/>
    <x v="11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x v="2686"/>
    <x v="2685"/>
    <x v="36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x v="2687"/>
    <x v="2686"/>
    <x v="63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x v="2688"/>
    <x v="2687"/>
    <x v="19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x v="2689"/>
    <x v="2688"/>
    <x v="58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x v="2690"/>
    <x v="2689"/>
    <x v="99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x v="2691"/>
    <x v="2690"/>
    <x v="8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x v="2692"/>
    <x v="2691"/>
    <x v="1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x v="2693"/>
    <x v="2692"/>
    <x v="11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x v="2694"/>
    <x v="2693"/>
    <x v="36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x v="2695"/>
    <x v="2694"/>
    <x v="127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x v="2696"/>
    <x v="2695"/>
    <x v="165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x v="2697"/>
    <x v="2696"/>
    <x v="6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x v="2698"/>
    <x v="2697"/>
    <x v="365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x v="2699"/>
    <x v="2698"/>
    <x v="204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x v="2700"/>
    <x v="2699"/>
    <x v="104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x v="2701"/>
    <x v="2700"/>
    <x v="3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x v="2702"/>
    <x v="2701"/>
    <x v="79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x v="2703"/>
    <x v="2702"/>
    <x v="266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x v="2704"/>
    <x v="2703"/>
    <x v="281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x v="2705"/>
    <x v="2704"/>
    <x v="19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x v="2706"/>
    <x v="2705"/>
    <x v="6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x v="2707"/>
    <x v="2706"/>
    <x v="22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x v="2708"/>
    <x v="2707"/>
    <x v="63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x v="2709"/>
    <x v="2708"/>
    <x v="127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x v="2710"/>
    <x v="2709"/>
    <x v="366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x v="2711"/>
    <x v="2710"/>
    <x v="62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x v="2712"/>
    <x v="2711"/>
    <x v="6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x v="2713"/>
    <x v="2712"/>
    <x v="31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x v="2714"/>
    <x v="2713"/>
    <x v="14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x v="2715"/>
    <x v="2714"/>
    <x v="3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x v="2716"/>
    <x v="2715"/>
    <x v="31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x v="2717"/>
    <x v="2716"/>
    <x v="102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x v="2718"/>
    <x v="2717"/>
    <x v="12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x v="2719"/>
    <x v="2718"/>
    <x v="31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x v="2720"/>
    <x v="2719"/>
    <x v="47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x v="2721"/>
    <x v="2720"/>
    <x v="1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x v="2722"/>
    <x v="2721"/>
    <x v="14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x v="2723"/>
    <x v="2722"/>
    <x v="367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x v="2724"/>
    <x v="2723"/>
    <x v="79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x v="2725"/>
    <x v="2724"/>
    <x v="57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x v="2726"/>
    <x v="2725"/>
    <x v="3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x v="2727"/>
    <x v="2726"/>
    <x v="36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x v="2728"/>
    <x v="2727"/>
    <x v="51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x v="2729"/>
    <x v="2728"/>
    <x v="1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x v="2730"/>
    <x v="2729"/>
    <x v="11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x v="2731"/>
    <x v="2730"/>
    <x v="14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x v="2732"/>
    <x v="2731"/>
    <x v="63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x v="2733"/>
    <x v="2732"/>
    <x v="332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x v="2734"/>
    <x v="2733"/>
    <x v="47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x v="2735"/>
    <x v="2734"/>
    <x v="6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x v="2736"/>
    <x v="2735"/>
    <x v="11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x v="2737"/>
    <x v="2736"/>
    <x v="1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x v="2738"/>
    <x v="2737"/>
    <x v="184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x v="2739"/>
    <x v="2738"/>
    <x v="43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x v="2740"/>
    <x v="2739"/>
    <x v="6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x v="2741"/>
    <x v="2740"/>
    <x v="3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x v="2742"/>
    <x v="2741"/>
    <x v="368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x v="2743"/>
    <x v="2742"/>
    <x v="194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x v="2744"/>
    <x v="2743"/>
    <x v="6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x v="2745"/>
    <x v="2744"/>
    <x v="9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x v="2746"/>
    <x v="2745"/>
    <x v="2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x v="2747"/>
    <x v="2746"/>
    <x v="1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x v="2748"/>
    <x v="2747"/>
    <x v="3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x v="2749"/>
    <x v="2748"/>
    <x v="36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x v="2750"/>
    <x v="2749"/>
    <x v="370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x v="2751"/>
    <x v="2750"/>
    <x v="225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x v="2752"/>
    <x v="2751"/>
    <x v="13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x v="2753"/>
    <x v="2752"/>
    <x v="3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x v="2754"/>
    <x v="2753"/>
    <x v="2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x v="2755"/>
    <x v="2754"/>
    <x v="3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x v="2756"/>
    <x v="2755"/>
    <x v="15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x v="2757"/>
    <x v="2756"/>
    <x v="13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x v="2758"/>
    <x v="2757"/>
    <x v="28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x v="2759"/>
    <x v="2758"/>
    <x v="1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x v="2760"/>
    <x v="2759"/>
    <x v="1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x v="2761"/>
    <x v="2760"/>
    <x v="53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x v="2762"/>
    <x v="2761"/>
    <x v="371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x v="2763"/>
    <x v="2762"/>
    <x v="23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x v="2764"/>
    <x v="2763"/>
    <x v="23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x v="2765"/>
    <x v="2764"/>
    <x v="1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x v="2766"/>
    <x v="2765"/>
    <x v="23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x v="2767"/>
    <x v="2766"/>
    <x v="39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x v="2768"/>
    <x v="2767"/>
    <x v="134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x v="2769"/>
    <x v="2768"/>
    <x v="22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x v="2770"/>
    <x v="2769"/>
    <x v="372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x v="2771"/>
    <x v="2770"/>
    <x v="6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x v="2772"/>
    <x v="2771"/>
    <x v="373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x v="2773"/>
    <x v="2772"/>
    <x v="23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x v="2774"/>
    <x v="2773"/>
    <x v="1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x v="2775"/>
    <x v="2774"/>
    <x v="223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x v="2776"/>
    <x v="2775"/>
    <x v="9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x v="2777"/>
    <x v="2776"/>
    <x v="62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x v="2778"/>
    <x v="2777"/>
    <x v="3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x v="2779"/>
    <x v="2778"/>
    <x v="57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x v="2780"/>
    <x v="2779"/>
    <x v="21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x v="2781"/>
    <x v="2780"/>
    <x v="28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x v="2782"/>
    <x v="2781"/>
    <x v="28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x v="2783"/>
    <x v="2782"/>
    <x v="12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x v="2784"/>
    <x v="2783"/>
    <x v="1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x v="2785"/>
    <x v="2784"/>
    <x v="3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x v="2786"/>
    <x v="2785"/>
    <x v="28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x v="2787"/>
    <x v="2786"/>
    <x v="13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x v="2788"/>
    <x v="2787"/>
    <x v="9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x v="2789"/>
    <x v="2788"/>
    <x v="9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x v="2790"/>
    <x v="2789"/>
    <x v="13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x v="2791"/>
    <x v="2790"/>
    <x v="13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x v="2792"/>
    <x v="2791"/>
    <x v="3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x v="2793"/>
    <x v="2792"/>
    <x v="45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x v="2794"/>
    <x v="2793"/>
    <x v="176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x v="2795"/>
    <x v="2794"/>
    <x v="134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x v="2796"/>
    <x v="2795"/>
    <x v="6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x v="2797"/>
    <x v="2796"/>
    <x v="1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x v="2798"/>
    <x v="2797"/>
    <x v="1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x v="2799"/>
    <x v="2798"/>
    <x v="28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x v="2800"/>
    <x v="2799"/>
    <x v="2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x v="2801"/>
    <x v="2800"/>
    <x v="9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x v="2802"/>
    <x v="2801"/>
    <x v="3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x v="2803"/>
    <x v="2802"/>
    <x v="28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x v="2804"/>
    <x v="2803"/>
    <x v="44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x v="2805"/>
    <x v="2804"/>
    <x v="9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x v="2806"/>
    <x v="2805"/>
    <x v="1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x v="2807"/>
    <x v="2806"/>
    <x v="37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x v="2808"/>
    <x v="2807"/>
    <x v="3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x v="2809"/>
    <x v="2808"/>
    <x v="3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x v="2810"/>
    <x v="2809"/>
    <x v="3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x v="2811"/>
    <x v="2810"/>
    <x v="1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x v="2812"/>
    <x v="2811"/>
    <x v="7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x v="2813"/>
    <x v="2812"/>
    <x v="15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x v="2814"/>
    <x v="2813"/>
    <x v="49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x v="2815"/>
    <x v="2814"/>
    <x v="9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x v="2816"/>
    <x v="2815"/>
    <x v="2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x v="2817"/>
    <x v="2816"/>
    <x v="3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x v="2818"/>
    <x v="2817"/>
    <x v="1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x v="2819"/>
    <x v="2818"/>
    <x v="48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x v="2820"/>
    <x v="2819"/>
    <x v="28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x v="2821"/>
    <x v="2820"/>
    <x v="12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x v="2822"/>
    <x v="2821"/>
    <x v="213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x v="2823"/>
    <x v="2822"/>
    <x v="81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x v="2824"/>
    <x v="2823"/>
    <x v="9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x v="2825"/>
    <x v="2824"/>
    <x v="13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x v="2826"/>
    <x v="2825"/>
    <x v="13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x v="2827"/>
    <x v="2826"/>
    <x v="196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x v="2828"/>
    <x v="2827"/>
    <x v="3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x v="2829"/>
    <x v="2828"/>
    <x v="9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x v="2830"/>
    <x v="2829"/>
    <x v="9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x v="2831"/>
    <x v="2830"/>
    <x v="3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x v="2832"/>
    <x v="2831"/>
    <x v="2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x v="2833"/>
    <x v="2832"/>
    <x v="134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x v="2834"/>
    <x v="2833"/>
    <x v="28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x v="2835"/>
    <x v="2834"/>
    <x v="52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x v="2836"/>
    <x v="2835"/>
    <x v="16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x v="2837"/>
    <x v="2836"/>
    <x v="13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x v="2838"/>
    <x v="2837"/>
    <x v="8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x v="2839"/>
    <x v="2838"/>
    <x v="3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x v="2840"/>
    <x v="2839"/>
    <x v="28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x v="2841"/>
    <x v="2840"/>
    <x v="15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x v="2842"/>
    <x v="2841"/>
    <x v="38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x v="2843"/>
    <x v="2842"/>
    <x v="131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x v="2844"/>
    <x v="2843"/>
    <x v="51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x v="2845"/>
    <x v="2844"/>
    <x v="6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x v="2846"/>
    <x v="2845"/>
    <x v="13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x v="2847"/>
    <x v="2846"/>
    <x v="19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x v="2848"/>
    <x v="2847"/>
    <x v="2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x v="2849"/>
    <x v="2848"/>
    <x v="6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x v="2850"/>
    <x v="2849"/>
    <x v="37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x v="2851"/>
    <x v="2850"/>
    <x v="1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x v="2852"/>
    <x v="2851"/>
    <x v="196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x v="2853"/>
    <x v="2852"/>
    <x v="28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x v="2854"/>
    <x v="2853"/>
    <x v="2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x v="2855"/>
    <x v="2854"/>
    <x v="9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x v="2856"/>
    <x v="2855"/>
    <x v="114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x v="2857"/>
    <x v="2856"/>
    <x v="28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x v="2858"/>
    <x v="2857"/>
    <x v="13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x v="2859"/>
    <x v="2858"/>
    <x v="23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x v="2860"/>
    <x v="2859"/>
    <x v="49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x v="2861"/>
    <x v="2860"/>
    <x v="83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x v="2862"/>
    <x v="2861"/>
    <x v="63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x v="2863"/>
    <x v="2862"/>
    <x v="3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x v="2864"/>
    <x v="2863"/>
    <x v="374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x v="2865"/>
    <x v="2864"/>
    <x v="1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x v="2866"/>
    <x v="2865"/>
    <x v="3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x v="2867"/>
    <x v="2866"/>
    <x v="36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x v="2868"/>
    <x v="2867"/>
    <x v="22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x v="2869"/>
    <x v="2868"/>
    <x v="1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x v="2870"/>
    <x v="2869"/>
    <x v="3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x v="2871"/>
    <x v="2870"/>
    <x v="9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x v="2872"/>
    <x v="2871"/>
    <x v="3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x v="2873"/>
    <x v="2872"/>
    <x v="1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x v="2874"/>
    <x v="2873"/>
    <x v="22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x v="2875"/>
    <x v="2874"/>
    <x v="6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x v="2876"/>
    <x v="2875"/>
    <x v="12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x v="2877"/>
    <x v="2876"/>
    <x v="9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x v="2878"/>
    <x v="2877"/>
    <x v="375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x v="2879"/>
    <x v="2878"/>
    <x v="14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x v="2880"/>
    <x v="2879"/>
    <x v="62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x v="2881"/>
    <x v="2880"/>
    <x v="47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x v="2882"/>
    <x v="2881"/>
    <x v="3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x v="2883"/>
    <x v="2882"/>
    <x v="101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x v="2884"/>
    <x v="2883"/>
    <x v="44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x v="2885"/>
    <x v="2884"/>
    <x v="48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x v="2886"/>
    <x v="2885"/>
    <x v="9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x v="2887"/>
    <x v="2886"/>
    <x v="11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x v="2888"/>
    <x v="2887"/>
    <x v="9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x v="2889"/>
    <x v="2888"/>
    <x v="13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x v="2890"/>
    <x v="2889"/>
    <x v="3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x v="2891"/>
    <x v="2890"/>
    <x v="62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x v="2892"/>
    <x v="2891"/>
    <x v="1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x v="2893"/>
    <x v="2892"/>
    <x v="63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x v="2894"/>
    <x v="2893"/>
    <x v="2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x v="2895"/>
    <x v="2894"/>
    <x v="9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x v="2896"/>
    <x v="2895"/>
    <x v="14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x v="2897"/>
    <x v="2896"/>
    <x v="51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x v="2898"/>
    <x v="2897"/>
    <x v="3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x v="2899"/>
    <x v="2898"/>
    <x v="62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x v="2900"/>
    <x v="2899"/>
    <x v="47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x v="2901"/>
    <x v="2900"/>
    <x v="6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x v="2902"/>
    <x v="2901"/>
    <x v="1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x v="2903"/>
    <x v="2902"/>
    <x v="15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x v="2904"/>
    <x v="2903"/>
    <x v="8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x v="2905"/>
    <x v="2904"/>
    <x v="12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x v="2906"/>
    <x v="2905"/>
    <x v="3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x v="2907"/>
    <x v="2906"/>
    <x v="376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x v="2908"/>
    <x v="2907"/>
    <x v="237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x v="2909"/>
    <x v="2908"/>
    <x v="11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x v="2910"/>
    <x v="2909"/>
    <x v="4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x v="2911"/>
    <x v="2910"/>
    <x v="377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x v="2912"/>
    <x v="2911"/>
    <x v="3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x v="2913"/>
    <x v="2912"/>
    <x v="31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x v="2914"/>
    <x v="2913"/>
    <x v="28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x v="2915"/>
    <x v="2914"/>
    <x v="378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x v="2916"/>
    <x v="2915"/>
    <x v="13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x v="2917"/>
    <x v="2916"/>
    <x v="1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x v="2918"/>
    <x v="2917"/>
    <x v="2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x v="2919"/>
    <x v="2918"/>
    <x v="3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x v="2920"/>
    <x v="2919"/>
    <x v="213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x v="2921"/>
    <x v="2920"/>
    <x v="2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x v="2922"/>
    <x v="2921"/>
    <x v="43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x v="2923"/>
    <x v="2922"/>
    <x v="31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x v="2924"/>
    <x v="2923"/>
    <x v="101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x v="2925"/>
    <x v="2924"/>
    <x v="9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x v="2926"/>
    <x v="2925"/>
    <x v="4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x v="2927"/>
    <x v="2926"/>
    <x v="28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x v="2928"/>
    <x v="2927"/>
    <x v="6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x v="2929"/>
    <x v="2928"/>
    <x v="3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x v="2930"/>
    <x v="2929"/>
    <x v="47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x v="2931"/>
    <x v="2930"/>
    <x v="379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x v="2932"/>
    <x v="2931"/>
    <x v="3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x v="2933"/>
    <x v="2932"/>
    <x v="3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x v="2934"/>
    <x v="2933"/>
    <x v="8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x v="2935"/>
    <x v="2934"/>
    <x v="28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x v="2936"/>
    <x v="2935"/>
    <x v="15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x v="2937"/>
    <x v="2936"/>
    <x v="23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x v="2938"/>
    <x v="2937"/>
    <x v="6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x v="2939"/>
    <x v="2938"/>
    <x v="3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x v="2940"/>
    <x v="2939"/>
    <x v="31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x v="2941"/>
    <x v="2940"/>
    <x v="61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x v="2942"/>
    <x v="2941"/>
    <x v="9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x v="2943"/>
    <x v="2942"/>
    <x v="3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x v="2944"/>
    <x v="2943"/>
    <x v="63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x v="2945"/>
    <x v="2944"/>
    <x v="13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x v="2946"/>
    <x v="2945"/>
    <x v="31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x v="2947"/>
    <x v="2946"/>
    <x v="69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x v="2948"/>
    <x v="2947"/>
    <x v="28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x v="2949"/>
    <x v="2948"/>
    <x v="38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x v="2950"/>
    <x v="2949"/>
    <x v="63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x v="2951"/>
    <x v="2950"/>
    <x v="22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x v="2952"/>
    <x v="2951"/>
    <x v="307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x v="2953"/>
    <x v="2952"/>
    <x v="36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x v="2954"/>
    <x v="2953"/>
    <x v="38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x v="2955"/>
    <x v="2954"/>
    <x v="278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x v="2956"/>
    <x v="2955"/>
    <x v="36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x v="2957"/>
    <x v="2956"/>
    <x v="58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x v="2958"/>
    <x v="2957"/>
    <x v="3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x v="2959"/>
    <x v="2958"/>
    <x v="381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x v="2960"/>
    <x v="2959"/>
    <x v="1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x v="2961"/>
    <x v="2960"/>
    <x v="28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x v="2962"/>
    <x v="2961"/>
    <x v="3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x v="2963"/>
    <x v="2962"/>
    <x v="1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x v="2964"/>
    <x v="2963"/>
    <x v="15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x v="2965"/>
    <x v="2964"/>
    <x v="3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x v="2966"/>
    <x v="2965"/>
    <x v="1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x v="2967"/>
    <x v="2966"/>
    <x v="8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x v="2968"/>
    <x v="2967"/>
    <x v="28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x v="2969"/>
    <x v="2968"/>
    <x v="12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x v="2970"/>
    <x v="2969"/>
    <x v="5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x v="2971"/>
    <x v="2970"/>
    <x v="13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x v="2972"/>
    <x v="2971"/>
    <x v="1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x v="2973"/>
    <x v="2972"/>
    <x v="1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x v="2974"/>
    <x v="2973"/>
    <x v="6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x v="2975"/>
    <x v="2974"/>
    <x v="159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x v="2976"/>
    <x v="2975"/>
    <x v="9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x v="2977"/>
    <x v="2976"/>
    <x v="47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x v="2978"/>
    <x v="2977"/>
    <x v="1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x v="2979"/>
    <x v="2978"/>
    <x v="9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x v="2980"/>
    <x v="2979"/>
    <x v="23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x v="2981"/>
    <x v="2980"/>
    <x v="1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x v="2982"/>
    <x v="2981"/>
    <x v="382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x v="2983"/>
    <x v="2982"/>
    <x v="31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x v="2984"/>
    <x v="2983"/>
    <x v="3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x v="2985"/>
    <x v="2984"/>
    <x v="262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x v="2986"/>
    <x v="2985"/>
    <x v="31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x v="2987"/>
    <x v="2986"/>
    <x v="28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x v="2988"/>
    <x v="2987"/>
    <x v="22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x v="2989"/>
    <x v="2988"/>
    <x v="3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x v="2990"/>
    <x v="2989"/>
    <x v="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x v="2991"/>
    <x v="2990"/>
    <x v="9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x v="2992"/>
    <x v="2991"/>
    <x v="28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x v="2993"/>
    <x v="2992"/>
    <x v="43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x v="2994"/>
    <x v="2993"/>
    <x v="36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x v="2995"/>
    <x v="2994"/>
    <x v="19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x v="2996"/>
    <x v="2995"/>
    <x v="3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x v="2997"/>
    <x v="2996"/>
    <x v="63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x v="2998"/>
    <x v="2997"/>
    <x v="383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x v="2999"/>
    <x v="2998"/>
    <x v="2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x v="3000"/>
    <x v="2999"/>
    <x v="38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x v="3001"/>
    <x v="3000"/>
    <x v="39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x v="3002"/>
    <x v="3001"/>
    <x v="9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x v="3003"/>
    <x v="3002"/>
    <x v="79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x v="3004"/>
    <x v="3003"/>
    <x v="385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x v="3005"/>
    <x v="3004"/>
    <x v="6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x v="3006"/>
    <x v="3005"/>
    <x v="2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x v="3007"/>
    <x v="3006"/>
    <x v="9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x v="3008"/>
    <x v="3007"/>
    <x v="31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x v="3009"/>
    <x v="3008"/>
    <x v="15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x v="3010"/>
    <x v="3009"/>
    <x v="43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x v="3011"/>
    <x v="3010"/>
    <x v="23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x v="3012"/>
    <x v="3011"/>
    <x v="3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x v="3013"/>
    <x v="3012"/>
    <x v="31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x v="3014"/>
    <x v="3013"/>
    <x v="104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x v="3015"/>
    <x v="3014"/>
    <x v="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x v="3016"/>
    <x v="3015"/>
    <x v="29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x v="3017"/>
    <x v="3016"/>
    <x v="285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x v="3018"/>
    <x v="3017"/>
    <x v="36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x v="3019"/>
    <x v="3018"/>
    <x v="39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x v="3020"/>
    <x v="3019"/>
    <x v="37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x v="3021"/>
    <x v="3020"/>
    <x v="3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x v="3022"/>
    <x v="3021"/>
    <x v="176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x v="3023"/>
    <x v="3022"/>
    <x v="1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x v="3024"/>
    <x v="3023"/>
    <x v="3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x v="3025"/>
    <x v="3024"/>
    <x v="42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x v="3026"/>
    <x v="3025"/>
    <x v="79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x v="3027"/>
    <x v="3026"/>
    <x v="1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x v="3028"/>
    <x v="3027"/>
    <x v="11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x v="3029"/>
    <x v="3028"/>
    <x v="257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x v="3030"/>
    <x v="3029"/>
    <x v="15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x v="3031"/>
    <x v="3030"/>
    <x v="28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x v="3032"/>
    <x v="3031"/>
    <x v="9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x v="3033"/>
    <x v="3032"/>
    <x v="57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x v="3034"/>
    <x v="3033"/>
    <x v="31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x v="3035"/>
    <x v="3034"/>
    <x v="31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x v="3036"/>
    <x v="3035"/>
    <x v="2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x v="3037"/>
    <x v="3036"/>
    <x v="28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x v="3038"/>
    <x v="3037"/>
    <x v="22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x v="3039"/>
    <x v="3038"/>
    <x v="9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x v="3040"/>
    <x v="3039"/>
    <x v="386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x v="3041"/>
    <x v="3040"/>
    <x v="15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x v="3042"/>
    <x v="3041"/>
    <x v="36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x v="3043"/>
    <x v="3042"/>
    <x v="14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x v="3044"/>
    <x v="3043"/>
    <x v="23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x v="3045"/>
    <x v="3044"/>
    <x v="278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x v="3046"/>
    <x v="3045"/>
    <x v="2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x v="3047"/>
    <x v="3046"/>
    <x v="1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x v="3048"/>
    <x v="3047"/>
    <x v="192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x v="3049"/>
    <x v="3048"/>
    <x v="2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x v="3050"/>
    <x v="3049"/>
    <x v="8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x v="3051"/>
    <x v="3050"/>
    <x v="63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x v="3052"/>
    <x v="3051"/>
    <x v="3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x v="3053"/>
    <x v="3052"/>
    <x v="43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x v="3054"/>
    <x v="3053"/>
    <x v="22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x v="3055"/>
    <x v="3054"/>
    <x v="31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x v="3056"/>
    <x v="3055"/>
    <x v="63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x v="3057"/>
    <x v="3056"/>
    <x v="102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x v="3058"/>
    <x v="3057"/>
    <x v="36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x v="3059"/>
    <x v="3058"/>
    <x v="135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x v="3060"/>
    <x v="3059"/>
    <x v="8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x v="3061"/>
    <x v="3060"/>
    <x v="3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x v="3062"/>
    <x v="3061"/>
    <x v="9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x v="3063"/>
    <x v="3062"/>
    <x v="96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x v="3064"/>
    <x v="3063"/>
    <x v="31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x v="3065"/>
    <x v="3064"/>
    <x v="9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x v="3066"/>
    <x v="3065"/>
    <x v="6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x v="3067"/>
    <x v="3066"/>
    <x v="65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x v="3068"/>
    <x v="3067"/>
    <x v="28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x v="3069"/>
    <x v="3068"/>
    <x v="3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x v="3070"/>
    <x v="3069"/>
    <x v="14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x v="3071"/>
    <x v="3070"/>
    <x v="14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x v="3072"/>
    <x v="3071"/>
    <x v="387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x v="3073"/>
    <x v="3072"/>
    <x v="31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x v="3074"/>
    <x v="3073"/>
    <x v="36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x v="3075"/>
    <x v="3074"/>
    <x v="3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x v="3076"/>
    <x v="3075"/>
    <x v="29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x v="3077"/>
    <x v="3076"/>
    <x v="127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x v="3078"/>
    <x v="3077"/>
    <x v="388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x v="3079"/>
    <x v="3078"/>
    <x v="71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x v="3080"/>
    <x v="3079"/>
    <x v="8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x v="3081"/>
    <x v="3080"/>
    <x v="7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x v="3082"/>
    <x v="3081"/>
    <x v="22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x v="3083"/>
    <x v="3082"/>
    <x v="38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x v="3084"/>
    <x v="3083"/>
    <x v="31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x v="3085"/>
    <x v="3084"/>
    <x v="22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x v="3086"/>
    <x v="3085"/>
    <x v="22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x v="3087"/>
    <x v="3086"/>
    <x v="99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x v="3088"/>
    <x v="3087"/>
    <x v="31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x v="3089"/>
    <x v="3088"/>
    <x v="39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x v="3090"/>
    <x v="3089"/>
    <x v="1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x v="3091"/>
    <x v="3090"/>
    <x v="57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x v="3092"/>
    <x v="3091"/>
    <x v="23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x v="3093"/>
    <x v="3092"/>
    <x v="57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x v="3094"/>
    <x v="3093"/>
    <x v="391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x v="3095"/>
    <x v="3094"/>
    <x v="22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x v="3096"/>
    <x v="3095"/>
    <x v="3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x v="3097"/>
    <x v="3096"/>
    <x v="392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x v="3098"/>
    <x v="3097"/>
    <x v="13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x v="3099"/>
    <x v="3098"/>
    <x v="14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x v="3100"/>
    <x v="3099"/>
    <x v="3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x v="3101"/>
    <x v="3100"/>
    <x v="194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x v="3102"/>
    <x v="3101"/>
    <x v="393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x v="3103"/>
    <x v="3102"/>
    <x v="23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x v="3104"/>
    <x v="3103"/>
    <x v="394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x v="3105"/>
    <x v="3104"/>
    <x v="28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x v="3106"/>
    <x v="3105"/>
    <x v="79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x v="3107"/>
    <x v="3106"/>
    <x v="63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x v="3108"/>
    <x v="3107"/>
    <x v="228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x v="3109"/>
    <x v="3108"/>
    <x v="31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x v="3110"/>
    <x v="3109"/>
    <x v="22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x v="3111"/>
    <x v="3110"/>
    <x v="34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x v="3112"/>
    <x v="3111"/>
    <x v="39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x v="3113"/>
    <x v="3112"/>
    <x v="96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x v="3114"/>
    <x v="3113"/>
    <x v="3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x v="3115"/>
    <x v="3114"/>
    <x v="47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x v="3116"/>
    <x v="3115"/>
    <x v="28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x v="3117"/>
    <x v="3116"/>
    <x v="69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x v="3118"/>
    <x v="3117"/>
    <x v="3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x v="3119"/>
    <x v="3118"/>
    <x v="396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x v="3120"/>
    <x v="3119"/>
    <x v="15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x v="3121"/>
    <x v="3120"/>
    <x v="212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x v="3122"/>
    <x v="3121"/>
    <x v="152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x v="3123"/>
    <x v="3122"/>
    <x v="397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x v="3124"/>
    <x v="3123"/>
    <x v="86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x v="3125"/>
    <x v="3124"/>
    <x v="31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x v="3126"/>
    <x v="3125"/>
    <x v="57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x v="3127"/>
    <x v="3126"/>
    <x v="36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x v="3128"/>
    <x v="3127"/>
    <x v="21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x v="3129"/>
    <x v="3128"/>
    <x v="3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x v="3130"/>
    <x v="3129"/>
    <x v="393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x v="3131"/>
    <x v="3130"/>
    <x v="11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x v="3132"/>
    <x v="3131"/>
    <x v="2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x v="3133"/>
    <x v="3132"/>
    <x v="28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x v="3134"/>
    <x v="3133"/>
    <x v="398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x v="3135"/>
    <x v="3134"/>
    <x v="2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x v="3136"/>
    <x v="3135"/>
    <x v="15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x v="3137"/>
    <x v="3136"/>
    <x v="48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x v="3138"/>
    <x v="3137"/>
    <x v="63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x v="3139"/>
    <x v="3138"/>
    <x v="3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x v="3140"/>
    <x v="3139"/>
    <x v="2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x v="3141"/>
    <x v="3140"/>
    <x v="181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x v="3142"/>
    <x v="3141"/>
    <x v="176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x v="3143"/>
    <x v="3142"/>
    <x v="3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x v="3144"/>
    <x v="3143"/>
    <x v="31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x v="3145"/>
    <x v="3144"/>
    <x v="63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x v="3146"/>
    <x v="3145"/>
    <x v="22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x v="3147"/>
    <x v="3146"/>
    <x v="4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x v="3148"/>
    <x v="3147"/>
    <x v="21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x v="3149"/>
    <x v="3148"/>
    <x v="8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x v="3150"/>
    <x v="3149"/>
    <x v="8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x v="3151"/>
    <x v="3150"/>
    <x v="41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x v="3152"/>
    <x v="3151"/>
    <x v="9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x v="3153"/>
    <x v="3152"/>
    <x v="39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x v="3154"/>
    <x v="3153"/>
    <x v="1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x v="3155"/>
    <x v="3154"/>
    <x v="62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x v="3156"/>
    <x v="3155"/>
    <x v="23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x v="3157"/>
    <x v="3156"/>
    <x v="1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x v="3158"/>
    <x v="3157"/>
    <x v="15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x v="3159"/>
    <x v="3158"/>
    <x v="37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x v="3160"/>
    <x v="3159"/>
    <x v="13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x v="3161"/>
    <x v="3160"/>
    <x v="23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x v="3162"/>
    <x v="3161"/>
    <x v="93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x v="3163"/>
    <x v="3162"/>
    <x v="3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x v="3164"/>
    <x v="3163"/>
    <x v="47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x v="3165"/>
    <x v="3164"/>
    <x v="19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x v="3166"/>
    <x v="3165"/>
    <x v="9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x v="3167"/>
    <x v="3166"/>
    <x v="3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x v="3168"/>
    <x v="3167"/>
    <x v="6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x v="3169"/>
    <x v="3168"/>
    <x v="13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x v="3170"/>
    <x v="3169"/>
    <x v="39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x v="3171"/>
    <x v="3170"/>
    <x v="13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x v="3172"/>
    <x v="3171"/>
    <x v="3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x v="3173"/>
    <x v="3172"/>
    <x v="9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x v="3174"/>
    <x v="3173"/>
    <x v="1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x v="3175"/>
    <x v="3174"/>
    <x v="168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x v="3176"/>
    <x v="3175"/>
    <x v="3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x v="3177"/>
    <x v="3176"/>
    <x v="15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x v="3178"/>
    <x v="3177"/>
    <x v="285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x v="3179"/>
    <x v="3178"/>
    <x v="38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x v="3180"/>
    <x v="3179"/>
    <x v="2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x v="3181"/>
    <x v="3180"/>
    <x v="39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x v="3182"/>
    <x v="3181"/>
    <x v="3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x v="3183"/>
    <x v="3182"/>
    <x v="27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x v="3184"/>
    <x v="3183"/>
    <x v="28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x v="3185"/>
    <x v="3184"/>
    <x v="5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x v="3186"/>
    <x v="3185"/>
    <x v="36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x v="3187"/>
    <x v="3186"/>
    <x v="48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x v="3188"/>
    <x v="3187"/>
    <x v="56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x v="3189"/>
    <x v="3188"/>
    <x v="23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x v="3190"/>
    <x v="3189"/>
    <x v="192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x v="3191"/>
    <x v="3190"/>
    <x v="3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x v="3192"/>
    <x v="3191"/>
    <x v="1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x v="3193"/>
    <x v="3192"/>
    <x v="34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x v="3194"/>
    <x v="3193"/>
    <x v="8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x v="3195"/>
    <x v="3194"/>
    <x v="399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x v="3196"/>
    <x v="3195"/>
    <x v="3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x v="3197"/>
    <x v="3196"/>
    <x v="11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x v="3198"/>
    <x v="3197"/>
    <x v="1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x v="3199"/>
    <x v="3198"/>
    <x v="63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x v="3200"/>
    <x v="3199"/>
    <x v="13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x v="3201"/>
    <x v="3200"/>
    <x v="1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x v="3202"/>
    <x v="3201"/>
    <x v="28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x v="3203"/>
    <x v="3202"/>
    <x v="2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x v="3204"/>
    <x v="3203"/>
    <x v="6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x v="3205"/>
    <x v="3204"/>
    <x v="1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x v="3206"/>
    <x v="3205"/>
    <x v="62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x v="3207"/>
    <x v="3206"/>
    <x v="1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x v="3208"/>
    <x v="3207"/>
    <x v="196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x v="3209"/>
    <x v="3208"/>
    <x v="9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x v="3210"/>
    <x v="3209"/>
    <x v="165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x v="3211"/>
    <x v="3210"/>
    <x v="23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x v="3212"/>
    <x v="3211"/>
    <x v="12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x v="3213"/>
    <x v="3212"/>
    <x v="14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x v="3214"/>
    <x v="3213"/>
    <x v="19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x v="3215"/>
    <x v="3214"/>
    <x v="13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x v="3216"/>
    <x v="3215"/>
    <x v="37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x v="3217"/>
    <x v="3216"/>
    <x v="14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x v="3218"/>
    <x v="3217"/>
    <x v="22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x v="3219"/>
    <x v="3218"/>
    <x v="36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x v="3220"/>
    <x v="3219"/>
    <x v="23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x v="3221"/>
    <x v="3220"/>
    <x v="3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x v="3222"/>
    <x v="3221"/>
    <x v="379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x v="3223"/>
    <x v="3222"/>
    <x v="11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x v="3224"/>
    <x v="3223"/>
    <x v="13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x v="3225"/>
    <x v="3224"/>
    <x v="38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x v="3226"/>
    <x v="3225"/>
    <x v="38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x v="3227"/>
    <x v="3226"/>
    <x v="39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x v="3228"/>
    <x v="3227"/>
    <x v="22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x v="3229"/>
    <x v="3228"/>
    <x v="27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x v="3230"/>
    <x v="3229"/>
    <x v="28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x v="3231"/>
    <x v="3230"/>
    <x v="28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x v="3232"/>
    <x v="3231"/>
    <x v="1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x v="3233"/>
    <x v="3232"/>
    <x v="23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x v="3234"/>
    <x v="3233"/>
    <x v="36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x v="3235"/>
    <x v="3234"/>
    <x v="22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x v="3236"/>
    <x v="3235"/>
    <x v="19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x v="3237"/>
    <x v="3236"/>
    <x v="7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x v="3238"/>
    <x v="3237"/>
    <x v="400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x v="3239"/>
    <x v="3238"/>
    <x v="9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x v="3240"/>
    <x v="3239"/>
    <x v="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x v="3241"/>
    <x v="3240"/>
    <x v="3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x v="3242"/>
    <x v="3241"/>
    <x v="6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x v="3243"/>
    <x v="3242"/>
    <x v="183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x v="3244"/>
    <x v="3243"/>
    <x v="223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x v="3245"/>
    <x v="3244"/>
    <x v="3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x v="3246"/>
    <x v="3245"/>
    <x v="3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x v="3247"/>
    <x v="3246"/>
    <x v="14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x v="3248"/>
    <x v="3247"/>
    <x v="62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x v="3249"/>
    <x v="3248"/>
    <x v="31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x v="3250"/>
    <x v="3249"/>
    <x v="15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x v="3251"/>
    <x v="3250"/>
    <x v="268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x v="3252"/>
    <x v="3251"/>
    <x v="22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x v="3253"/>
    <x v="3252"/>
    <x v="93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x v="3254"/>
    <x v="3253"/>
    <x v="43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x v="3255"/>
    <x v="3254"/>
    <x v="3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x v="3256"/>
    <x v="3255"/>
    <x v="13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x v="3257"/>
    <x v="3256"/>
    <x v="39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x v="3258"/>
    <x v="3257"/>
    <x v="165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x v="3259"/>
    <x v="3258"/>
    <x v="1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x v="3260"/>
    <x v="3259"/>
    <x v="126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x v="3261"/>
    <x v="3260"/>
    <x v="401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x v="3262"/>
    <x v="3261"/>
    <x v="3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x v="3263"/>
    <x v="3262"/>
    <x v="3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x v="3264"/>
    <x v="3263"/>
    <x v="2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x v="3265"/>
    <x v="3264"/>
    <x v="12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x v="3266"/>
    <x v="3265"/>
    <x v="36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x v="3267"/>
    <x v="3266"/>
    <x v="13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x v="3268"/>
    <x v="3267"/>
    <x v="6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x v="3269"/>
    <x v="3268"/>
    <x v="4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x v="3270"/>
    <x v="3269"/>
    <x v="15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x v="3271"/>
    <x v="3270"/>
    <x v="3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x v="3272"/>
    <x v="3271"/>
    <x v="23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x v="3273"/>
    <x v="3272"/>
    <x v="289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x v="3274"/>
    <x v="3273"/>
    <x v="4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x v="3275"/>
    <x v="3274"/>
    <x v="37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x v="3276"/>
    <x v="3275"/>
    <x v="1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x v="3277"/>
    <x v="3276"/>
    <x v="3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x v="3278"/>
    <x v="3277"/>
    <x v="238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x v="3279"/>
    <x v="3278"/>
    <x v="13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x v="3280"/>
    <x v="3279"/>
    <x v="1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x v="3281"/>
    <x v="3280"/>
    <x v="31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x v="3282"/>
    <x v="3281"/>
    <x v="134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x v="3283"/>
    <x v="3282"/>
    <x v="9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x v="3284"/>
    <x v="3283"/>
    <x v="402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x v="3285"/>
    <x v="3284"/>
    <x v="36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x v="3286"/>
    <x v="3285"/>
    <x v="3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x v="3287"/>
    <x v="3286"/>
    <x v="3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x v="3288"/>
    <x v="3287"/>
    <x v="2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x v="3289"/>
    <x v="3288"/>
    <x v="13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x v="3290"/>
    <x v="3289"/>
    <x v="2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x v="3291"/>
    <x v="3290"/>
    <x v="403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x v="3292"/>
    <x v="3291"/>
    <x v="37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x v="3293"/>
    <x v="3292"/>
    <x v="2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x v="3294"/>
    <x v="3293"/>
    <x v="176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x v="3295"/>
    <x v="3294"/>
    <x v="15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x v="3296"/>
    <x v="3295"/>
    <x v="62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x v="3297"/>
    <x v="3296"/>
    <x v="3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x v="3298"/>
    <x v="3297"/>
    <x v="9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x v="3299"/>
    <x v="3298"/>
    <x v="9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x v="3300"/>
    <x v="3299"/>
    <x v="9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x v="3301"/>
    <x v="3300"/>
    <x v="33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x v="3302"/>
    <x v="3301"/>
    <x v="4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x v="3303"/>
    <x v="3302"/>
    <x v="36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x v="3304"/>
    <x v="3303"/>
    <x v="23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x v="3305"/>
    <x v="3304"/>
    <x v="15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x v="3306"/>
    <x v="3305"/>
    <x v="28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x v="3307"/>
    <x v="3306"/>
    <x v="8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x v="3308"/>
    <x v="3307"/>
    <x v="18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x v="3309"/>
    <x v="3308"/>
    <x v="115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x v="3310"/>
    <x v="3309"/>
    <x v="3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x v="3311"/>
    <x v="3310"/>
    <x v="3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x v="3312"/>
    <x v="3311"/>
    <x v="13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x v="3313"/>
    <x v="3312"/>
    <x v="134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x v="3314"/>
    <x v="3313"/>
    <x v="23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x v="3315"/>
    <x v="3314"/>
    <x v="404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x v="3316"/>
    <x v="3315"/>
    <x v="405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x v="3317"/>
    <x v="3316"/>
    <x v="13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x v="3318"/>
    <x v="3317"/>
    <x v="2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x v="3319"/>
    <x v="3318"/>
    <x v="3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x v="3320"/>
    <x v="3319"/>
    <x v="2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x v="3321"/>
    <x v="3320"/>
    <x v="126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x v="3322"/>
    <x v="3321"/>
    <x v="28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x v="3323"/>
    <x v="3322"/>
    <x v="15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x v="3324"/>
    <x v="3323"/>
    <x v="44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x v="3325"/>
    <x v="3324"/>
    <x v="6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x v="3326"/>
    <x v="3325"/>
    <x v="134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x v="3327"/>
    <x v="3326"/>
    <x v="4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x v="3328"/>
    <x v="3327"/>
    <x v="28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x v="3329"/>
    <x v="3328"/>
    <x v="15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x v="3330"/>
    <x v="3329"/>
    <x v="1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x v="3331"/>
    <x v="3330"/>
    <x v="12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x v="3332"/>
    <x v="3331"/>
    <x v="8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x v="3333"/>
    <x v="3332"/>
    <x v="406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x v="3334"/>
    <x v="3333"/>
    <x v="1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x v="3335"/>
    <x v="3334"/>
    <x v="49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x v="3336"/>
    <x v="3335"/>
    <x v="3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x v="3337"/>
    <x v="3336"/>
    <x v="36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x v="3338"/>
    <x v="3337"/>
    <x v="6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x v="3339"/>
    <x v="3338"/>
    <x v="9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x v="3340"/>
    <x v="3339"/>
    <x v="295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x v="3341"/>
    <x v="3340"/>
    <x v="12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x v="3342"/>
    <x v="3341"/>
    <x v="176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x v="3343"/>
    <x v="3342"/>
    <x v="37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x v="3344"/>
    <x v="3343"/>
    <x v="2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x v="3345"/>
    <x v="3344"/>
    <x v="15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x v="3346"/>
    <x v="3345"/>
    <x v="13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x v="3265"/>
    <x v="3346"/>
    <x v="62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x v="3347"/>
    <x v="3347"/>
    <x v="28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x v="3348"/>
    <x v="3348"/>
    <x v="8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x v="3349"/>
    <x v="3349"/>
    <x v="1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x v="3350"/>
    <x v="3350"/>
    <x v="1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x v="3351"/>
    <x v="3351"/>
    <x v="2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x v="3352"/>
    <x v="3352"/>
    <x v="9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x v="3353"/>
    <x v="3353"/>
    <x v="257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x v="3354"/>
    <x v="3354"/>
    <x v="15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x v="3355"/>
    <x v="3355"/>
    <x v="13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x v="3356"/>
    <x v="3356"/>
    <x v="3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x v="3357"/>
    <x v="3357"/>
    <x v="23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x v="3358"/>
    <x v="3358"/>
    <x v="7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x v="3359"/>
    <x v="3359"/>
    <x v="1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x v="3360"/>
    <x v="3360"/>
    <x v="2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x v="3361"/>
    <x v="3361"/>
    <x v="407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x v="3362"/>
    <x v="3362"/>
    <x v="9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x v="3363"/>
    <x v="3363"/>
    <x v="3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x v="3364"/>
    <x v="3364"/>
    <x v="2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x v="3365"/>
    <x v="3365"/>
    <x v="47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x v="3366"/>
    <x v="3366"/>
    <x v="28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x v="3367"/>
    <x v="3367"/>
    <x v="1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x v="3368"/>
    <x v="3368"/>
    <x v="15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x v="3369"/>
    <x v="3369"/>
    <x v="48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x v="3370"/>
    <x v="3370"/>
    <x v="28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x v="3371"/>
    <x v="3371"/>
    <x v="13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x v="3372"/>
    <x v="3372"/>
    <x v="8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x v="3373"/>
    <x v="3373"/>
    <x v="9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x v="3374"/>
    <x v="3374"/>
    <x v="6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x v="3375"/>
    <x v="3375"/>
    <x v="6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x v="3376"/>
    <x v="3376"/>
    <x v="131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x v="3377"/>
    <x v="3377"/>
    <x v="13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x v="3378"/>
    <x v="3378"/>
    <x v="9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x v="3379"/>
    <x v="3379"/>
    <x v="23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x v="3380"/>
    <x v="3380"/>
    <x v="8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x v="3381"/>
    <x v="3381"/>
    <x v="257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x v="3382"/>
    <x v="3382"/>
    <x v="12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x v="3383"/>
    <x v="3383"/>
    <x v="13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x v="3384"/>
    <x v="3384"/>
    <x v="13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x v="3385"/>
    <x v="3385"/>
    <x v="9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x v="3386"/>
    <x v="3386"/>
    <x v="15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x v="3387"/>
    <x v="3387"/>
    <x v="3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x v="3388"/>
    <x v="3388"/>
    <x v="15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x v="3389"/>
    <x v="3389"/>
    <x v="2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x v="3390"/>
    <x v="3390"/>
    <x v="2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x v="3391"/>
    <x v="3391"/>
    <x v="15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x v="3392"/>
    <x v="3392"/>
    <x v="131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x v="3393"/>
    <x v="3393"/>
    <x v="2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x v="3394"/>
    <x v="3394"/>
    <x v="15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x v="3395"/>
    <x v="3395"/>
    <x v="49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x v="3396"/>
    <x v="3396"/>
    <x v="23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x v="3397"/>
    <x v="3397"/>
    <x v="38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x v="3398"/>
    <x v="3398"/>
    <x v="3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x v="3399"/>
    <x v="3399"/>
    <x v="193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x v="3400"/>
    <x v="3400"/>
    <x v="36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x v="3401"/>
    <x v="3401"/>
    <x v="13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x v="3402"/>
    <x v="3402"/>
    <x v="2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x v="3403"/>
    <x v="3403"/>
    <x v="18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x v="3404"/>
    <x v="3404"/>
    <x v="3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x v="3405"/>
    <x v="3405"/>
    <x v="13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x v="3406"/>
    <x v="3406"/>
    <x v="2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x v="3407"/>
    <x v="3407"/>
    <x v="2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x v="3408"/>
    <x v="3408"/>
    <x v="9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x v="3409"/>
    <x v="3409"/>
    <x v="36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x v="3410"/>
    <x v="3410"/>
    <x v="9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x v="3411"/>
    <x v="3411"/>
    <x v="2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x v="3412"/>
    <x v="3412"/>
    <x v="9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x v="3413"/>
    <x v="3413"/>
    <x v="48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x v="3414"/>
    <x v="3414"/>
    <x v="23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x v="3415"/>
    <x v="3415"/>
    <x v="18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x v="3416"/>
    <x v="3416"/>
    <x v="23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x v="3417"/>
    <x v="3417"/>
    <x v="181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x v="3418"/>
    <x v="3418"/>
    <x v="176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x v="3419"/>
    <x v="3419"/>
    <x v="3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x v="3420"/>
    <x v="3420"/>
    <x v="9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x v="3421"/>
    <x v="3421"/>
    <x v="49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x v="3422"/>
    <x v="3422"/>
    <x v="12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x v="3423"/>
    <x v="3423"/>
    <x v="11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x v="3424"/>
    <x v="3424"/>
    <x v="192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x v="3425"/>
    <x v="3425"/>
    <x v="15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x v="3426"/>
    <x v="3426"/>
    <x v="13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x v="3427"/>
    <x v="3427"/>
    <x v="325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x v="3428"/>
    <x v="3428"/>
    <x v="13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x v="3429"/>
    <x v="3429"/>
    <x v="13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x v="3430"/>
    <x v="3430"/>
    <x v="13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x v="3431"/>
    <x v="3431"/>
    <x v="196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x v="3432"/>
    <x v="3432"/>
    <x v="3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x v="3433"/>
    <x v="3433"/>
    <x v="28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x v="3434"/>
    <x v="3434"/>
    <x v="1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x v="3435"/>
    <x v="3435"/>
    <x v="9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x v="3436"/>
    <x v="3436"/>
    <x v="3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x v="3437"/>
    <x v="3437"/>
    <x v="38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x v="3438"/>
    <x v="3438"/>
    <x v="1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x v="3439"/>
    <x v="3439"/>
    <x v="3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x v="3440"/>
    <x v="3440"/>
    <x v="49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x v="3441"/>
    <x v="3441"/>
    <x v="28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x v="3442"/>
    <x v="3442"/>
    <x v="43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x v="3443"/>
    <x v="3443"/>
    <x v="13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x v="3444"/>
    <x v="3444"/>
    <x v="28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x v="3445"/>
    <x v="3445"/>
    <x v="28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x v="3446"/>
    <x v="3446"/>
    <x v="19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x v="3447"/>
    <x v="3447"/>
    <x v="134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x v="3448"/>
    <x v="3448"/>
    <x v="2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x v="3449"/>
    <x v="3449"/>
    <x v="81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x v="3450"/>
    <x v="3450"/>
    <x v="28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x v="3451"/>
    <x v="3451"/>
    <x v="43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x v="3452"/>
    <x v="3452"/>
    <x v="176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x v="3453"/>
    <x v="3453"/>
    <x v="3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x v="3454"/>
    <x v="3454"/>
    <x v="9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x v="3455"/>
    <x v="3455"/>
    <x v="13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x v="3456"/>
    <x v="3456"/>
    <x v="40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x v="3457"/>
    <x v="3457"/>
    <x v="2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x v="3458"/>
    <x v="3458"/>
    <x v="2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x v="3459"/>
    <x v="3459"/>
    <x v="2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x v="3460"/>
    <x v="3460"/>
    <x v="49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x v="3461"/>
    <x v="3461"/>
    <x v="3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x v="3462"/>
    <x v="3462"/>
    <x v="1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x v="3463"/>
    <x v="3463"/>
    <x v="13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x v="3464"/>
    <x v="3464"/>
    <x v="8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x v="3465"/>
    <x v="3465"/>
    <x v="9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x v="3466"/>
    <x v="3466"/>
    <x v="3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x v="3467"/>
    <x v="3467"/>
    <x v="7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x v="3468"/>
    <x v="3468"/>
    <x v="49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x v="3469"/>
    <x v="3469"/>
    <x v="2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x v="3470"/>
    <x v="3470"/>
    <x v="13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x v="3471"/>
    <x v="3471"/>
    <x v="244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x v="3472"/>
    <x v="3472"/>
    <x v="13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x v="3473"/>
    <x v="3473"/>
    <x v="43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x v="3474"/>
    <x v="3474"/>
    <x v="43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x v="3475"/>
    <x v="3475"/>
    <x v="4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x v="3476"/>
    <x v="3476"/>
    <x v="13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x v="3477"/>
    <x v="3477"/>
    <x v="15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x v="3478"/>
    <x v="3478"/>
    <x v="15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x v="3479"/>
    <x v="3479"/>
    <x v="3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x v="3480"/>
    <x v="3480"/>
    <x v="9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x v="3481"/>
    <x v="3481"/>
    <x v="295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x v="3482"/>
    <x v="3482"/>
    <x v="3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x v="3483"/>
    <x v="3483"/>
    <x v="409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x v="3484"/>
    <x v="3484"/>
    <x v="9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x v="3485"/>
    <x v="3485"/>
    <x v="13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x v="3486"/>
    <x v="3486"/>
    <x v="9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x v="3487"/>
    <x v="3487"/>
    <x v="1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x v="3488"/>
    <x v="3488"/>
    <x v="28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x v="3489"/>
    <x v="3489"/>
    <x v="2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x v="3490"/>
    <x v="3490"/>
    <x v="276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x v="3491"/>
    <x v="3491"/>
    <x v="15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x v="3492"/>
    <x v="3492"/>
    <x v="44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x v="3493"/>
    <x v="3493"/>
    <x v="1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x v="3494"/>
    <x v="3494"/>
    <x v="9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x v="3495"/>
    <x v="3495"/>
    <x v="410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x v="3496"/>
    <x v="3496"/>
    <x v="409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x v="3497"/>
    <x v="3497"/>
    <x v="13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x v="3498"/>
    <x v="3498"/>
    <x v="28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x v="3499"/>
    <x v="3499"/>
    <x v="15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x v="3500"/>
    <x v="3500"/>
    <x v="23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x v="3501"/>
    <x v="3501"/>
    <x v="3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x v="3502"/>
    <x v="3502"/>
    <x v="28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x v="3503"/>
    <x v="3503"/>
    <x v="3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x v="3504"/>
    <x v="3504"/>
    <x v="9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x v="3505"/>
    <x v="3505"/>
    <x v="3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x v="3506"/>
    <x v="3506"/>
    <x v="213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x v="3507"/>
    <x v="3507"/>
    <x v="9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x v="3508"/>
    <x v="3508"/>
    <x v="42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x v="3509"/>
    <x v="3509"/>
    <x v="15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x v="3510"/>
    <x v="3510"/>
    <x v="28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x v="3511"/>
    <x v="3511"/>
    <x v="7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x v="3512"/>
    <x v="3512"/>
    <x v="2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x v="3513"/>
    <x v="3513"/>
    <x v="9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x v="3514"/>
    <x v="3514"/>
    <x v="3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x v="3515"/>
    <x v="3515"/>
    <x v="23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x v="3516"/>
    <x v="3516"/>
    <x v="15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x v="3517"/>
    <x v="3517"/>
    <x v="13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x v="3518"/>
    <x v="3518"/>
    <x v="13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x v="3519"/>
    <x v="3519"/>
    <x v="18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x v="3520"/>
    <x v="3520"/>
    <x v="411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x v="3521"/>
    <x v="3521"/>
    <x v="23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x v="3522"/>
    <x v="3522"/>
    <x v="3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x v="3523"/>
    <x v="3523"/>
    <x v="2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x v="3524"/>
    <x v="3524"/>
    <x v="126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x v="3525"/>
    <x v="3525"/>
    <x v="12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x v="3526"/>
    <x v="3526"/>
    <x v="409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x v="3527"/>
    <x v="3527"/>
    <x v="2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x v="3528"/>
    <x v="3528"/>
    <x v="181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x v="3529"/>
    <x v="3529"/>
    <x v="28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x v="3530"/>
    <x v="3530"/>
    <x v="412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x v="3531"/>
    <x v="3531"/>
    <x v="2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x v="3532"/>
    <x v="3532"/>
    <x v="1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x v="3533"/>
    <x v="3533"/>
    <x v="13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x v="3534"/>
    <x v="3534"/>
    <x v="325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x v="3535"/>
    <x v="3535"/>
    <x v="413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x v="3536"/>
    <x v="3536"/>
    <x v="13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x v="3537"/>
    <x v="3537"/>
    <x v="2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x v="3538"/>
    <x v="3538"/>
    <x v="43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x v="3539"/>
    <x v="3539"/>
    <x v="38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x v="3540"/>
    <x v="3540"/>
    <x v="62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x v="3541"/>
    <x v="3541"/>
    <x v="15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x v="3542"/>
    <x v="3542"/>
    <x v="3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x v="3543"/>
    <x v="3543"/>
    <x v="49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x v="3544"/>
    <x v="3544"/>
    <x v="184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x v="3545"/>
    <x v="3545"/>
    <x v="19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x v="3546"/>
    <x v="3546"/>
    <x v="19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x v="3547"/>
    <x v="3547"/>
    <x v="28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x v="3548"/>
    <x v="3548"/>
    <x v="3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x v="3549"/>
    <x v="3549"/>
    <x v="15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x v="3550"/>
    <x v="3550"/>
    <x v="414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x v="3551"/>
    <x v="3551"/>
    <x v="62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x v="3552"/>
    <x v="3552"/>
    <x v="1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x v="3553"/>
    <x v="3553"/>
    <x v="262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x v="3554"/>
    <x v="3554"/>
    <x v="41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x v="3555"/>
    <x v="3555"/>
    <x v="57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x v="3556"/>
    <x v="3556"/>
    <x v="18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x v="3557"/>
    <x v="3557"/>
    <x v="28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x v="3558"/>
    <x v="3558"/>
    <x v="5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x v="3559"/>
    <x v="3559"/>
    <x v="3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x v="3560"/>
    <x v="3560"/>
    <x v="4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x v="3561"/>
    <x v="3561"/>
    <x v="2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x v="3562"/>
    <x v="3562"/>
    <x v="28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x v="3563"/>
    <x v="3563"/>
    <x v="42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x v="3564"/>
    <x v="3564"/>
    <x v="13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x v="3565"/>
    <x v="3565"/>
    <x v="28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x v="3566"/>
    <x v="3566"/>
    <x v="28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x v="3567"/>
    <x v="3567"/>
    <x v="1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x v="3568"/>
    <x v="3568"/>
    <x v="13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x v="3569"/>
    <x v="3569"/>
    <x v="15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x v="3570"/>
    <x v="3570"/>
    <x v="2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x v="3571"/>
    <x v="3571"/>
    <x v="9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x v="3572"/>
    <x v="3572"/>
    <x v="238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x v="3573"/>
    <x v="3573"/>
    <x v="3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x v="3574"/>
    <x v="3574"/>
    <x v="213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x v="3575"/>
    <x v="3575"/>
    <x v="2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x v="3576"/>
    <x v="3576"/>
    <x v="15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x v="3577"/>
    <x v="3577"/>
    <x v="2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x v="3578"/>
    <x v="3578"/>
    <x v="42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x v="3579"/>
    <x v="3579"/>
    <x v="15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x v="3580"/>
    <x v="3580"/>
    <x v="28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x v="3581"/>
    <x v="3581"/>
    <x v="9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x v="3582"/>
    <x v="3582"/>
    <x v="9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x v="3583"/>
    <x v="3583"/>
    <x v="104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x v="3584"/>
    <x v="3584"/>
    <x v="51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x v="3585"/>
    <x v="3585"/>
    <x v="2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x v="3586"/>
    <x v="3586"/>
    <x v="48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x v="3587"/>
    <x v="3587"/>
    <x v="23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x v="3588"/>
    <x v="3588"/>
    <x v="1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x v="3589"/>
    <x v="3589"/>
    <x v="176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x v="3590"/>
    <x v="3590"/>
    <x v="13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x v="3591"/>
    <x v="3591"/>
    <x v="9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x v="3592"/>
    <x v="3592"/>
    <x v="183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x v="3593"/>
    <x v="3593"/>
    <x v="27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x v="3594"/>
    <x v="3594"/>
    <x v="184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x v="3595"/>
    <x v="3595"/>
    <x v="3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x v="3596"/>
    <x v="3596"/>
    <x v="28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x v="3597"/>
    <x v="3597"/>
    <x v="2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x v="3598"/>
    <x v="3598"/>
    <x v="185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x v="3599"/>
    <x v="3599"/>
    <x v="13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x v="3600"/>
    <x v="3600"/>
    <x v="23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x v="3601"/>
    <x v="3601"/>
    <x v="15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x v="3602"/>
    <x v="3602"/>
    <x v="9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x v="3603"/>
    <x v="3603"/>
    <x v="49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x v="3604"/>
    <x v="3604"/>
    <x v="9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x v="3605"/>
    <x v="3605"/>
    <x v="131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x v="3606"/>
    <x v="3606"/>
    <x v="134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x v="3607"/>
    <x v="3607"/>
    <x v="416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x v="3608"/>
    <x v="3608"/>
    <x v="28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x v="3609"/>
    <x v="3609"/>
    <x v="3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x v="3610"/>
    <x v="3610"/>
    <x v="1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x v="3611"/>
    <x v="3611"/>
    <x v="21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x v="3438"/>
    <x v="3612"/>
    <x v="3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x v="3612"/>
    <x v="3613"/>
    <x v="3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x v="3613"/>
    <x v="3614"/>
    <x v="3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x v="3614"/>
    <x v="3615"/>
    <x v="417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x v="3615"/>
    <x v="3616"/>
    <x v="13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x v="3616"/>
    <x v="3617"/>
    <x v="28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x v="3617"/>
    <x v="3618"/>
    <x v="124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x v="3618"/>
    <x v="3619"/>
    <x v="9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x v="3619"/>
    <x v="3620"/>
    <x v="28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x v="3620"/>
    <x v="3621"/>
    <x v="3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x v="3621"/>
    <x v="3622"/>
    <x v="9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x v="3622"/>
    <x v="3623"/>
    <x v="9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x v="3623"/>
    <x v="3624"/>
    <x v="23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x v="3624"/>
    <x v="3625"/>
    <x v="13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x v="3625"/>
    <x v="3626"/>
    <x v="57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x v="3626"/>
    <x v="3627"/>
    <x v="8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x v="3627"/>
    <x v="3628"/>
    <x v="9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x v="3628"/>
    <x v="3629"/>
    <x v="418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x v="3629"/>
    <x v="3630"/>
    <x v="2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x v="3630"/>
    <x v="3631"/>
    <x v="1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x v="3631"/>
    <x v="3632"/>
    <x v="96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x v="3632"/>
    <x v="3633"/>
    <x v="8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x v="3633"/>
    <x v="3634"/>
    <x v="6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x v="3634"/>
    <x v="3635"/>
    <x v="9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x v="3635"/>
    <x v="3636"/>
    <x v="126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x v="3636"/>
    <x v="3637"/>
    <x v="31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x v="3637"/>
    <x v="3638"/>
    <x v="28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x v="3638"/>
    <x v="3639"/>
    <x v="9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x v="3639"/>
    <x v="3640"/>
    <x v="176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x v="3640"/>
    <x v="3641"/>
    <x v="31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x v="3641"/>
    <x v="3642"/>
    <x v="1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x v="3642"/>
    <x v="3643"/>
    <x v="28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x v="3643"/>
    <x v="3644"/>
    <x v="3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x v="3644"/>
    <x v="3645"/>
    <x v="2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x v="3645"/>
    <x v="3646"/>
    <x v="79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x v="3646"/>
    <x v="3647"/>
    <x v="47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x v="3647"/>
    <x v="3648"/>
    <x v="2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x v="3648"/>
    <x v="3649"/>
    <x v="2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x v="2866"/>
    <x v="3650"/>
    <x v="43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x v="3649"/>
    <x v="3651"/>
    <x v="13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x v="3650"/>
    <x v="3652"/>
    <x v="15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x v="3651"/>
    <x v="3653"/>
    <x v="1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x v="3652"/>
    <x v="3654"/>
    <x v="1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x v="3653"/>
    <x v="3655"/>
    <x v="13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x v="3654"/>
    <x v="3656"/>
    <x v="15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x v="3655"/>
    <x v="3657"/>
    <x v="9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x v="3656"/>
    <x v="3658"/>
    <x v="49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x v="3657"/>
    <x v="3659"/>
    <x v="9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x v="3658"/>
    <x v="3660"/>
    <x v="6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x v="3659"/>
    <x v="3661"/>
    <x v="419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x v="3660"/>
    <x v="3662"/>
    <x v="134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x v="3661"/>
    <x v="3663"/>
    <x v="4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x v="3662"/>
    <x v="3664"/>
    <x v="38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x v="3663"/>
    <x v="3665"/>
    <x v="9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x v="3664"/>
    <x v="3666"/>
    <x v="28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x v="3665"/>
    <x v="3667"/>
    <x v="28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x v="3666"/>
    <x v="3668"/>
    <x v="421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x v="3667"/>
    <x v="3669"/>
    <x v="8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x v="3668"/>
    <x v="3670"/>
    <x v="9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x v="3669"/>
    <x v="3671"/>
    <x v="23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x v="3670"/>
    <x v="3672"/>
    <x v="37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x v="3671"/>
    <x v="3673"/>
    <x v="45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x v="3672"/>
    <x v="3674"/>
    <x v="134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x v="3673"/>
    <x v="3675"/>
    <x v="14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x v="3674"/>
    <x v="3676"/>
    <x v="13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x v="3675"/>
    <x v="3677"/>
    <x v="13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x v="3676"/>
    <x v="3678"/>
    <x v="9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x v="3677"/>
    <x v="3679"/>
    <x v="28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x v="3678"/>
    <x v="3680"/>
    <x v="9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x v="3679"/>
    <x v="3681"/>
    <x v="8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x v="3680"/>
    <x v="3682"/>
    <x v="47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x v="3681"/>
    <x v="3683"/>
    <x v="1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x v="3682"/>
    <x v="3684"/>
    <x v="18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x v="3683"/>
    <x v="3685"/>
    <x v="1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x v="3684"/>
    <x v="3686"/>
    <x v="9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x v="3685"/>
    <x v="3687"/>
    <x v="9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x v="3686"/>
    <x v="3688"/>
    <x v="15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x v="3687"/>
    <x v="3689"/>
    <x v="79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x v="3688"/>
    <x v="3690"/>
    <x v="28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x v="3689"/>
    <x v="3691"/>
    <x v="422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x v="3690"/>
    <x v="3692"/>
    <x v="8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x v="3691"/>
    <x v="3693"/>
    <x v="23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x v="3692"/>
    <x v="3694"/>
    <x v="13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x v="3693"/>
    <x v="3695"/>
    <x v="13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x v="3694"/>
    <x v="3696"/>
    <x v="1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x v="3695"/>
    <x v="3697"/>
    <x v="3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x v="3696"/>
    <x v="3698"/>
    <x v="2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x v="3697"/>
    <x v="3699"/>
    <x v="15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x v="3698"/>
    <x v="3700"/>
    <x v="9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x v="3699"/>
    <x v="3701"/>
    <x v="405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x v="3700"/>
    <x v="3702"/>
    <x v="43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x v="3701"/>
    <x v="3703"/>
    <x v="423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x v="3702"/>
    <x v="3704"/>
    <x v="15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x v="3703"/>
    <x v="3705"/>
    <x v="28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x v="3704"/>
    <x v="3706"/>
    <x v="176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x v="3705"/>
    <x v="3707"/>
    <x v="28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x v="3706"/>
    <x v="3708"/>
    <x v="46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x v="3707"/>
    <x v="3709"/>
    <x v="2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x v="3708"/>
    <x v="3710"/>
    <x v="51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x v="3709"/>
    <x v="3711"/>
    <x v="13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x v="3710"/>
    <x v="3712"/>
    <x v="3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x v="3711"/>
    <x v="3713"/>
    <x v="8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x v="3712"/>
    <x v="3714"/>
    <x v="134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x v="3713"/>
    <x v="3715"/>
    <x v="23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x v="3714"/>
    <x v="3716"/>
    <x v="2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x v="3715"/>
    <x v="3717"/>
    <x v="48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x v="3716"/>
    <x v="3718"/>
    <x v="126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x v="3717"/>
    <x v="3719"/>
    <x v="1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x v="3718"/>
    <x v="3720"/>
    <x v="15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x v="3719"/>
    <x v="3721"/>
    <x v="37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x v="3720"/>
    <x v="3722"/>
    <x v="27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x v="3721"/>
    <x v="3723"/>
    <x v="43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x v="3722"/>
    <x v="3724"/>
    <x v="16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x v="3723"/>
    <x v="3725"/>
    <x v="13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x v="3724"/>
    <x v="3726"/>
    <x v="22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x v="3725"/>
    <x v="3727"/>
    <x v="1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x v="3726"/>
    <x v="3728"/>
    <x v="28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x v="3727"/>
    <x v="3729"/>
    <x v="62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x v="3728"/>
    <x v="3730"/>
    <x v="16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x v="3729"/>
    <x v="3731"/>
    <x v="15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x v="3730"/>
    <x v="3732"/>
    <x v="15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x v="3731"/>
    <x v="3733"/>
    <x v="325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x v="3732"/>
    <x v="3734"/>
    <x v="15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x v="3476"/>
    <x v="3735"/>
    <x v="176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x v="3733"/>
    <x v="3736"/>
    <x v="15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x v="3734"/>
    <x v="3737"/>
    <x v="23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x v="3735"/>
    <x v="3738"/>
    <x v="13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x v="3736"/>
    <x v="3739"/>
    <x v="22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x v="3737"/>
    <x v="3740"/>
    <x v="1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x v="3738"/>
    <x v="3741"/>
    <x v="41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x v="3739"/>
    <x v="3742"/>
    <x v="38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x v="3740"/>
    <x v="3743"/>
    <x v="213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x v="3741"/>
    <x v="3744"/>
    <x v="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x v="3742"/>
    <x v="3745"/>
    <x v="3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x v="3743"/>
    <x v="3746"/>
    <x v="1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x v="3744"/>
    <x v="3747"/>
    <x v="2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x v="3745"/>
    <x v="3748"/>
    <x v="12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x v="3746"/>
    <x v="3749"/>
    <x v="28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x v="3747"/>
    <x v="3750"/>
    <x v="2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x v="3748"/>
    <x v="3751"/>
    <x v="1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x v="3749"/>
    <x v="3752"/>
    <x v="3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x v="3750"/>
    <x v="3753"/>
    <x v="131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x v="3751"/>
    <x v="3754"/>
    <x v="37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x v="3752"/>
    <x v="3755"/>
    <x v="8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x v="3753"/>
    <x v="3756"/>
    <x v="15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x v="3754"/>
    <x v="3757"/>
    <x v="23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x v="3755"/>
    <x v="3758"/>
    <x v="1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x v="3756"/>
    <x v="3759"/>
    <x v="2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x v="3757"/>
    <x v="3760"/>
    <x v="21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x v="3758"/>
    <x v="3761"/>
    <x v="1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x v="3759"/>
    <x v="3762"/>
    <x v="15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x v="3760"/>
    <x v="3763"/>
    <x v="39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x v="3761"/>
    <x v="3764"/>
    <x v="3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x v="3762"/>
    <x v="3765"/>
    <x v="13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x v="3763"/>
    <x v="3766"/>
    <x v="23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x v="3764"/>
    <x v="3767"/>
    <x v="184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x v="3765"/>
    <x v="3768"/>
    <x v="13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x v="3766"/>
    <x v="3769"/>
    <x v="28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x v="3767"/>
    <x v="3770"/>
    <x v="1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x v="3768"/>
    <x v="3771"/>
    <x v="1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x v="3769"/>
    <x v="3772"/>
    <x v="3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x v="3770"/>
    <x v="3773"/>
    <x v="13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x v="3771"/>
    <x v="3774"/>
    <x v="6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x v="3772"/>
    <x v="3775"/>
    <x v="13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x v="3773"/>
    <x v="3776"/>
    <x v="262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x v="3774"/>
    <x v="3777"/>
    <x v="36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x v="3775"/>
    <x v="3778"/>
    <x v="3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x v="3776"/>
    <x v="3779"/>
    <x v="37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x v="3777"/>
    <x v="3780"/>
    <x v="13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x v="3778"/>
    <x v="3781"/>
    <x v="38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x v="3779"/>
    <x v="3782"/>
    <x v="28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x v="3780"/>
    <x v="3783"/>
    <x v="13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x v="3781"/>
    <x v="3784"/>
    <x v="12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x v="3782"/>
    <x v="3785"/>
    <x v="18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x v="3783"/>
    <x v="3786"/>
    <x v="96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x v="3784"/>
    <x v="3787"/>
    <x v="424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x v="3785"/>
    <x v="3788"/>
    <x v="36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x v="3786"/>
    <x v="3789"/>
    <x v="15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x v="3787"/>
    <x v="3790"/>
    <x v="78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x v="3788"/>
    <x v="3791"/>
    <x v="39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x v="3789"/>
    <x v="3792"/>
    <x v="1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x v="3790"/>
    <x v="3793"/>
    <x v="2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x v="3791"/>
    <x v="3794"/>
    <x v="29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x v="3792"/>
    <x v="3795"/>
    <x v="12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x v="3793"/>
    <x v="3796"/>
    <x v="54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x v="3794"/>
    <x v="3797"/>
    <x v="3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x v="3795"/>
    <x v="3798"/>
    <x v="29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x v="3796"/>
    <x v="3799"/>
    <x v="1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x v="3797"/>
    <x v="3800"/>
    <x v="9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x v="3798"/>
    <x v="3801"/>
    <x v="14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x v="3799"/>
    <x v="3802"/>
    <x v="6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x v="3800"/>
    <x v="3803"/>
    <x v="6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x v="3801"/>
    <x v="3804"/>
    <x v="51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x v="3802"/>
    <x v="3805"/>
    <x v="15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x v="3803"/>
    <x v="3806"/>
    <x v="28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x v="3804"/>
    <x v="3807"/>
    <x v="13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x v="3805"/>
    <x v="3808"/>
    <x v="15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x v="3806"/>
    <x v="3809"/>
    <x v="49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x v="3807"/>
    <x v="3810"/>
    <x v="13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x v="3808"/>
    <x v="3811"/>
    <x v="19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x v="3809"/>
    <x v="3812"/>
    <x v="15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x v="3810"/>
    <x v="3813"/>
    <x v="28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x v="3811"/>
    <x v="3814"/>
    <x v="15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x v="3812"/>
    <x v="3815"/>
    <x v="13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x v="3813"/>
    <x v="3816"/>
    <x v="49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x v="3814"/>
    <x v="3705"/>
    <x v="28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x v="3815"/>
    <x v="3817"/>
    <x v="43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x v="3816"/>
    <x v="3818"/>
    <x v="8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x v="3817"/>
    <x v="3819"/>
    <x v="1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x v="3818"/>
    <x v="3820"/>
    <x v="3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x v="3819"/>
    <x v="3821"/>
    <x v="49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x v="3820"/>
    <x v="3822"/>
    <x v="1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x v="3821"/>
    <x v="3823"/>
    <x v="2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x v="3822"/>
    <x v="3824"/>
    <x v="9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x v="3823"/>
    <x v="3825"/>
    <x v="1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x v="3824"/>
    <x v="3826"/>
    <x v="2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x v="3825"/>
    <x v="3827"/>
    <x v="213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x v="3826"/>
    <x v="3828"/>
    <x v="2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x v="3827"/>
    <x v="3829"/>
    <x v="38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x v="3828"/>
    <x v="3830"/>
    <x v="38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x v="3829"/>
    <x v="3831"/>
    <x v="9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x v="3830"/>
    <x v="3832"/>
    <x v="48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x v="3831"/>
    <x v="3833"/>
    <x v="134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x v="3832"/>
    <x v="3834"/>
    <x v="13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x v="3833"/>
    <x v="3835"/>
    <x v="57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x v="3834"/>
    <x v="3836"/>
    <x v="13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x v="3835"/>
    <x v="3837"/>
    <x v="332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x v="3836"/>
    <x v="3838"/>
    <x v="3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x v="3837"/>
    <x v="3839"/>
    <x v="1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x v="3838"/>
    <x v="3840"/>
    <x v="1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x v="3839"/>
    <x v="3841"/>
    <x v="336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x v="3840"/>
    <x v="3842"/>
    <x v="79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x v="3841"/>
    <x v="3843"/>
    <x v="39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x v="3842"/>
    <x v="3844"/>
    <x v="124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x v="3843"/>
    <x v="3845"/>
    <x v="93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x v="3844"/>
    <x v="3846"/>
    <x v="11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x v="3845"/>
    <x v="3847"/>
    <x v="28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x v="3846"/>
    <x v="3848"/>
    <x v="3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x v="3847"/>
    <x v="3849"/>
    <x v="3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x v="3848"/>
    <x v="3850"/>
    <x v="57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x v="3849"/>
    <x v="3851"/>
    <x v="34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x v="3850"/>
    <x v="3852"/>
    <x v="28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x v="3851"/>
    <x v="3853"/>
    <x v="1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x v="3852"/>
    <x v="3854"/>
    <x v="1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x v="3853"/>
    <x v="3855"/>
    <x v="2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x v="3854"/>
    <x v="3856"/>
    <x v="3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x v="3855"/>
    <x v="3857"/>
    <x v="12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x v="3856"/>
    <x v="3858"/>
    <x v="13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x v="3857"/>
    <x v="3859"/>
    <x v="51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x v="3858"/>
    <x v="3860"/>
    <x v="12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x v="3859"/>
    <x v="3861"/>
    <x v="1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x v="3860"/>
    <x v="3862"/>
    <x v="425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x v="3861"/>
    <x v="3863"/>
    <x v="13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x v="3862"/>
    <x v="3864"/>
    <x v="13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x v="3863"/>
    <x v="3865"/>
    <x v="1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x v="3864"/>
    <x v="3866"/>
    <x v="426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x v="3865"/>
    <x v="3867"/>
    <x v="3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x v="3866"/>
    <x v="3868"/>
    <x v="15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x v="3867"/>
    <x v="3869"/>
    <x v="36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x v="3868"/>
    <x v="3870"/>
    <x v="62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x v="3869"/>
    <x v="3871"/>
    <x v="4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x v="3870"/>
    <x v="3872"/>
    <x v="11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x v="3871"/>
    <x v="3873"/>
    <x v="195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x v="3872"/>
    <x v="3874"/>
    <x v="31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x v="3873"/>
    <x v="3875"/>
    <x v="102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x v="3874"/>
    <x v="3876"/>
    <x v="36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x v="3875"/>
    <x v="3877"/>
    <x v="51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x v="3876"/>
    <x v="3878"/>
    <x v="2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x v="3877"/>
    <x v="3879"/>
    <x v="11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x v="3878"/>
    <x v="3880"/>
    <x v="36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x v="3879"/>
    <x v="3881"/>
    <x v="3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x v="3880"/>
    <x v="3882"/>
    <x v="427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x v="3881"/>
    <x v="3883"/>
    <x v="3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x v="3882"/>
    <x v="3884"/>
    <x v="13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x v="3883"/>
    <x v="3885"/>
    <x v="13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x v="3884"/>
    <x v="3886"/>
    <x v="6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x v="3885"/>
    <x v="3887"/>
    <x v="36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x v="3886"/>
    <x v="3888"/>
    <x v="134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x v="3887"/>
    <x v="3889"/>
    <x v="28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x v="3888"/>
    <x v="3890"/>
    <x v="63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x v="3889"/>
    <x v="3891"/>
    <x v="36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x v="3890"/>
    <x v="3892"/>
    <x v="28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x v="3891"/>
    <x v="3893"/>
    <x v="183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x v="3892"/>
    <x v="3894"/>
    <x v="3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x v="3893"/>
    <x v="3895"/>
    <x v="3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x v="3894"/>
    <x v="3896"/>
    <x v="3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x v="3895"/>
    <x v="3897"/>
    <x v="3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x v="3896"/>
    <x v="3898"/>
    <x v="9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x v="3897"/>
    <x v="3899"/>
    <x v="9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x v="3898"/>
    <x v="3900"/>
    <x v="15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x v="3899"/>
    <x v="3901"/>
    <x v="3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x v="3900"/>
    <x v="3902"/>
    <x v="15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x v="3901"/>
    <x v="3903"/>
    <x v="15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x v="3902"/>
    <x v="3904"/>
    <x v="28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x v="3903"/>
    <x v="3905"/>
    <x v="47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x v="3904"/>
    <x v="3906"/>
    <x v="127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x v="3905"/>
    <x v="3907"/>
    <x v="12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x v="3906"/>
    <x v="3908"/>
    <x v="6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x v="3907"/>
    <x v="3909"/>
    <x v="36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x v="3908"/>
    <x v="3910"/>
    <x v="3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x v="3909"/>
    <x v="3911"/>
    <x v="3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x v="3910"/>
    <x v="3912"/>
    <x v="15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x v="3911"/>
    <x v="3913"/>
    <x v="13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x v="3912"/>
    <x v="3914"/>
    <x v="8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x v="3913"/>
    <x v="3915"/>
    <x v="127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x v="3914"/>
    <x v="3916"/>
    <x v="1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x v="3915"/>
    <x v="3917"/>
    <x v="3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x v="3916"/>
    <x v="3918"/>
    <x v="9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x v="3917"/>
    <x v="3919"/>
    <x v="47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x v="3918"/>
    <x v="3920"/>
    <x v="236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x v="3919"/>
    <x v="3921"/>
    <x v="36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x v="3920"/>
    <x v="3922"/>
    <x v="325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x v="3921"/>
    <x v="3923"/>
    <x v="1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x v="3922"/>
    <x v="3924"/>
    <x v="3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x v="3923"/>
    <x v="3925"/>
    <x v="1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x v="3924"/>
    <x v="3926"/>
    <x v="22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x v="3925"/>
    <x v="3927"/>
    <x v="3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x v="3926"/>
    <x v="3928"/>
    <x v="6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x v="3927"/>
    <x v="3929"/>
    <x v="14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x v="3928"/>
    <x v="3930"/>
    <x v="39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x v="3929"/>
    <x v="3931"/>
    <x v="1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x v="3930"/>
    <x v="3932"/>
    <x v="9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x v="3931"/>
    <x v="3933"/>
    <x v="22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x v="3932"/>
    <x v="3934"/>
    <x v="428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x v="3933"/>
    <x v="3935"/>
    <x v="429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x v="3934"/>
    <x v="3936"/>
    <x v="1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x v="3935"/>
    <x v="3937"/>
    <x v="1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x v="3936"/>
    <x v="3938"/>
    <x v="62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x v="3937"/>
    <x v="3939"/>
    <x v="38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x v="3938"/>
    <x v="3940"/>
    <x v="1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x v="3939"/>
    <x v="3941"/>
    <x v="1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x v="3940"/>
    <x v="3942"/>
    <x v="13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x v="3941"/>
    <x v="3943"/>
    <x v="12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x v="3942"/>
    <x v="3944"/>
    <x v="9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x v="3943"/>
    <x v="3945"/>
    <x v="11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x v="3944"/>
    <x v="3946"/>
    <x v="3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x v="3945"/>
    <x v="3947"/>
    <x v="23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x v="3946"/>
    <x v="2849"/>
    <x v="61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x v="3947"/>
    <x v="3948"/>
    <x v="91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x v="3948"/>
    <x v="3949"/>
    <x v="43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x v="3949"/>
    <x v="3950"/>
    <x v="31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x v="3950"/>
    <x v="3951"/>
    <x v="257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x v="3951"/>
    <x v="3952"/>
    <x v="62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x v="3952"/>
    <x v="3953"/>
    <x v="89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x v="3953"/>
    <x v="3954"/>
    <x v="13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x v="3954"/>
    <x v="3955"/>
    <x v="38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x v="3955"/>
    <x v="3956"/>
    <x v="9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x v="3956"/>
    <x v="3957"/>
    <x v="1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x v="3957"/>
    <x v="3958"/>
    <x v="123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x v="3958"/>
    <x v="3959"/>
    <x v="3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x v="3959"/>
    <x v="3960"/>
    <x v="13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x v="3960"/>
    <x v="3961"/>
    <x v="13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x v="3961"/>
    <x v="3962"/>
    <x v="51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x v="3962"/>
    <x v="3963"/>
    <x v="18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x v="3963"/>
    <x v="3964"/>
    <x v="1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x v="3964"/>
    <x v="3965"/>
    <x v="431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x v="3965"/>
    <x v="3966"/>
    <x v="36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x v="3966"/>
    <x v="3967"/>
    <x v="32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x v="3967"/>
    <x v="3968"/>
    <x v="28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x v="3968"/>
    <x v="3969"/>
    <x v="1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x v="3969"/>
    <x v="3970"/>
    <x v="28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x v="3970"/>
    <x v="3971"/>
    <x v="432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x v="3971"/>
    <x v="3972"/>
    <x v="46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x v="3972"/>
    <x v="3973"/>
    <x v="161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x v="3973"/>
    <x v="3974"/>
    <x v="13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x v="3974"/>
    <x v="3975"/>
    <x v="12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x v="3975"/>
    <x v="3976"/>
    <x v="3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x v="3357"/>
    <x v="3357"/>
    <x v="11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x v="3976"/>
    <x v="3977"/>
    <x v="16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x v="3977"/>
    <x v="3978"/>
    <x v="433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x v="3978"/>
    <x v="3979"/>
    <x v="15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x v="3979"/>
    <x v="3980"/>
    <x v="13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x v="3980"/>
    <x v="3981"/>
    <x v="1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x v="3981"/>
    <x v="3982"/>
    <x v="44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x v="3982"/>
    <x v="3983"/>
    <x v="15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x v="3983"/>
    <x v="3984"/>
    <x v="9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x v="3984"/>
    <x v="3985"/>
    <x v="409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x v="3985"/>
    <x v="3986"/>
    <x v="2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x v="3986"/>
    <x v="3987"/>
    <x v="3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x v="3987"/>
    <x v="3988"/>
    <x v="63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x v="3988"/>
    <x v="3989"/>
    <x v="13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x v="3989"/>
    <x v="3990"/>
    <x v="48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x v="3990"/>
    <x v="3991"/>
    <x v="9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x v="3991"/>
    <x v="3992"/>
    <x v="9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x v="3992"/>
    <x v="3993"/>
    <x v="21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x v="3993"/>
    <x v="3994"/>
    <x v="39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x v="3994"/>
    <x v="3995"/>
    <x v="6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x v="3995"/>
    <x v="3996"/>
    <x v="38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x v="3996"/>
    <x v="3997"/>
    <x v="21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x v="3997"/>
    <x v="3960"/>
    <x v="13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x v="3998"/>
    <x v="3998"/>
    <x v="2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x v="3999"/>
    <x v="3999"/>
    <x v="9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x v="4000"/>
    <x v="4000"/>
    <x v="11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x v="3988"/>
    <x v="4001"/>
    <x v="13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x v="4001"/>
    <x v="4002"/>
    <x v="28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x v="4002"/>
    <x v="4003"/>
    <x v="434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x v="4003"/>
    <x v="4004"/>
    <x v="312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x v="4004"/>
    <x v="4005"/>
    <x v="49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x v="4005"/>
    <x v="4006"/>
    <x v="43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x v="4006"/>
    <x v="4007"/>
    <x v="13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x v="4007"/>
    <x v="4008"/>
    <x v="7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x v="4008"/>
    <x v="4009"/>
    <x v="39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x v="4009"/>
    <x v="4010"/>
    <x v="2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x v="4010"/>
    <x v="4011"/>
    <x v="3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x v="4011"/>
    <x v="4012"/>
    <x v="15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x v="4012"/>
    <x v="4013"/>
    <x v="8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x v="4013"/>
    <x v="4014"/>
    <x v="2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x v="4014"/>
    <x v="4015"/>
    <x v="36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x v="4015"/>
    <x v="4016"/>
    <x v="102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x v="4016"/>
    <x v="4017"/>
    <x v="39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x v="4017"/>
    <x v="4018"/>
    <x v="134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x v="4018"/>
    <x v="4019"/>
    <x v="1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x v="4019"/>
    <x v="4020"/>
    <x v="23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x v="4020"/>
    <x v="4021"/>
    <x v="9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x v="4021"/>
    <x v="4022"/>
    <x v="13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x v="4022"/>
    <x v="4023"/>
    <x v="22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x v="4023"/>
    <x v="4024"/>
    <x v="3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x v="4024"/>
    <x v="4025"/>
    <x v="1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x v="4025"/>
    <x v="4026"/>
    <x v="436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x v="4026"/>
    <x v="4027"/>
    <x v="437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x v="4027"/>
    <x v="4028"/>
    <x v="438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x v="4028"/>
    <x v="4029"/>
    <x v="3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x v="4029"/>
    <x v="3326"/>
    <x v="12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x v="4030"/>
    <x v="4030"/>
    <x v="176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x v="4031"/>
    <x v="4031"/>
    <x v="3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x v="4032"/>
    <x v="4032"/>
    <x v="2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x v="4033"/>
    <x v="4033"/>
    <x v="6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x v="4034"/>
    <x v="4034"/>
    <x v="1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x v="4035"/>
    <x v="4035"/>
    <x v="3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x v="4036"/>
    <x v="4036"/>
    <x v="43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x v="4037"/>
    <x v="4037"/>
    <x v="2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x v="4038"/>
    <x v="4038"/>
    <x v="1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x v="4039"/>
    <x v="4039"/>
    <x v="439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x v="4040"/>
    <x v="4040"/>
    <x v="1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x v="4041"/>
    <x v="4041"/>
    <x v="73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x v="4042"/>
    <x v="4042"/>
    <x v="22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x v="4043"/>
    <x v="4043"/>
    <x v="15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x v="4044"/>
    <x v="4044"/>
    <x v="2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x v="4045"/>
    <x v="4045"/>
    <x v="9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x v="4046"/>
    <x v="4046"/>
    <x v="2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x v="4047"/>
    <x v="4047"/>
    <x v="44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x v="4048"/>
    <x v="4048"/>
    <x v="1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x v="4049"/>
    <x v="4049"/>
    <x v="15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x v="4050"/>
    <x v="4050"/>
    <x v="8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x v="4051"/>
    <x v="4051"/>
    <x v="192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x v="4052"/>
    <x v="4052"/>
    <x v="3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x v="4053"/>
    <x v="4053"/>
    <x v="3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x v="4054"/>
    <x v="4054"/>
    <x v="441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x v="4055"/>
    <x v="4055"/>
    <x v="22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x v="4056"/>
    <x v="4056"/>
    <x v="196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x v="4057"/>
    <x v="4057"/>
    <x v="13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x v="4058"/>
    <x v="4058"/>
    <x v="23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x v="4059"/>
    <x v="4059"/>
    <x v="36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x v="4060"/>
    <x v="3887"/>
    <x v="1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x v="4061"/>
    <x v="4060"/>
    <x v="442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x v="4062"/>
    <x v="4061"/>
    <x v="21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x v="4063"/>
    <x v="4062"/>
    <x v="28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x v="4064"/>
    <x v="4063"/>
    <x v="22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x v="4065"/>
    <x v="4064"/>
    <x v="28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x v="4066"/>
    <x v="4065"/>
    <x v="8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x v="4067"/>
    <x v="4066"/>
    <x v="181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x v="4068"/>
    <x v="4067"/>
    <x v="13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x v="4069"/>
    <x v="4068"/>
    <x v="176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x v="4070"/>
    <x v="4069"/>
    <x v="36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x v="4071"/>
    <x v="4070"/>
    <x v="49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x v="4072"/>
    <x v="4071"/>
    <x v="9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x v="4073"/>
    <x v="4072"/>
    <x v="9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x v="4074"/>
    <x v="4073"/>
    <x v="443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x v="4075"/>
    <x v="4074"/>
    <x v="325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x v="4076"/>
    <x v="4075"/>
    <x v="8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x v="4077"/>
    <x v="4076"/>
    <x v="9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x v="4078"/>
    <x v="4077"/>
    <x v="8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x v="4079"/>
    <x v="4078"/>
    <x v="28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x v="4080"/>
    <x v="4079"/>
    <x v="376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x v="4081"/>
    <x v="4080"/>
    <x v="13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x v="4082"/>
    <x v="4081"/>
    <x v="1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x v="4083"/>
    <x v="4082"/>
    <x v="28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x v="4084"/>
    <x v="4083"/>
    <x v="183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x v="4085"/>
    <x v="4084"/>
    <x v="74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x v="4086"/>
    <x v="4085"/>
    <x v="3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x v="4087"/>
    <x v="4086"/>
    <x v="13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x v="4088"/>
    <x v="4087"/>
    <x v="11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x v="4089"/>
    <x v="4088"/>
    <x v="8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x v="4090"/>
    <x v="4089"/>
    <x v="3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x v="4091"/>
    <x v="4090"/>
    <x v="96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x v="4092"/>
    <x v="4091"/>
    <x v="37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x v="4093"/>
    <x v="4092"/>
    <x v="444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x v="4094"/>
    <x v="4093"/>
    <x v="2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x v="4095"/>
    <x v="4094"/>
    <x v="2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x v="4096"/>
    <x v="4095"/>
    <x v="28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x v="4097"/>
    <x v="4096"/>
    <x v="9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x v="4098"/>
    <x v="4097"/>
    <x v="287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x v="4099"/>
    <x v="4098"/>
    <x v="1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x v="4100"/>
    <x v="4099"/>
    <x v="13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x v="4101"/>
    <x v="4100"/>
    <x v="9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x v="4102"/>
    <x v="4101"/>
    <x v="2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x v="4103"/>
    <x v="4102"/>
    <x v="43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x v="4104"/>
    <x v="4103"/>
    <x v="9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x v="4105"/>
    <x v="2849"/>
    <x v="3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x v="4106"/>
    <x v="4104"/>
    <x v="15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A2DF20-FC3D-D64A-B1A9-A2BD545D6F9C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E16FD-210F-E34A-BF95-48DD1F163DBF}" name="PivotTable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31EA8-6645-A84F-BA3F-7DD82D8476FD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2B09FD-E6AA-3A41-B8BB-58C5BAFA3042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7A155-CDFF-F441-A335-3537403882AA}">
  <sheetPr codeName="Sheet1"/>
  <dimension ref="A1:F6"/>
  <sheetViews>
    <sheetView workbookViewId="0">
      <selection activeCell="Y41" sqref="Y4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  <col min="24" max="24" width="46.5" bestFit="1" customWidth="1"/>
    <col min="25" max="25" width="11.33203125" bestFit="1" customWidth="1"/>
    <col min="26" max="26" width="42.1640625" bestFit="1" customWidth="1"/>
    <col min="27" max="27" width="16" bestFit="1" customWidth="1"/>
    <col min="28" max="28" width="49.1640625" bestFit="1" customWidth="1"/>
    <col min="29" max="29" width="31.83203125" bestFit="1" customWidth="1"/>
    <col min="30" max="30" width="32" bestFit="1" customWidth="1"/>
    <col min="31" max="31" width="34.5" bestFit="1" customWidth="1"/>
    <col min="32" max="32" width="13.83203125" bestFit="1" customWidth="1"/>
    <col min="33" max="33" width="20.83203125" bestFit="1" customWidth="1"/>
    <col min="34" max="34" width="24" bestFit="1" customWidth="1"/>
    <col min="35" max="35" width="37.33203125" bestFit="1" customWidth="1"/>
    <col min="36" max="36" width="45.33203125" bestFit="1" customWidth="1"/>
    <col min="37" max="37" width="24.1640625" bestFit="1" customWidth="1"/>
    <col min="38" max="38" width="22.33203125" bestFit="1" customWidth="1"/>
    <col min="39" max="39" width="46.6640625" bestFit="1" customWidth="1"/>
    <col min="40" max="40" width="17.5" bestFit="1" customWidth="1"/>
    <col min="41" max="41" width="47.6640625" bestFit="1" customWidth="1"/>
    <col min="42" max="42" width="50" bestFit="1" customWidth="1"/>
    <col min="43" max="43" width="20.33203125" bestFit="1" customWidth="1"/>
    <col min="44" max="44" width="39.6640625" bestFit="1" customWidth="1"/>
    <col min="45" max="45" width="37.33203125" bestFit="1" customWidth="1"/>
    <col min="46" max="46" width="12" bestFit="1" customWidth="1"/>
    <col min="47" max="47" width="28.1640625" bestFit="1" customWidth="1"/>
    <col min="48" max="48" width="49.33203125" bestFit="1" customWidth="1"/>
    <col min="49" max="49" width="26.33203125" bestFit="1" customWidth="1"/>
    <col min="50" max="50" width="47.83203125" bestFit="1" customWidth="1"/>
    <col min="51" max="51" width="28.83203125" bestFit="1" customWidth="1"/>
    <col min="52" max="52" width="45" bestFit="1" customWidth="1"/>
    <col min="53" max="53" width="44" bestFit="1" customWidth="1"/>
    <col min="54" max="54" width="17.6640625" bestFit="1" customWidth="1"/>
    <col min="55" max="55" width="45.83203125" bestFit="1" customWidth="1"/>
    <col min="56" max="56" width="47.5" bestFit="1" customWidth="1"/>
    <col min="57" max="57" width="49.6640625" bestFit="1" customWidth="1"/>
    <col min="58" max="58" width="32.5" bestFit="1" customWidth="1"/>
    <col min="59" max="59" width="48.1640625" bestFit="1" customWidth="1"/>
    <col min="60" max="60" width="33" bestFit="1" customWidth="1"/>
    <col min="61" max="61" width="23" bestFit="1" customWidth="1"/>
    <col min="62" max="62" width="33.33203125" bestFit="1" customWidth="1"/>
    <col min="63" max="63" width="20.1640625" bestFit="1" customWidth="1"/>
    <col min="64" max="64" width="34.5" bestFit="1" customWidth="1"/>
    <col min="65" max="65" width="43" bestFit="1" customWidth="1"/>
    <col min="66" max="66" width="31.1640625" bestFit="1" customWidth="1"/>
    <col min="67" max="67" width="16.6640625" bestFit="1" customWidth="1"/>
    <col min="68" max="68" width="35.33203125" bestFit="1" customWidth="1"/>
    <col min="69" max="69" width="36.6640625" bestFit="1" customWidth="1"/>
    <col min="70" max="70" width="45" bestFit="1" customWidth="1"/>
    <col min="71" max="71" width="30.5" bestFit="1" customWidth="1"/>
    <col min="72" max="72" width="13" bestFit="1" customWidth="1"/>
    <col min="73" max="73" width="7.5" bestFit="1" customWidth="1"/>
    <col min="74" max="74" width="44.1640625" bestFit="1" customWidth="1"/>
    <col min="75" max="75" width="40.1640625" bestFit="1" customWidth="1"/>
    <col min="76" max="76" width="38.6640625" bestFit="1" customWidth="1"/>
    <col min="77" max="77" width="46.6640625" bestFit="1" customWidth="1"/>
    <col min="78" max="78" width="48.5" bestFit="1" customWidth="1"/>
    <col min="79" max="79" width="21.5" bestFit="1" customWidth="1"/>
    <col min="80" max="80" width="35.33203125" bestFit="1" customWidth="1"/>
    <col min="81" max="81" width="35.83203125" bestFit="1" customWidth="1"/>
    <col min="82" max="82" width="33.1640625" bestFit="1" customWidth="1"/>
    <col min="83" max="83" width="32" bestFit="1" customWidth="1"/>
    <col min="84" max="84" width="46.1640625" bestFit="1" customWidth="1"/>
    <col min="85" max="85" width="48.1640625" bestFit="1" customWidth="1"/>
    <col min="86" max="86" width="36" bestFit="1" customWidth="1"/>
    <col min="87" max="87" width="45.33203125" bestFit="1" customWidth="1"/>
    <col min="88" max="88" width="45.1640625" bestFit="1" customWidth="1"/>
    <col min="89" max="89" width="17.33203125" bestFit="1" customWidth="1"/>
    <col min="90" max="90" width="49.1640625" bestFit="1" customWidth="1"/>
    <col min="91" max="91" width="43.5" bestFit="1" customWidth="1"/>
    <col min="92" max="92" width="20.83203125" bestFit="1" customWidth="1"/>
    <col min="93" max="93" width="39.83203125" bestFit="1" customWidth="1"/>
    <col min="94" max="94" width="64.6640625" bestFit="1" customWidth="1"/>
    <col min="95" max="95" width="39.5" bestFit="1" customWidth="1"/>
    <col min="96" max="96" width="40.1640625" bestFit="1" customWidth="1"/>
    <col min="97" max="97" width="25.5" bestFit="1" customWidth="1"/>
    <col min="98" max="98" width="50.1640625" bestFit="1" customWidth="1"/>
    <col min="99" max="99" width="33.33203125" bestFit="1" customWidth="1"/>
    <col min="100" max="100" width="32.6640625" bestFit="1" customWidth="1"/>
    <col min="101" max="101" width="21.6640625" bestFit="1" customWidth="1"/>
    <col min="102" max="102" width="43.6640625" bestFit="1" customWidth="1"/>
    <col min="103" max="103" width="27.1640625" bestFit="1" customWidth="1"/>
    <col min="104" max="104" width="43.6640625" bestFit="1" customWidth="1"/>
    <col min="105" max="105" width="32.83203125" bestFit="1" customWidth="1"/>
    <col min="106" max="106" width="33.1640625" bestFit="1" customWidth="1"/>
    <col min="107" max="107" width="35" bestFit="1" customWidth="1"/>
    <col min="108" max="108" width="45.83203125" bestFit="1" customWidth="1"/>
    <col min="109" max="109" width="37.83203125" bestFit="1" customWidth="1"/>
    <col min="110" max="110" width="75" bestFit="1" customWidth="1"/>
    <col min="111" max="111" width="36" bestFit="1" customWidth="1"/>
    <col min="112" max="112" width="46.83203125" bestFit="1" customWidth="1"/>
    <col min="113" max="113" width="30.33203125" bestFit="1" customWidth="1"/>
    <col min="114" max="114" width="45.5" bestFit="1" customWidth="1"/>
    <col min="115" max="115" width="36.33203125" bestFit="1" customWidth="1"/>
    <col min="116" max="116" width="23.33203125" bestFit="1" customWidth="1"/>
    <col min="117" max="117" width="14.33203125" bestFit="1" customWidth="1"/>
    <col min="118" max="118" width="29.1640625" bestFit="1" customWidth="1"/>
    <col min="119" max="119" width="28.5" bestFit="1" customWidth="1"/>
    <col min="120" max="120" width="51.6640625" bestFit="1" customWidth="1"/>
    <col min="121" max="121" width="44.6640625" bestFit="1" customWidth="1"/>
    <col min="122" max="122" width="48.5" bestFit="1" customWidth="1"/>
    <col min="123" max="123" width="43.5" bestFit="1" customWidth="1"/>
    <col min="124" max="124" width="46" bestFit="1" customWidth="1"/>
    <col min="125" max="125" width="39.33203125" bestFit="1" customWidth="1"/>
    <col min="126" max="126" width="46" bestFit="1" customWidth="1"/>
    <col min="127" max="127" width="12.1640625" bestFit="1" customWidth="1"/>
    <col min="128" max="128" width="18.33203125" bestFit="1" customWidth="1"/>
    <col min="129" max="129" width="21.5" bestFit="1" customWidth="1"/>
    <col min="130" max="130" width="39.83203125" bestFit="1" customWidth="1"/>
    <col min="131" max="131" width="15.1640625" bestFit="1" customWidth="1"/>
    <col min="132" max="132" width="39.1640625" bestFit="1" customWidth="1"/>
    <col min="133" max="133" width="50" bestFit="1" customWidth="1"/>
    <col min="134" max="134" width="29.1640625" bestFit="1" customWidth="1"/>
    <col min="135" max="135" width="27.1640625" bestFit="1" customWidth="1"/>
    <col min="136" max="136" width="15.83203125" bestFit="1" customWidth="1"/>
    <col min="137" max="137" width="43.33203125" bestFit="1" customWidth="1"/>
    <col min="138" max="138" width="44" bestFit="1" customWidth="1"/>
    <col min="139" max="139" width="7.5" bestFit="1" customWidth="1"/>
    <col min="140" max="140" width="7.83203125" bestFit="1" customWidth="1"/>
    <col min="141" max="141" width="24.83203125" bestFit="1" customWidth="1"/>
    <col min="142" max="142" width="41.33203125" bestFit="1" customWidth="1"/>
    <col min="143" max="143" width="38.5" bestFit="1" customWidth="1"/>
    <col min="144" max="144" width="31.5" bestFit="1" customWidth="1"/>
    <col min="145" max="145" width="27" bestFit="1" customWidth="1"/>
    <col min="146" max="146" width="44.83203125" bestFit="1" customWidth="1"/>
    <col min="147" max="147" width="22.33203125" bestFit="1" customWidth="1"/>
    <col min="148" max="148" width="40.1640625" bestFit="1" customWidth="1"/>
    <col min="149" max="149" width="13.5" bestFit="1" customWidth="1"/>
    <col min="150" max="150" width="50.6640625" bestFit="1" customWidth="1"/>
    <col min="151" max="151" width="5.33203125" bestFit="1" customWidth="1"/>
    <col min="152" max="152" width="27.1640625" bestFit="1" customWidth="1"/>
    <col min="153" max="153" width="7.1640625" bestFit="1" customWidth="1"/>
    <col min="154" max="154" width="41.6640625" bestFit="1" customWidth="1"/>
    <col min="155" max="155" width="11.5" bestFit="1" customWidth="1"/>
    <col min="156" max="156" width="13.6640625" bestFit="1" customWidth="1"/>
    <col min="157" max="157" width="40.33203125" bestFit="1" customWidth="1"/>
    <col min="158" max="158" width="18.83203125" bestFit="1" customWidth="1"/>
    <col min="159" max="159" width="46.33203125" bestFit="1" customWidth="1"/>
    <col min="160" max="160" width="29.83203125" bestFit="1" customWidth="1"/>
    <col min="161" max="161" width="58.6640625" bestFit="1" customWidth="1"/>
    <col min="162" max="162" width="42.83203125" bestFit="1" customWidth="1"/>
    <col min="163" max="163" width="51.83203125" bestFit="1" customWidth="1"/>
    <col min="164" max="164" width="20.83203125" bestFit="1" customWidth="1"/>
    <col min="165" max="165" width="34.6640625" bestFit="1" customWidth="1"/>
    <col min="166" max="166" width="25.33203125" bestFit="1" customWidth="1"/>
    <col min="167" max="167" width="37" bestFit="1" customWidth="1"/>
    <col min="168" max="168" width="28.5" bestFit="1" customWidth="1"/>
    <col min="169" max="169" width="50.6640625" bestFit="1" customWidth="1"/>
    <col min="170" max="170" width="32.6640625" bestFit="1" customWidth="1"/>
    <col min="171" max="171" width="24.1640625" bestFit="1" customWidth="1"/>
    <col min="172" max="172" width="36" bestFit="1" customWidth="1"/>
    <col min="173" max="173" width="28.6640625" bestFit="1" customWidth="1"/>
    <col min="174" max="174" width="38.1640625" bestFit="1" customWidth="1"/>
    <col min="175" max="175" width="34.1640625" bestFit="1" customWidth="1"/>
    <col min="176" max="176" width="15.33203125" bestFit="1" customWidth="1"/>
    <col min="177" max="177" width="20.33203125" bestFit="1" customWidth="1"/>
    <col min="178" max="178" width="14.6640625" bestFit="1" customWidth="1"/>
    <col min="179" max="179" width="38.33203125" bestFit="1" customWidth="1"/>
    <col min="180" max="180" width="36.1640625" bestFit="1" customWidth="1"/>
    <col min="181" max="181" width="15.33203125" bestFit="1" customWidth="1"/>
    <col min="182" max="182" width="39.6640625" bestFit="1" customWidth="1"/>
    <col min="183" max="183" width="41.33203125" bestFit="1" customWidth="1"/>
    <col min="184" max="184" width="41.6640625" bestFit="1" customWidth="1"/>
    <col min="185" max="185" width="41.1640625" bestFit="1" customWidth="1"/>
    <col min="186" max="186" width="35.1640625" bestFit="1" customWidth="1"/>
    <col min="187" max="187" width="33.83203125" bestFit="1" customWidth="1"/>
    <col min="188" max="188" width="8.6640625" bestFit="1" customWidth="1"/>
    <col min="189" max="189" width="44.5" bestFit="1" customWidth="1"/>
    <col min="190" max="190" width="20.1640625" bestFit="1" customWidth="1"/>
    <col min="191" max="191" width="20.33203125" bestFit="1" customWidth="1"/>
    <col min="192" max="192" width="15.6640625" bestFit="1" customWidth="1"/>
    <col min="193" max="193" width="22.1640625" bestFit="1" customWidth="1"/>
    <col min="194" max="194" width="9.5" bestFit="1" customWidth="1"/>
    <col min="195" max="195" width="5.5" bestFit="1" customWidth="1"/>
    <col min="196" max="196" width="22" bestFit="1" customWidth="1"/>
    <col min="197" max="197" width="21.6640625" bestFit="1" customWidth="1"/>
    <col min="198" max="198" width="10.5" bestFit="1" customWidth="1"/>
    <col min="199" max="199" width="35.6640625" bestFit="1" customWidth="1"/>
    <col min="200" max="200" width="9.1640625" bestFit="1" customWidth="1"/>
    <col min="201" max="201" width="39.5" bestFit="1" customWidth="1"/>
    <col min="202" max="202" width="46" bestFit="1" customWidth="1"/>
    <col min="203" max="203" width="17.33203125" bestFit="1" customWidth="1"/>
    <col min="204" max="204" width="50.83203125" bestFit="1" customWidth="1"/>
    <col min="205" max="205" width="33.1640625" bestFit="1" customWidth="1"/>
    <col min="206" max="206" width="50" bestFit="1" customWidth="1"/>
    <col min="207" max="207" width="28.6640625" bestFit="1" customWidth="1"/>
    <col min="208" max="208" width="34" bestFit="1" customWidth="1"/>
    <col min="209" max="209" width="39.5" bestFit="1" customWidth="1"/>
    <col min="210" max="210" width="18.1640625" bestFit="1" customWidth="1"/>
    <col min="211" max="211" width="31.1640625" bestFit="1" customWidth="1"/>
    <col min="212" max="212" width="50.6640625" bestFit="1" customWidth="1"/>
    <col min="213" max="213" width="13.1640625" bestFit="1" customWidth="1"/>
    <col min="214" max="214" width="32.5" bestFit="1" customWidth="1"/>
    <col min="215" max="215" width="34.1640625" bestFit="1" customWidth="1"/>
    <col min="216" max="216" width="31.1640625" bestFit="1" customWidth="1"/>
    <col min="217" max="217" width="11.33203125" bestFit="1" customWidth="1"/>
    <col min="218" max="218" width="47.33203125" bestFit="1" customWidth="1"/>
    <col min="219" max="219" width="46" bestFit="1" customWidth="1"/>
    <col min="220" max="220" width="48.6640625" bestFit="1" customWidth="1"/>
    <col min="221" max="221" width="28.1640625" bestFit="1" customWidth="1"/>
    <col min="222" max="222" width="43.5" bestFit="1" customWidth="1"/>
    <col min="223" max="223" width="22.5" bestFit="1" customWidth="1"/>
    <col min="224" max="224" width="25.1640625" bestFit="1" customWidth="1"/>
    <col min="225" max="225" width="26.1640625" bestFit="1" customWidth="1"/>
    <col min="226" max="226" width="20.6640625" bestFit="1" customWidth="1"/>
    <col min="227" max="227" width="37.33203125" bestFit="1" customWidth="1"/>
    <col min="228" max="228" width="34.6640625" bestFit="1" customWidth="1"/>
    <col min="229" max="229" width="18" bestFit="1" customWidth="1"/>
    <col min="230" max="230" width="13.6640625" bestFit="1" customWidth="1"/>
    <col min="231" max="231" width="43.83203125" bestFit="1" customWidth="1"/>
    <col min="232" max="232" width="24" bestFit="1" customWidth="1"/>
    <col min="233" max="233" width="44" bestFit="1" customWidth="1"/>
    <col min="234" max="234" width="26.83203125" bestFit="1" customWidth="1"/>
    <col min="235" max="235" width="41.83203125" bestFit="1" customWidth="1"/>
    <col min="236" max="236" width="24.83203125" bestFit="1" customWidth="1"/>
    <col min="237" max="237" width="44.5" bestFit="1" customWidth="1"/>
    <col min="238" max="238" width="37" bestFit="1" customWidth="1"/>
    <col min="239" max="239" width="28" bestFit="1" customWidth="1"/>
    <col min="240" max="240" width="39" bestFit="1" customWidth="1"/>
    <col min="241" max="241" width="31" bestFit="1" customWidth="1"/>
    <col min="242" max="242" width="34.5" bestFit="1" customWidth="1"/>
    <col min="243" max="243" width="23.6640625" bestFit="1" customWidth="1"/>
    <col min="244" max="244" width="21.5" bestFit="1" customWidth="1"/>
    <col min="245" max="245" width="24.83203125" bestFit="1" customWidth="1"/>
    <col min="246" max="246" width="38" bestFit="1" customWidth="1"/>
    <col min="247" max="247" width="48.1640625" bestFit="1" customWidth="1"/>
    <col min="248" max="248" width="47.5" bestFit="1" customWidth="1"/>
    <col min="249" max="249" width="22.83203125" bestFit="1" customWidth="1"/>
    <col min="250" max="250" width="26.33203125" bestFit="1" customWidth="1"/>
    <col min="251" max="251" width="45.6640625" bestFit="1" customWidth="1"/>
    <col min="252" max="252" width="44.5" bestFit="1" customWidth="1"/>
    <col min="253" max="253" width="45" bestFit="1" customWidth="1"/>
    <col min="254" max="254" width="13.33203125" bestFit="1" customWidth="1"/>
    <col min="255" max="255" width="15.5" bestFit="1" customWidth="1"/>
    <col min="256" max="256" width="11.5" bestFit="1" customWidth="1"/>
    <col min="257" max="257" width="29.6640625" bestFit="1" customWidth="1"/>
    <col min="258" max="258" width="34.6640625" bestFit="1" customWidth="1"/>
    <col min="259" max="259" width="23.6640625" bestFit="1" customWidth="1"/>
    <col min="260" max="260" width="33.1640625" bestFit="1" customWidth="1"/>
    <col min="261" max="261" width="24" bestFit="1" customWidth="1"/>
    <col min="262" max="262" width="15" bestFit="1" customWidth="1"/>
    <col min="263" max="263" width="38.5" bestFit="1" customWidth="1"/>
    <col min="264" max="264" width="41.1640625" bestFit="1" customWidth="1"/>
    <col min="265" max="265" width="30.5" bestFit="1" customWidth="1"/>
    <col min="266" max="266" width="23" bestFit="1" customWidth="1"/>
    <col min="267" max="267" width="41.1640625" bestFit="1" customWidth="1"/>
    <col min="268" max="268" width="14.6640625" bestFit="1" customWidth="1"/>
    <col min="269" max="269" width="15.33203125" bestFit="1" customWidth="1"/>
    <col min="270" max="270" width="22.33203125" bestFit="1" customWidth="1"/>
    <col min="271" max="271" width="40.1640625" bestFit="1" customWidth="1"/>
    <col min="272" max="272" width="32" bestFit="1" customWidth="1"/>
    <col min="273" max="273" width="20" bestFit="1" customWidth="1"/>
    <col min="274" max="274" width="16.83203125" bestFit="1" customWidth="1"/>
    <col min="275" max="275" width="47.5" bestFit="1" customWidth="1"/>
    <col min="276" max="276" width="41.83203125" bestFit="1" customWidth="1"/>
    <col min="277" max="277" width="46.83203125" bestFit="1" customWidth="1"/>
    <col min="278" max="278" width="53.5" bestFit="1" customWidth="1"/>
    <col min="279" max="279" width="48" bestFit="1" customWidth="1"/>
    <col min="280" max="280" width="22.6640625" bestFit="1" customWidth="1"/>
    <col min="281" max="281" width="49" bestFit="1" customWidth="1"/>
    <col min="282" max="282" width="11.83203125" bestFit="1" customWidth="1"/>
    <col min="283" max="283" width="28.33203125" bestFit="1" customWidth="1"/>
    <col min="284" max="284" width="47.5" bestFit="1" customWidth="1"/>
    <col min="285" max="285" width="7.1640625" bestFit="1" customWidth="1"/>
    <col min="286" max="286" width="40.1640625" bestFit="1" customWidth="1"/>
    <col min="287" max="287" width="30" bestFit="1" customWidth="1"/>
    <col min="288" max="288" width="13.6640625" bestFit="1" customWidth="1"/>
    <col min="289" max="289" width="46.33203125" bestFit="1" customWidth="1"/>
    <col min="290" max="290" width="32.83203125" bestFit="1" customWidth="1"/>
    <col min="291" max="291" width="45.83203125" bestFit="1" customWidth="1"/>
    <col min="292" max="292" width="18" bestFit="1" customWidth="1"/>
    <col min="293" max="293" width="31.83203125" bestFit="1" customWidth="1"/>
    <col min="294" max="294" width="37.83203125" bestFit="1" customWidth="1"/>
    <col min="295" max="295" width="26.1640625" bestFit="1" customWidth="1"/>
    <col min="296" max="296" width="37.83203125" bestFit="1" customWidth="1"/>
    <col min="297" max="297" width="21" bestFit="1" customWidth="1"/>
    <col min="298" max="298" width="32.5" bestFit="1" customWidth="1"/>
    <col min="299" max="299" width="25.6640625" bestFit="1" customWidth="1"/>
    <col min="300" max="300" width="35.6640625" bestFit="1" customWidth="1"/>
    <col min="301" max="301" width="24.83203125" bestFit="1" customWidth="1"/>
    <col min="302" max="302" width="37.33203125" bestFit="1" customWidth="1"/>
    <col min="303" max="303" width="54.1640625" bestFit="1" customWidth="1"/>
    <col min="304" max="304" width="36.6640625" bestFit="1" customWidth="1"/>
    <col min="305" max="305" width="12.1640625" bestFit="1" customWidth="1"/>
    <col min="306" max="306" width="43.6640625" bestFit="1" customWidth="1"/>
    <col min="307" max="307" width="44" bestFit="1" customWidth="1"/>
    <col min="308" max="308" width="18.83203125" bestFit="1" customWidth="1"/>
    <col min="309" max="309" width="42.5" bestFit="1" customWidth="1"/>
    <col min="310" max="310" width="47" bestFit="1" customWidth="1"/>
    <col min="311" max="311" width="36.5" bestFit="1" customWidth="1"/>
    <col min="312" max="312" width="27.5" bestFit="1" customWidth="1"/>
    <col min="313" max="313" width="28.1640625" bestFit="1" customWidth="1"/>
    <col min="314" max="314" width="34.6640625" bestFit="1" customWidth="1"/>
    <col min="315" max="315" width="12.1640625" bestFit="1" customWidth="1"/>
    <col min="316" max="316" width="11.5" bestFit="1" customWidth="1"/>
    <col min="317" max="317" width="42.5" bestFit="1" customWidth="1"/>
    <col min="318" max="318" width="30.83203125" bestFit="1" customWidth="1"/>
    <col min="319" max="319" width="40.6640625" bestFit="1" customWidth="1"/>
    <col min="320" max="320" width="27.6640625" bestFit="1" customWidth="1"/>
    <col min="321" max="321" width="33" bestFit="1" customWidth="1"/>
    <col min="322" max="322" width="42.83203125" bestFit="1" customWidth="1"/>
    <col min="323" max="323" width="32.33203125" bestFit="1" customWidth="1"/>
    <col min="324" max="324" width="13.83203125" bestFit="1" customWidth="1"/>
    <col min="325" max="325" width="32.1640625" bestFit="1" customWidth="1"/>
    <col min="326" max="326" width="50" bestFit="1" customWidth="1"/>
    <col min="327" max="327" width="16.5" bestFit="1" customWidth="1"/>
    <col min="328" max="328" width="26.83203125" bestFit="1" customWidth="1"/>
    <col min="329" max="329" width="8" bestFit="1" customWidth="1"/>
    <col min="330" max="330" width="44.6640625" bestFit="1" customWidth="1"/>
    <col min="331" max="331" width="37.33203125" bestFit="1" customWidth="1"/>
    <col min="332" max="332" width="7.33203125" bestFit="1" customWidth="1"/>
    <col min="333" max="333" width="21.6640625" bestFit="1" customWidth="1"/>
    <col min="334" max="334" width="12.5" bestFit="1" customWidth="1"/>
    <col min="335" max="335" width="40.1640625" bestFit="1" customWidth="1"/>
    <col min="336" max="336" width="49" bestFit="1" customWidth="1"/>
    <col min="337" max="337" width="35.33203125" bestFit="1" customWidth="1"/>
    <col min="338" max="338" width="17.83203125" bestFit="1" customWidth="1"/>
    <col min="339" max="339" width="46.1640625" bestFit="1" customWidth="1"/>
    <col min="340" max="340" width="37.6640625" bestFit="1" customWidth="1"/>
    <col min="341" max="341" width="48" bestFit="1" customWidth="1"/>
    <col min="342" max="342" width="49.6640625" bestFit="1" customWidth="1"/>
    <col min="343" max="343" width="17.83203125" bestFit="1" customWidth="1"/>
    <col min="344" max="344" width="22.5" bestFit="1" customWidth="1"/>
    <col min="345" max="345" width="42.1640625" bestFit="1" customWidth="1"/>
    <col min="346" max="346" width="44.5" bestFit="1" customWidth="1"/>
    <col min="347" max="347" width="26.1640625" bestFit="1" customWidth="1"/>
    <col min="348" max="348" width="14" bestFit="1" customWidth="1"/>
    <col min="349" max="349" width="12.33203125" bestFit="1" customWidth="1"/>
    <col min="350" max="350" width="29.33203125" bestFit="1" customWidth="1"/>
    <col min="351" max="351" width="46.33203125" bestFit="1" customWidth="1"/>
    <col min="352" max="352" width="40.6640625" bestFit="1" customWidth="1"/>
    <col min="353" max="353" width="5.33203125" bestFit="1" customWidth="1"/>
    <col min="354" max="354" width="18.1640625" bestFit="1" customWidth="1"/>
    <col min="355" max="355" width="10.5" bestFit="1" customWidth="1"/>
    <col min="356" max="356" width="48.6640625" bestFit="1" customWidth="1"/>
    <col min="357" max="357" width="27.5" bestFit="1" customWidth="1"/>
    <col min="358" max="358" width="50.83203125" bestFit="1" customWidth="1"/>
    <col min="359" max="359" width="43.83203125" bestFit="1" customWidth="1"/>
    <col min="360" max="360" width="42.5" bestFit="1" customWidth="1"/>
    <col min="361" max="361" width="45" bestFit="1" customWidth="1"/>
    <col min="362" max="362" width="34.33203125" bestFit="1" customWidth="1"/>
    <col min="363" max="363" width="44.5" bestFit="1" customWidth="1"/>
    <col min="364" max="364" width="34.33203125" bestFit="1" customWidth="1"/>
    <col min="365" max="365" width="48.6640625" bestFit="1" customWidth="1"/>
    <col min="366" max="366" width="22.6640625" bestFit="1" customWidth="1"/>
    <col min="367" max="367" width="13.1640625" bestFit="1" customWidth="1"/>
    <col min="368" max="368" width="41.83203125" bestFit="1" customWidth="1"/>
    <col min="369" max="369" width="33.1640625" bestFit="1" customWidth="1"/>
    <col min="370" max="370" width="45.5" bestFit="1" customWidth="1"/>
    <col min="371" max="371" width="41.6640625" bestFit="1" customWidth="1"/>
    <col min="372" max="372" width="38.6640625" bestFit="1" customWidth="1"/>
    <col min="373" max="373" width="45.33203125" bestFit="1" customWidth="1"/>
    <col min="374" max="374" width="47" bestFit="1" customWidth="1"/>
    <col min="375" max="375" width="25.33203125" bestFit="1" customWidth="1"/>
    <col min="376" max="376" width="16.33203125" bestFit="1" customWidth="1"/>
    <col min="377" max="377" width="19.83203125" bestFit="1" customWidth="1"/>
    <col min="378" max="378" width="25" bestFit="1" customWidth="1"/>
    <col min="379" max="379" width="18.1640625" bestFit="1" customWidth="1"/>
    <col min="380" max="380" width="34.1640625" bestFit="1" customWidth="1"/>
    <col min="381" max="381" width="15.5" bestFit="1" customWidth="1"/>
    <col min="382" max="382" width="17.33203125" bestFit="1" customWidth="1"/>
    <col min="383" max="383" width="34" bestFit="1" customWidth="1"/>
    <col min="384" max="384" width="32" bestFit="1" customWidth="1"/>
    <col min="385" max="385" width="40.33203125" bestFit="1" customWidth="1"/>
    <col min="386" max="386" width="46.33203125" bestFit="1" customWidth="1"/>
    <col min="387" max="387" width="19.33203125" bestFit="1" customWidth="1"/>
    <col min="388" max="388" width="30.83203125" bestFit="1" customWidth="1"/>
    <col min="389" max="389" width="33.33203125" bestFit="1" customWidth="1"/>
    <col min="390" max="390" width="17.83203125" bestFit="1" customWidth="1"/>
    <col min="391" max="391" width="25" bestFit="1" customWidth="1"/>
    <col min="392" max="392" width="38" bestFit="1" customWidth="1"/>
    <col min="393" max="393" width="28.83203125" bestFit="1" customWidth="1"/>
    <col min="394" max="394" width="48" bestFit="1" customWidth="1"/>
    <col min="395" max="395" width="23.33203125" bestFit="1" customWidth="1"/>
    <col min="396" max="396" width="32.33203125" bestFit="1" customWidth="1"/>
    <col min="397" max="397" width="16.33203125" bestFit="1" customWidth="1"/>
    <col min="398" max="398" width="35" bestFit="1" customWidth="1"/>
    <col min="399" max="399" width="7" bestFit="1" customWidth="1"/>
    <col min="400" max="400" width="15" bestFit="1" customWidth="1"/>
    <col min="401" max="401" width="49.1640625" bestFit="1" customWidth="1"/>
    <col min="402" max="402" width="20.6640625" bestFit="1" customWidth="1"/>
    <col min="403" max="403" width="39.6640625" bestFit="1" customWidth="1"/>
    <col min="404" max="404" width="33.6640625" bestFit="1" customWidth="1"/>
    <col min="405" max="405" width="39.33203125" bestFit="1" customWidth="1"/>
    <col min="406" max="406" width="11.1640625" bestFit="1" customWidth="1"/>
    <col min="407" max="407" width="32.1640625" bestFit="1" customWidth="1"/>
    <col min="408" max="408" width="30.83203125" bestFit="1" customWidth="1"/>
    <col min="409" max="409" width="29.5" bestFit="1" customWidth="1"/>
    <col min="410" max="410" width="30.1640625" bestFit="1" customWidth="1"/>
    <col min="411" max="411" width="17.33203125" bestFit="1" customWidth="1"/>
    <col min="412" max="412" width="29.1640625" bestFit="1" customWidth="1"/>
    <col min="413" max="413" width="22.83203125" bestFit="1" customWidth="1"/>
    <col min="414" max="414" width="27" bestFit="1" customWidth="1"/>
    <col min="415" max="415" width="16.5" bestFit="1" customWidth="1"/>
    <col min="416" max="416" width="25.33203125" bestFit="1" customWidth="1"/>
    <col min="417" max="417" width="44.1640625" bestFit="1" customWidth="1"/>
    <col min="418" max="418" width="21" bestFit="1" customWidth="1"/>
    <col min="419" max="419" width="16.6640625" bestFit="1" customWidth="1"/>
    <col min="420" max="420" width="24.6640625" bestFit="1" customWidth="1"/>
    <col min="421" max="421" width="10" bestFit="1" customWidth="1"/>
    <col min="422" max="422" width="39.6640625" bestFit="1" customWidth="1"/>
    <col min="423" max="423" width="35.5" bestFit="1" customWidth="1"/>
    <col min="424" max="424" width="13.83203125" bestFit="1" customWidth="1"/>
    <col min="425" max="425" width="20.5" bestFit="1" customWidth="1"/>
    <col min="426" max="426" width="28.83203125" bestFit="1" customWidth="1"/>
    <col min="427" max="427" width="28.6640625" bestFit="1" customWidth="1"/>
    <col min="428" max="428" width="24.6640625" bestFit="1" customWidth="1"/>
    <col min="429" max="429" width="28" bestFit="1" customWidth="1"/>
    <col min="430" max="430" width="25.6640625" bestFit="1" customWidth="1"/>
    <col min="431" max="431" width="17.33203125" bestFit="1" customWidth="1"/>
    <col min="432" max="432" width="31.83203125" bestFit="1" customWidth="1"/>
    <col min="433" max="433" width="33.6640625" bestFit="1" customWidth="1"/>
    <col min="434" max="434" width="16.5" bestFit="1" customWidth="1"/>
    <col min="435" max="435" width="10.6640625" bestFit="1" customWidth="1"/>
    <col min="436" max="436" width="12.5" bestFit="1" customWidth="1"/>
    <col min="437" max="437" width="43" bestFit="1" customWidth="1"/>
    <col min="438" max="438" width="27.5" bestFit="1" customWidth="1"/>
    <col min="439" max="439" width="45.33203125" bestFit="1" customWidth="1"/>
    <col min="440" max="440" width="36" bestFit="1" customWidth="1"/>
    <col min="441" max="441" width="32.83203125" bestFit="1" customWidth="1"/>
    <col min="442" max="442" width="24" bestFit="1" customWidth="1"/>
    <col min="443" max="443" width="40.83203125" bestFit="1" customWidth="1"/>
    <col min="444" max="444" width="34.5" bestFit="1" customWidth="1"/>
    <col min="445" max="445" width="43.33203125" bestFit="1" customWidth="1"/>
    <col min="446" max="446" width="43.83203125" bestFit="1" customWidth="1"/>
    <col min="447" max="447" width="15.33203125" bestFit="1" customWidth="1"/>
    <col min="448" max="448" width="10.83203125" bestFit="1" customWidth="1"/>
    <col min="449" max="449" width="44.5" bestFit="1" customWidth="1"/>
    <col min="450" max="450" width="38.6640625" bestFit="1" customWidth="1"/>
    <col min="451" max="451" width="28.1640625" bestFit="1" customWidth="1"/>
    <col min="452" max="452" width="43.5" bestFit="1" customWidth="1"/>
    <col min="453" max="453" width="46.1640625" bestFit="1" customWidth="1"/>
    <col min="454" max="454" width="9.1640625" bestFit="1" customWidth="1"/>
    <col min="455" max="455" width="43.1640625" bestFit="1" customWidth="1"/>
    <col min="456" max="456" width="45.83203125" bestFit="1" customWidth="1"/>
    <col min="457" max="457" width="26.6640625" bestFit="1" customWidth="1"/>
    <col min="458" max="458" width="11" bestFit="1" customWidth="1"/>
    <col min="459" max="459" width="28" bestFit="1" customWidth="1"/>
    <col min="460" max="460" width="19.83203125" bestFit="1" customWidth="1"/>
    <col min="461" max="461" width="19" bestFit="1" customWidth="1"/>
    <col min="462" max="462" width="21.83203125" bestFit="1" customWidth="1"/>
    <col min="463" max="463" width="40.83203125" bestFit="1" customWidth="1"/>
    <col min="464" max="464" width="23.83203125" bestFit="1" customWidth="1"/>
    <col min="465" max="465" width="46" bestFit="1" customWidth="1"/>
    <col min="466" max="466" width="14.33203125" bestFit="1" customWidth="1"/>
    <col min="467" max="467" width="17.5" bestFit="1" customWidth="1"/>
    <col min="468" max="468" width="48" bestFit="1" customWidth="1"/>
    <col min="469" max="469" width="18.33203125" bestFit="1" customWidth="1"/>
    <col min="470" max="470" width="29.6640625" bestFit="1" customWidth="1"/>
    <col min="471" max="471" width="8.1640625" bestFit="1" customWidth="1"/>
    <col min="472" max="472" width="20.83203125" bestFit="1" customWidth="1"/>
    <col min="473" max="473" width="32.83203125" bestFit="1" customWidth="1"/>
    <col min="474" max="474" width="38.6640625" bestFit="1" customWidth="1"/>
    <col min="475" max="475" width="38.5" bestFit="1" customWidth="1"/>
    <col min="476" max="476" width="43.1640625" bestFit="1" customWidth="1"/>
    <col min="477" max="477" width="36.6640625" bestFit="1" customWidth="1"/>
    <col min="478" max="478" width="52.83203125" bestFit="1" customWidth="1"/>
    <col min="479" max="479" width="14.1640625" bestFit="1" customWidth="1"/>
    <col min="480" max="480" width="13" bestFit="1" customWidth="1"/>
    <col min="481" max="481" width="14.83203125" bestFit="1" customWidth="1"/>
    <col min="482" max="482" width="30.33203125" bestFit="1" customWidth="1"/>
    <col min="483" max="483" width="15" bestFit="1" customWidth="1"/>
    <col min="484" max="484" width="27.6640625" bestFit="1" customWidth="1"/>
    <col min="485" max="485" width="43.83203125" bestFit="1" customWidth="1"/>
    <col min="486" max="486" width="12.1640625" bestFit="1" customWidth="1"/>
    <col min="487" max="487" width="16.33203125" bestFit="1" customWidth="1"/>
    <col min="488" max="488" width="22" bestFit="1" customWidth="1"/>
    <col min="489" max="489" width="36.1640625" bestFit="1" customWidth="1"/>
    <col min="490" max="490" width="22.33203125" bestFit="1" customWidth="1"/>
    <col min="491" max="491" width="19.83203125" bestFit="1" customWidth="1"/>
    <col min="492" max="492" width="32.83203125" bestFit="1" customWidth="1"/>
    <col min="493" max="493" width="36.1640625" bestFit="1" customWidth="1"/>
    <col min="494" max="494" width="45.33203125" bestFit="1" customWidth="1"/>
    <col min="495" max="495" width="13.1640625" bestFit="1" customWidth="1"/>
    <col min="496" max="496" width="15.33203125" bestFit="1" customWidth="1"/>
    <col min="497" max="497" width="34.6640625" bestFit="1" customWidth="1"/>
    <col min="498" max="498" width="34.5" bestFit="1" customWidth="1"/>
    <col min="499" max="499" width="14.83203125" bestFit="1" customWidth="1"/>
    <col min="500" max="500" width="16.5" bestFit="1" customWidth="1"/>
    <col min="501" max="501" width="43.5" bestFit="1" customWidth="1"/>
    <col min="502" max="502" width="18.83203125" bestFit="1" customWidth="1"/>
    <col min="503" max="503" width="48" bestFit="1" customWidth="1"/>
    <col min="504" max="504" width="19.6640625" bestFit="1" customWidth="1"/>
    <col min="505" max="505" width="24.6640625" bestFit="1" customWidth="1"/>
    <col min="506" max="506" width="10.6640625" bestFit="1" customWidth="1"/>
    <col min="507" max="507" width="33.33203125" bestFit="1" customWidth="1"/>
    <col min="508" max="508" width="34.1640625" bestFit="1" customWidth="1"/>
    <col min="509" max="509" width="25.33203125" bestFit="1" customWidth="1"/>
    <col min="510" max="510" width="43.5" bestFit="1" customWidth="1"/>
    <col min="511" max="511" width="22.33203125" bestFit="1" customWidth="1"/>
    <col min="512" max="512" width="22.83203125" bestFit="1" customWidth="1"/>
    <col min="513" max="513" width="46.5" bestFit="1" customWidth="1"/>
    <col min="514" max="514" width="17.33203125" bestFit="1" customWidth="1"/>
    <col min="515" max="515" width="13.1640625" bestFit="1" customWidth="1"/>
    <col min="516" max="516" width="36.1640625" bestFit="1" customWidth="1"/>
    <col min="517" max="517" width="44" bestFit="1" customWidth="1"/>
    <col min="518" max="518" width="13.5" bestFit="1" customWidth="1"/>
    <col min="519" max="519" width="49.33203125" bestFit="1" customWidth="1"/>
    <col min="520" max="520" width="17" bestFit="1" customWidth="1"/>
    <col min="521" max="521" width="24.1640625" bestFit="1" customWidth="1"/>
    <col min="522" max="522" width="57.33203125" bestFit="1" customWidth="1"/>
    <col min="523" max="523" width="21.1640625" bestFit="1" customWidth="1"/>
    <col min="524" max="524" width="31.33203125" bestFit="1" customWidth="1"/>
    <col min="525" max="525" width="33" bestFit="1" customWidth="1"/>
    <col min="526" max="526" width="13.83203125" bestFit="1" customWidth="1"/>
    <col min="527" max="527" width="19.5" bestFit="1" customWidth="1"/>
    <col min="528" max="528" width="46.83203125" bestFit="1" customWidth="1"/>
    <col min="529" max="529" width="38.5" bestFit="1" customWidth="1"/>
    <col min="530" max="530" width="46.5" bestFit="1" customWidth="1"/>
    <col min="531" max="531" width="10.83203125" bestFit="1" customWidth="1"/>
    <col min="532" max="532" width="11.5" bestFit="1" customWidth="1"/>
    <col min="533" max="533" width="21.83203125" bestFit="1" customWidth="1"/>
    <col min="534" max="534" width="14.83203125" bestFit="1" customWidth="1"/>
    <col min="535" max="535" width="20.1640625" bestFit="1" customWidth="1"/>
    <col min="536" max="536" width="28.6640625" bestFit="1" customWidth="1"/>
    <col min="537" max="537" width="40" bestFit="1" customWidth="1"/>
    <col min="538" max="538" width="25" bestFit="1" customWidth="1"/>
    <col min="539" max="539" width="19.6640625" bestFit="1" customWidth="1"/>
    <col min="540" max="540" width="36.5" bestFit="1" customWidth="1"/>
    <col min="541" max="541" width="35.33203125" bestFit="1" customWidth="1"/>
    <col min="542" max="542" width="42.6640625" bestFit="1" customWidth="1"/>
    <col min="543" max="543" width="7.83203125" bestFit="1" customWidth="1"/>
    <col min="544" max="544" width="11.83203125" bestFit="1" customWidth="1"/>
    <col min="545" max="545" width="42.1640625" bestFit="1" customWidth="1"/>
    <col min="546" max="546" width="51" bestFit="1" customWidth="1"/>
    <col min="547" max="547" width="19.83203125" bestFit="1" customWidth="1"/>
    <col min="548" max="548" width="46.5" bestFit="1" customWidth="1"/>
    <col min="549" max="549" width="16.33203125" bestFit="1" customWidth="1"/>
    <col min="550" max="550" width="41.33203125" bestFit="1" customWidth="1"/>
    <col min="551" max="551" width="12.83203125" bestFit="1" customWidth="1"/>
    <col min="552" max="552" width="13.6640625" bestFit="1" customWidth="1"/>
    <col min="553" max="553" width="35.83203125" bestFit="1" customWidth="1"/>
    <col min="554" max="554" width="41.5" bestFit="1" customWidth="1"/>
    <col min="555" max="555" width="47" bestFit="1" customWidth="1"/>
    <col min="556" max="556" width="15.83203125" bestFit="1" customWidth="1"/>
    <col min="557" max="557" width="44.1640625" bestFit="1" customWidth="1"/>
    <col min="558" max="558" width="23.5" bestFit="1" customWidth="1"/>
    <col min="559" max="559" width="18.1640625" bestFit="1" customWidth="1"/>
    <col min="560" max="560" width="48.33203125" bestFit="1" customWidth="1"/>
    <col min="561" max="561" width="40" bestFit="1" customWidth="1"/>
    <col min="562" max="562" width="29.6640625" bestFit="1" customWidth="1"/>
    <col min="563" max="563" width="32" bestFit="1" customWidth="1"/>
    <col min="564" max="564" width="31.33203125" bestFit="1" customWidth="1"/>
    <col min="565" max="565" width="42.33203125" bestFit="1" customWidth="1"/>
    <col min="566" max="566" width="44.33203125" bestFit="1" customWidth="1"/>
    <col min="567" max="567" width="30.83203125" bestFit="1" customWidth="1"/>
    <col min="568" max="568" width="5.1640625" bestFit="1" customWidth="1"/>
    <col min="569" max="569" width="12.5" bestFit="1" customWidth="1"/>
    <col min="570" max="570" width="30.83203125" bestFit="1" customWidth="1"/>
    <col min="571" max="571" width="40.5" bestFit="1" customWidth="1"/>
    <col min="572" max="572" width="24.5" bestFit="1" customWidth="1"/>
    <col min="573" max="573" width="38" bestFit="1" customWidth="1"/>
    <col min="574" max="574" width="33.5" bestFit="1" customWidth="1"/>
    <col min="575" max="575" width="16.33203125" bestFit="1" customWidth="1"/>
    <col min="576" max="576" width="15.6640625" bestFit="1" customWidth="1"/>
    <col min="577" max="577" width="16.6640625" bestFit="1" customWidth="1"/>
    <col min="578" max="578" width="28.33203125" bestFit="1" customWidth="1"/>
    <col min="579" max="579" width="51.33203125" bestFit="1" customWidth="1"/>
    <col min="580" max="580" width="46.6640625" bestFit="1" customWidth="1"/>
    <col min="581" max="581" width="20.6640625" bestFit="1" customWidth="1"/>
    <col min="582" max="582" width="5.83203125" bestFit="1" customWidth="1"/>
    <col min="583" max="583" width="46.33203125" bestFit="1" customWidth="1"/>
    <col min="584" max="584" width="49.83203125" bestFit="1" customWidth="1"/>
    <col min="585" max="585" width="26.83203125" bestFit="1" customWidth="1"/>
    <col min="586" max="586" width="27.33203125" bestFit="1" customWidth="1"/>
    <col min="587" max="587" width="35.83203125" bestFit="1" customWidth="1"/>
    <col min="588" max="588" width="10.5" bestFit="1" customWidth="1"/>
    <col min="589" max="589" width="23.5" bestFit="1" customWidth="1"/>
    <col min="590" max="590" width="38.33203125" bestFit="1" customWidth="1"/>
    <col min="591" max="591" width="30.33203125" bestFit="1" customWidth="1"/>
    <col min="592" max="592" width="15.33203125" bestFit="1" customWidth="1"/>
    <col min="593" max="593" width="19.83203125" bestFit="1" customWidth="1"/>
    <col min="594" max="594" width="52" bestFit="1" customWidth="1"/>
    <col min="595" max="595" width="48.6640625" bestFit="1" customWidth="1"/>
    <col min="596" max="596" width="24.6640625" bestFit="1" customWidth="1"/>
    <col min="597" max="597" width="28.6640625" bestFit="1" customWidth="1"/>
    <col min="598" max="598" width="17.83203125" bestFit="1" customWidth="1"/>
    <col min="599" max="599" width="17.6640625" bestFit="1" customWidth="1"/>
    <col min="600" max="600" width="51.83203125" bestFit="1" customWidth="1"/>
    <col min="601" max="601" width="8.83203125" bestFit="1" customWidth="1"/>
    <col min="602" max="602" width="29.83203125" bestFit="1" customWidth="1"/>
    <col min="603" max="603" width="23" bestFit="1" customWidth="1"/>
    <col min="604" max="604" width="39.5" bestFit="1" customWidth="1"/>
    <col min="605" max="605" width="17.1640625" bestFit="1" customWidth="1"/>
    <col min="606" max="606" width="34.83203125" bestFit="1" customWidth="1"/>
    <col min="607" max="607" width="50.1640625" bestFit="1" customWidth="1"/>
    <col min="608" max="608" width="18.5" bestFit="1" customWidth="1"/>
    <col min="609" max="609" width="37.1640625" bestFit="1" customWidth="1"/>
    <col min="610" max="610" width="13.33203125" bestFit="1" customWidth="1"/>
    <col min="611" max="611" width="38.5" bestFit="1" customWidth="1"/>
    <col min="612" max="612" width="44.1640625" bestFit="1" customWidth="1"/>
    <col min="613" max="613" width="13.6640625" bestFit="1" customWidth="1"/>
    <col min="614" max="614" width="44.33203125" bestFit="1" customWidth="1"/>
    <col min="615" max="615" width="23.6640625" bestFit="1" customWidth="1"/>
    <col min="616" max="616" width="43.33203125" bestFit="1" customWidth="1"/>
    <col min="617" max="617" width="33" bestFit="1" customWidth="1"/>
    <col min="618" max="618" width="51" bestFit="1" customWidth="1"/>
    <col min="619" max="619" width="25.6640625" bestFit="1" customWidth="1"/>
    <col min="620" max="620" width="51.6640625" bestFit="1" customWidth="1"/>
    <col min="621" max="621" width="44" bestFit="1" customWidth="1"/>
    <col min="622" max="622" width="37.6640625" bestFit="1" customWidth="1"/>
    <col min="623" max="623" width="47.33203125" bestFit="1" customWidth="1"/>
    <col min="624" max="624" width="26.6640625" bestFit="1" customWidth="1"/>
    <col min="625" max="625" width="44.33203125" bestFit="1" customWidth="1"/>
    <col min="626" max="626" width="15.1640625" bestFit="1" customWidth="1"/>
    <col min="627" max="627" width="21.5" bestFit="1" customWidth="1"/>
    <col min="628" max="628" width="25.33203125" bestFit="1" customWidth="1"/>
    <col min="629" max="629" width="42.5" bestFit="1" customWidth="1"/>
    <col min="630" max="630" width="28.5" bestFit="1" customWidth="1"/>
    <col min="631" max="631" width="45.33203125" bestFit="1" customWidth="1"/>
    <col min="632" max="632" width="41.5" bestFit="1" customWidth="1"/>
    <col min="633" max="633" width="32.6640625" bestFit="1" customWidth="1"/>
    <col min="634" max="634" width="28.33203125" bestFit="1" customWidth="1"/>
    <col min="635" max="635" width="43.33203125" bestFit="1" customWidth="1"/>
    <col min="636" max="636" width="41.33203125" bestFit="1" customWidth="1"/>
    <col min="637" max="637" width="24" bestFit="1" customWidth="1"/>
    <col min="638" max="638" width="32" bestFit="1" customWidth="1"/>
    <col min="639" max="639" width="37.1640625" bestFit="1" customWidth="1"/>
    <col min="640" max="640" width="25.6640625" bestFit="1" customWidth="1"/>
    <col min="641" max="641" width="18.6640625" bestFit="1" customWidth="1"/>
    <col min="642" max="642" width="41.83203125" bestFit="1" customWidth="1"/>
    <col min="643" max="643" width="31" bestFit="1" customWidth="1"/>
    <col min="644" max="644" width="30.5" bestFit="1" customWidth="1"/>
    <col min="645" max="645" width="29.6640625" bestFit="1" customWidth="1"/>
    <col min="646" max="646" width="33.5" bestFit="1" customWidth="1"/>
    <col min="647" max="647" width="45" bestFit="1" customWidth="1"/>
    <col min="648" max="648" width="60.6640625" bestFit="1" customWidth="1"/>
    <col min="649" max="649" width="28.5" bestFit="1" customWidth="1"/>
    <col min="650" max="650" width="20.5" bestFit="1" customWidth="1"/>
    <col min="651" max="651" width="24.1640625" bestFit="1" customWidth="1"/>
    <col min="652" max="652" width="29.33203125" bestFit="1" customWidth="1"/>
    <col min="653" max="653" width="38.6640625" bestFit="1" customWidth="1"/>
    <col min="654" max="654" width="30.33203125" bestFit="1" customWidth="1"/>
    <col min="655" max="655" width="46.33203125" bestFit="1" customWidth="1"/>
    <col min="656" max="656" width="15.83203125" bestFit="1" customWidth="1"/>
    <col min="657" max="657" width="38.83203125" bestFit="1" customWidth="1"/>
    <col min="658" max="658" width="42.1640625" bestFit="1" customWidth="1"/>
    <col min="659" max="659" width="46.1640625" bestFit="1" customWidth="1"/>
    <col min="660" max="660" width="24" bestFit="1" customWidth="1"/>
    <col min="661" max="661" width="6" bestFit="1" customWidth="1"/>
    <col min="662" max="662" width="39.5" bestFit="1" customWidth="1"/>
    <col min="663" max="663" width="24.33203125" bestFit="1" customWidth="1"/>
    <col min="664" max="664" width="23.5" bestFit="1" customWidth="1"/>
    <col min="665" max="665" width="50.5" bestFit="1" customWidth="1"/>
    <col min="666" max="666" width="49.5" bestFit="1" customWidth="1"/>
    <col min="667" max="667" width="50.6640625" bestFit="1" customWidth="1"/>
    <col min="668" max="668" width="41.1640625" bestFit="1" customWidth="1"/>
    <col min="669" max="669" width="46" bestFit="1" customWidth="1"/>
    <col min="670" max="670" width="42.83203125" bestFit="1" customWidth="1"/>
    <col min="671" max="671" width="41.33203125" bestFit="1" customWidth="1"/>
    <col min="672" max="672" width="30.1640625" bestFit="1" customWidth="1"/>
    <col min="673" max="673" width="20.5" bestFit="1" customWidth="1"/>
    <col min="674" max="674" width="43.1640625" bestFit="1" customWidth="1"/>
    <col min="675" max="675" width="39.6640625" bestFit="1" customWidth="1"/>
    <col min="676" max="676" width="43.83203125" bestFit="1" customWidth="1"/>
    <col min="677" max="677" width="39.33203125" bestFit="1" customWidth="1"/>
    <col min="678" max="678" width="42.5" bestFit="1" customWidth="1"/>
    <col min="679" max="679" width="46.6640625" bestFit="1" customWidth="1"/>
    <col min="680" max="680" width="38" bestFit="1" customWidth="1"/>
    <col min="681" max="681" width="37.33203125" bestFit="1" customWidth="1"/>
    <col min="682" max="682" width="20.1640625" bestFit="1" customWidth="1"/>
    <col min="683" max="683" width="48" bestFit="1" customWidth="1"/>
    <col min="684" max="684" width="32.83203125" bestFit="1" customWidth="1"/>
    <col min="685" max="685" width="7.1640625" bestFit="1" customWidth="1"/>
    <col min="686" max="686" width="50.83203125" bestFit="1" customWidth="1"/>
    <col min="687" max="687" width="40.5" bestFit="1" customWidth="1"/>
    <col min="688" max="688" width="38" bestFit="1" customWidth="1"/>
    <col min="689" max="689" width="14.5" bestFit="1" customWidth="1"/>
    <col min="690" max="690" width="31.83203125" bestFit="1" customWidth="1"/>
    <col min="691" max="691" width="46.1640625" bestFit="1" customWidth="1"/>
    <col min="692" max="692" width="10" bestFit="1" customWidth="1"/>
    <col min="693" max="693" width="13" bestFit="1" customWidth="1"/>
    <col min="694" max="694" width="31.33203125" bestFit="1" customWidth="1"/>
    <col min="695" max="695" width="43.5" bestFit="1" customWidth="1"/>
    <col min="696" max="696" width="33.1640625" bestFit="1" customWidth="1"/>
    <col min="697" max="697" width="40.1640625" bestFit="1" customWidth="1"/>
    <col min="698" max="698" width="28.1640625" bestFit="1" customWidth="1"/>
    <col min="699" max="699" width="40.1640625" bestFit="1" customWidth="1"/>
    <col min="700" max="700" width="28" bestFit="1" customWidth="1"/>
    <col min="701" max="701" width="18.6640625" bestFit="1" customWidth="1"/>
    <col min="702" max="702" width="24.5" bestFit="1" customWidth="1"/>
    <col min="703" max="703" width="27.6640625" bestFit="1" customWidth="1"/>
    <col min="704" max="704" width="36.1640625" bestFit="1" customWidth="1"/>
    <col min="705" max="705" width="31.1640625" bestFit="1" customWidth="1"/>
    <col min="706" max="706" width="37.5" bestFit="1" customWidth="1"/>
    <col min="707" max="707" width="31.33203125" bestFit="1" customWidth="1"/>
    <col min="708" max="708" width="49" bestFit="1" customWidth="1"/>
    <col min="709" max="709" width="13" bestFit="1" customWidth="1"/>
    <col min="710" max="710" width="12.6640625" bestFit="1" customWidth="1"/>
    <col min="711" max="711" width="17" bestFit="1" customWidth="1"/>
    <col min="712" max="712" width="39.1640625" bestFit="1" customWidth="1"/>
    <col min="713" max="713" width="25.1640625" bestFit="1" customWidth="1"/>
    <col min="714" max="714" width="34" bestFit="1" customWidth="1"/>
    <col min="715" max="715" width="26.1640625" bestFit="1" customWidth="1"/>
    <col min="716" max="716" width="15.83203125" bestFit="1" customWidth="1"/>
    <col min="717" max="717" width="31.83203125" bestFit="1" customWidth="1"/>
    <col min="718" max="718" width="47.83203125" bestFit="1" customWidth="1"/>
    <col min="719" max="719" width="20.1640625" bestFit="1" customWidth="1"/>
    <col min="720" max="720" width="49.1640625" bestFit="1" customWidth="1"/>
    <col min="721" max="721" width="14.5" bestFit="1" customWidth="1"/>
    <col min="722" max="722" width="40.83203125" bestFit="1" customWidth="1"/>
    <col min="723" max="723" width="23.6640625" bestFit="1" customWidth="1"/>
    <col min="724" max="724" width="45.5" bestFit="1" customWidth="1"/>
    <col min="725" max="725" width="53.33203125" bestFit="1" customWidth="1"/>
    <col min="726" max="726" width="22.6640625" bestFit="1" customWidth="1"/>
    <col min="727" max="727" width="33" bestFit="1" customWidth="1"/>
    <col min="728" max="728" width="34" bestFit="1" customWidth="1"/>
    <col min="729" max="729" width="44.83203125" bestFit="1" customWidth="1"/>
    <col min="730" max="730" width="32" bestFit="1" customWidth="1"/>
    <col min="731" max="731" width="39" bestFit="1" customWidth="1"/>
    <col min="732" max="732" width="9.1640625" bestFit="1" customWidth="1"/>
    <col min="733" max="733" width="34" bestFit="1" customWidth="1"/>
    <col min="734" max="734" width="15.6640625" bestFit="1" customWidth="1"/>
    <col min="735" max="735" width="30.6640625" bestFit="1" customWidth="1"/>
    <col min="736" max="736" width="37.83203125" bestFit="1" customWidth="1"/>
    <col min="737" max="737" width="48" bestFit="1" customWidth="1"/>
    <col min="738" max="738" width="42.83203125" bestFit="1" customWidth="1"/>
    <col min="739" max="739" width="37.83203125" bestFit="1" customWidth="1"/>
    <col min="740" max="740" width="38.1640625" bestFit="1" customWidth="1"/>
    <col min="741" max="741" width="19" bestFit="1" customWidth="1"/>
    <col min="742" max="742" width="13.83203125" bestFit="1" customWidth="1"/>
    <col min="743" max="743" width="14.6640625" bestFit="1" customWidth="1"/>
    <col min="744" max="744" width="6.1640625" bestFit="1" customWidth="1"/>
    <col min="745" max="745" width="48" bestFit="1" customWidth="1"/>
    <col min="746" max="746" width="32.1640625" bestFit="1" customWidth="1"/>
    <col min="747" max="747" width="51" bestFit="1" customWidth="1"/>
    <col min="748" max="748" width="37" bestFit="1" customWidth="1"/>
    <col min="749" max="749" width="46.6640625" bestFit="1" customWidth="1"/>
    <col min="750" max="750" width="33.5" bestFit="1" customWidth="1"/>
    <col min="751" max="751" width="49.5" bestFit="1" customWidth="1"/>
    <col min="752" max="752" width="42.6640625" bestFit="1" customWidth="1"/>
    <col min="753" max="753" width="14.33203125" bestFit="1" customWidth="1"/>
    <col min="754" max="754" width="25.6640625" bestFit="1" customWidth="1"/>
    <col min="755" max="755" width="35.5" bestFit="1" customWidth="1"/>
    <col min="756" max="756" width="26.33203125" bestFit="1" customWidth="1"/>
    <col min="757" max="757" width="17.33203125" bestFit="1" customWidth="1"/>
    <col min="758" max="758" width="44.5" bestFit="1" customWidth="1"/>
    <col min="759" max="759" width="50.83203125" bestFit="1" customWidth="1"/>
    <col min="760" max="760" width="12.83203125" bestFit="1" customWidth="1"/>
    <col min="761" max="761" width="14.1640625" bestFit="1" customWidth="1"/>
    <col min="762" max="762" width="21.5" bestFit="1" customWidth="1"/>
    <col min="763" max="763" width="21" bestFit="1" customWidth="1"/>
    <col min="764" max="764" width="28" bestFit="1" customWidth="1"/>
    <col min="765" max="765" width="16" bestFit="1" customWidth="1"/>
    <col min="766" max="766" width="18.83203125" bestFit="1" customWidth="1"/>
    <col min="767" max="767" width="16.33203125" bestFit="1" customWidth="1"/>
    <col min="768" max="768" width="12.33203125" bestFit="1" customWidth="1"/>
    <col min="769" max="769" width="17" bestFit="1" customWidth="1"/>
    <col min="770" max="770" width="42.5" bestFit="1" customWidth="1"/>
    <col min="771" max="771" width="33.83203125" bestFit="1" customWidth="1"/>
    <col min="772" max="772" width="14.6640625" bestFit="1" customWidth="1"/>
    <col min="773" max="773" width="7" bestFit="1" customWidth="1"/>
    <col min="774" max="774" width="31.83203125" bestFit="1" customWidth="1"/>
    <col min="775" max="775" width="46.83203125" bestFit="1" customWidth="1"/>
    <col min="776" max="776" width="34.5" bestFit="1" customWidth="1"/>
    <col min="777" max="777" width="7.83203125" bestFit="1" customWidth="1"/>
    <col min="778" max="778" width="29.83203125" bestFit="1" customWidth="1"/>
    <col min="779" max="779" width="43.6640625" bestFit="1" customWidth="1"/>
    <col min="780" max="780" width="25.5" bestFit="1" customWidth="1"/>
    <col min="781" max="781" width="20.5" bestFit="1" customWidth="1"/>
    <col min="782" max="782" width="9.5" bestFit="1" customWidth="1"/>
    <col min="783" max="783" width="24.5" bestFit="1" customWidth="1"/>
    <col min="784" max="784" width="19" bestFit="1" customWidth="1"/>
    <col min="785" max="785" width="21.5" bestFit="1" customWidth="1"/>
    <col min="786" max="786" width="30" bestFit="1" customWidth="1"/>
    <col min="787" max="787" width="46.33203125" bestFit="1" customWidth="1"/>
    <col min="788" max="788" width="27.33203125" bestFit="1" customWidth="1"/>
    <col min="789" max="789" width="21.83203125" bestFit="1" customWidth="1"/>
    <col min="790" max="790" width="41.5" bestFit="1" customWidth="1"/>
    <col min="791" max="791" width="50.33203125" bestFit="1" customWidth="1"/>
    <col min="792" max="792" width="30.5" bestFit="1" customWidth="1"/>
    <col min="793" max="793" width="29.6640625" bestFit="1" customWidth="1"/>
    <col min="794" max="794" width="25.5" bestFit="1" customWidth="1"/>
    <col min="795" max="795" width="8.33203125" bestFit="1" customWidth="1"/>
    <col min="796" max="796" width="9.1640625" bestFit="1" customWidth="1"/>
    <col min="797" max="797" width="35.5" bestFit="1" customWidth="1"/>
    <col min="798" max="798" width="41.5" bestFit="1" customWidth="1"/>
    <col min="799" max="799" width="40.5" bestFit="1" customWidth="1"/>
    <col min="800" max="800" width="29.83203125" bestFit="1" customWidth="1"/>
    <col min="801" max="801" width="33" bestFit="1" customWidth="1"/>
    <col min="802" max="802" width="8.83203125" bestFit="1" customWidth="1"/>
    <col min="803" max="803" width="33" bestFit="1" customWidth="1"/>
    <col min="804" max="804" width="20.6640625" bestFit="1" customWidth="1"/>
    <col min="805" max="805" width="10.33203125" bestFit="1" customWidth="1"/>
    <col min="806" max="806" width="24.1640625" bestFit="1" customWidth="1"/>
    <col min="807" max="807" width="40.5" bestFit="1" customWidth="1"/>
    <col min="808" max="808" width="35.83203125" bestFit="1" customWidth="1"/>
    <col min="809" max="809" width="48.33203125" bestFit="1" customWidth="1"/>
    <col min="810" max="810" width="25.33203125" bestFit="1" customWidth="1"/>
    <col min="811" max="811" width="22.5" bestFit="1" customWidth="1"/>
    <col min="812" max="812" width="28.5" bestFit="1" customWidth="1"/>
    <col min="813" max="813" width="10.5" bestFit="1" customWidth="1"/>
    <col min="814" max="814" width="43.33203125" bestFit="1" customWidth="1"/>
    <col min="815" max="815" width="9.6640625" bestFit="1" customWidth="1"/>
    <col min="816" max="816" width="29.1640625" bestFit="1" customWidth="1"/>
    <col min="817" max="817" width="46.5" bestFit="1" customWidth="1"/>
    <col min="818" max="818" width="47" bestFit="1" customWidth="1"/>
    <col min="819" max="819" width="18.5" bestFit="1" customWidth="1"/>
    <col min="820" max="820" width="12.5" bestFit="1" customWidth="1"/>
    <col min="821" max="821" width="22.33203125" bestFit="1" customWidth="1"/>
    <col min="822" max="822" width="39.83203125" bestFit="1" customWidth="1"/>
    <col min="823" max="823" width="15.6640625" bestFit="1" customWidth="1"/>
    <col min="824" max="824" width="32.6640625" bestFit="1" customWidth="1"/>
    <col min="825" max="825" width="13.5" bestFit="1" customWidth="1"/>
    <col min="826" max="826" width="9.1640625" bestFit="1" customWidth="1"/>
    <col min="827" max="827" width="27" bestFit="1" customWidth="1"/>
    <col min="828" max="828" width="19.33203125" bestFit="1" customWidth="1"/>
    <col min="829" max="829" width="18" bestFit="1" customWidth="1"/>
    <col min="830" max="830" width="16.6640625" bestFit="1" customWidth="1"/>
    <col min="831" max="831" width="40.83203125" bestFit="1" customWidth="1"/>
    <col min="832" max="832" width="33" bestFit="1" customWidth="1"/>
    <col min="833" max="833" width="12" bestFit="1" customWidth="1"/>
    <col min="834" max="834" width="42.83203125" bestFit="1" customWidth="1"/>
    <col min="835" max="835" width="24" bestFit="1" customWidth="1"/>
    <col min="836" max="836" width="15.83203125" bestFit="1" customWidth="1"/>
    <col min="837" max="837" width="41.5" bestFit="1" customWidth="1"/>
    <col min="838" max="838" width="22.5" bestFit="1" customWidth="1"/>
    <col min="839" max="839" width="48.6640625" bestFit="1" customWidth="1"/>
    <col min="840" max="840" width="34.33203125" bestFit="1" customWidth="1"/>
    <col min="841" max="841" width="50" bestFit="1" customWidth="1"/>
    <col min="842" max="842" width="39" bestFit="1" customWidth="1"/>
    <col min="843" max="843" width="29.5" bestFit="1" customWidth="1"/>
    <col min="844" max="844" width="32.33203125" bestFit="1" customWidth="1"/>
    <col min="845" max="845" width="48.6640625" bestFit="1" customWidth="1"/>
    <col min="846" max="846" width="9.33203125" bestFit="1" customWidth="1"/>
    <col min="847" max="847" width="26.6640625" bestFit="1" customWidth="1"/>
    <col min="848" max="849" width="19.1640625" bestFit="1" customWidth="1"/>
    <col min="850" max="850" width="32.5" bestFit="1" customWidth="1"/>
    <col min="851" max="851" width="5" bestFit="1" customWidth="1"/>
    <col min="852" max="852" width="26.1640625" bestFit="1" customWidth="1"/>
    <col min="853" max="853" width="10.33203125" bestFit="1" customWidth="1"/>
    <col min="854" max="854" width="34.6640625" bestFit="1" customWidth="1"/>
    <col min="855" max="855" width="43.83203125" bestFit="1" customWidth="1"/>
    <col min="856" max="856" width="19.33203125" bestFit="1" customWidth="1"/>
    <col min="857" max="857" width="13.83203125" bestFit="1" customWidth="1"/>
    <col min="858" max="858" width="43.6640625" bestFit="1" customWidth="1"/>
    <col min="859" max="859" width="6.83203125" bestFit="1" customWidth="1"/>
    <col min="860" max="860" width="12.1640625" bestFit="1" customWidth="1"/>
    <col min="861" max="861" width="6.1640625" bestFit="1" customWidth="1"/>
    <col min="862" max="862" width="28" bestFit="1" customWidth="1"/>
    <col min="863" max="863" width="47.6640625" bestFit="1" customWidth="1"/>
    <col min="864" max="864" width="12.83203125" bestFit="1" customWidth="1"/>
    <col min="865" max="865" width="11.1640625" bestFit="1" customWidth="1"/>
    <col min="866" max="866" width="67.5" bestFit="1" customWidth="1"/>
    <col min="867" max="867" width="38.1640625" bestFit="1" customWidth="1"/>
    <col min="868" max="868" width="12.1640625" bestFit="1" customWidth="1"/>
    <col min="869" max="869" width="50.5" bestFit="1" customWidth="1"/>
    <col min="870" max="870" width="22.6640625" bestFit="1" customWidth="1"/>
    <col min="871" max="871" width="30.1640625" bestFit="1" customWidth="1"/>
    <col min="872" max="872" width="27.1640625" bestFit="1" customWidth="1"/>
    <col min="873" max="873" width="30.5" bestFit="1" customWidth="1"/>
    <col min="874" max="874" width="15.5" bestFit="1" customWidth="1"/>
    <col min="875" max="875" width="28" bestFit="1" customWidth="1"/>
    <col min="876" max="876" width="18.33203125" bestFit="1" customWidth="1"/>
    <col min="877" max="877" width="36" bestFit="1" customWidth="1"/>
    <col min="878" max="878" width="26.33203125" bestFit="1" customWidth="1"/>
    <col min="879" max="879" width="46.5" bestFit="1" customWidth="1"/>
    <col min="880" max="880" width="14" bestFit="1" customWidth="1"/>
    <col min="881" max="881" width="29.33203125" bestFit="1" customWidth="1"/>
    <col min="882" max="882" width="18" bestFit="1" customWidth="1"/>
    <col min="883" max="883" width="45.33203125" bestFit="1" customWidth="1"/>
    <col min="884" max="884" width="31.33203125" bestFit="1" customWidth="1"/>
    <col min="885" max="885" width="35.5" bestFit="1" customWidth="1"/>
    <col min="886" max="886" width="28.33203125" bestFit="1" customWidth="1"/>
    <col min="887" max="887" width="42.5" bestFit="1" customWidth="1"/>
    <col min="888" max="888" width="46.6640625" bestFit="1" customWidth="1"/>
    <col min="889" max="889" width="15.5" bestFit="1" customWidth="1"/>
    <col min="890" max="890" width="27.1640625" bestFit="1" customWidth="1"/>
    <col min="891" max="891" width="28.33203125" bestFit="1" customWidth="1"/>
    <col min="892" max="892" width="7.83203125" bestFit="1" customWidth="1"/>
    <col min="893" max="893" width="50.33203125" bestFit="1" customWidth="1"/>
    <col min="894" max="894" width="38" bestFit="1" customWidth="1"/>
    <col min="895" max="895" width="18.5" bestFit="1" customWidth="1"/>
    <col min="896" max="896" width="46.33203125" bestFit="1" customWidth="1"/>
    <col min="897" max="897" width="45.6640625" bestFit="1" customWidth="1"/>
    <col min="898" max="898" width="24.1640625" bestFit="1" customWidth="1"/>
    <col min="899" max="899" width="16.5" bestFit="1" customWidth="1"/>
    <col min="900" max="900" width="12.5" bestFit="1" customWidth="1"/>
    <col min="901" max="901" width="17" bestFit="1" customWidth="1"/>
    <col min="902" max="902" width="45.5" bestFit="1" customWidth="1"/>
    <col min="903" max="903" width="12.6640625" bestFit="1" customWidth="1"/>
    <col min="904" max="904" width="48.33203125" bestFit="1" customWidth="1"/>
    <col min="905" max="905" width="30.6640625" bestFit="1" customWidth="1"/>
    <col min="906" max="906" width="28.5" bestFit="1" customWidth="1"/>
    <col min="907" max="907" width="49.33203125" bestFit="1" customWidth="1"/>
    <col min="908" max="908" width="7.6640625" bestFit="1" customWidth="1"/>
    <col min="909" max="909" width="32.5" bestFit="1" customWidth="1"/>
    <col min="910" max="910" width="17.33203125" bestFit="1" customWidth="1"/>
    <col min="911" max="911" width="50.83203125" bestFit="1" customWidth="1"/>
    <col min="912" max="912" width="18.5" bestFit="1" customWidth="1"/>
    <col min="913" max="913" width="10.33203125" bestFit="1" customWidth="1"/>
    <col min="914" max="914" width="47.5" bestFit="1" customWidth="1"/>
    <col min="915" max="915" width="23.83203125" bestFit="1" customWidth="1"/>
    <col min="916" max="916" width="42.6640625" bestFit="1" customWidth="1"/>
    <col min="917" max="917" width="35" bestFit="1" customWidth="1"/>
    <col min="918" max="918" width="32.1640625" bestFit="1" customWidth="1"/>
    <col min="919" max="919" width="33.5" bestFit="1" customWidth="1"/>
    <col min="920" max="920" width="44.5" bestFit="1" customWidth="1"/>
    <col min="921" max="921" width="6" bestFit="1" customWidth="1"/>
    <col min="922" max="922" width="35.1640625" bestFit="1" customWidth="1"/>
    <col min="923" max="923" width="30.83203125" bestFit="1" customWidth="1"/>
    <col min="924" max="924" width="48.33203125" bestFit="1" customWidth="1"/>
    <col min="925" max="925" width="24.33203125" bestFit="1" customWidth="1"/>
    <col min="926" max="926" width="42.6640625" bestFit="1" customWidth="1"/>
    <col min="927" max="927" width="29.83203125" bestFit="1" customWidth="1"/>
    <col min="928" max="928" width="34.5" bestFit="1" customWidth="1"/>
    <col min="929" max="929" width="23.33203125" bestFit="1" customWidth="1"/>
    <col min="930" max="930" width="11.5" bestFit="1" customWidth="1"/>
    <col min="931" max="931" width="15" bestFit="1" customWidth="1"/>
    <col min="932" max="932" width="24.5" bestFit="1" customWidth="1"/>
    <col min="933" max="933" width="47.33203125" bestFit="1" customWidth="1"/>
    <col min="934" max="934" width="11" bestFit="1" customWidth="1"/>
    <col min="935" max="935" width="28.1640625" bestFit="1" customWidth="1"/>
    <col min="936" max="936" width="29" bestFit="1" customWidth="1"/>
    <col min="937" max="937" width="29.5" bestFit="1" customWidth="1"/>
    <col min="938" max="938" width="48.33203125" bestFit="1" customWidth="1"/>
    <col min="939" max="939" width="22.33203125" bestFit="1" customWidth="1"/>
    <col min="940" max="940" width="17" bestFit="1" customWidth="1"/>
    <col min="941" max="941" width="41.1640625" bestFit="1" customWidth="1"/>
    <col min="942" max="942" width="37.6640625" bestFit="1" customWidth="1"/>
    <col min="943" max="943" width="37.1640625" bestFit="1" customWidth="1"/>
    <col min="944" max="944" width="21" bestFit="1" customWidth="1"/>
    <col min="945" max="945" width="48.1640625" bestFit="1" customWidth="1"/>
    <col min="946" max="946" width="33.83203125" bestFit="1" customWidth="1"/>
    <col min="947" max="947" width="42.6640625" bestFit="1" customWidth="1"/>
    <col min="948" max="948" width="34.33203125" bestFit="1" customWidth="1"/>
    <col min="949" max="949" width="11.5" bestFit="1" customWidth="1"/>
    <col min="950" max="950" width="20" bestFit="1" customWidth="1"/>
    <col min="951" max="951" width="11" bestFit="1" customWidth="1"/>
    <col min="952" max="952" width="29.6640625" bestFit="1" customWidth="1"/>
    <col min="953" max="953" width="11.5" bestFit="1" customWidth="1"/>
    <col min="954" max="954" width="25.83203125" bestFit="1" customWidth="1"/>
    <col min="955" max="955" width="14.33203125" bestFit="1" customWidth="1"/>
    <col min="956" max="956" width="22.83203125" bestFit="1" customWidth="1"/>
    <col min="957" max="957" width="12.83203125" bestFit="1" customWidth="1"/>
    <col min="958" max="958" width="16.5" bestFit="1" customWidth="1"/>
    <col min="959" max="959" width="14.83203125" bestFit="1" customWidth="1"/>
    <col min="960" max="960" width="24.1640625" bestFit="1" customWidth="1"/>
    <col min="961" max="961" width="38.83203125" bestFit="1" customWidth="1"/>
    <col min="962" max="962" width="34" bestFit="1" customWidth="1"/>
    <col min="963" max="963" width="32.1640625" bestFit="1" customWidth="1"/>
    <col min="964" max="964" width="38" bestFit="1" customWidth="1"/>
    <col min="965" max="965" width="35.83203125" bestFit="1" customWidth="1"/>
    <col min="966" max="966" width="22.83203125" bestFit="1" customWidth="1"/>
    <col min="967" max="967" width="21.6640625" bestFit="1" customWidth="1"/>
    <col min="968" max="968" width="27" bestFit="1" customWidth="1"/>
    <col min="969" max="969" width="19" bestFit="1" customWidth="1"/>
    <col min="970" max="970" width="45.5" bestFit="1" customWidth="1"/>
    <col min="971" max="971" width="49.33203125" bestFit="1" customWidth="1"/>
    <col min="972" max="972" width="38" bestFit="1" customWidth="1"/>
    <col min="973" max="973" width="18.1640625" bestFit="1" customWidth="1"/>
    <col min="974" max="974" width="23" bestFit="1" customWidth="1"/>
    <col min="975" max="975" width="9.33203125" bestFit="1" customWidth="1"/>
    <col min="976" max="976" width="14.1640625" bestFit="1" customWidth="1"/>
    <col min="977" max="977" width="37" bestFit="1" customWidth="1"/>
    <col min="978" max="978" width="22.83203125" bestFit="1" customWidth="1"/>
    <col min="979" max="979" width="9.1640625" bestFit="1" customWidth="1"/>
    <col min="980" max="980" width="36.5" bestFit="1" customWidth="1"/>
    <col min="981" max="981" width="32.6640625" bestFit="1" customWidth="1"/>
    <col min="982" max="982" width="39" bestFit="1" customWidth="1"/>
    <col min="983" max="983" width="18.33203125" bestFit="1" customWidth="1"/>
    <col min="984" max="984" width="42.6640625" bestFit="1" customWidth="1"/>
    <col min="985" max="985" width="8.33203125" bestFit="1" customWidth="1"/>
    <col min="986" max="986" width="31.83203125" bestFit="1" customWidth="1"/>
    <col min="987" max="987" width="40.33203125" bestFit="1" customWidth="1"/>
    <col min="988" max="988" width="18.33203125" bestFit="1" customWidth="1"/>
    <col min="989" max="989" width="34.33203125" bestFit="1" customWidth="1"/>
    <col min="990" max="990" width="33.33203125" bestFit="1" customWidth="1"/>
    <col min="991" max="991" width="44.6640625" bestFit="1" customWidth="1"/>
    <col min="992" max="992" width="19.5" bestFit="1" customWidth="1"/>
    <col min="993" max="993" width="28.33203125" bestFit="1" customWidth="1"/>
    <col min="994" max="994" width="14.1640625" bestFit="1" customWidth="1"/>
    <col min="995" max="995" width="30.5" bestFit="1" customWidth="1"/>
    <col min="996" max="996" width="41.33203125" bestFit="1" customWidth="1"/>
    <col min="997" max="997" width="17.83203125" bestFit="1" customWidth="1"/>
    <col min="998" max="998" width="15.6640625" bestFit="1" customWidth="1"/>
    <col min="999" max="999" width="48.33203125" bestFit="1" customWidth="1"/>
    <col min="1000" max="1000" width="8.1640625" bestFit="1" customWidth="1"/>
    <col min="1001" max="1001" width="13.6640625" bestFit="1" customWidth="1"/>
    <col min="1002" max="1002" width="24.6640625" bestFit="1" customWidth="1"/>
    <col min="1003" max="1003" width="33.6640625" bestFit="1" customWidth="1"/>
    <col min="1004" max="1004" width="19.1640625" bestFit="1" customWidth="1"/>
    <col min="1005" max="1005" width="44.6640625" bestFit="1" customWidth="1"/>
    <col min="1006" max="1006" width="9.5" bestFit="1" customWidth="1"/>
    <col min="1007" max="1007" width="8.33203125" bestFit="1" customWidth="1"/>
    <col min="1008" max="1008" width="40.1640625" bestFit="1" customWidth="1"/>
    <col min="1009" max="1009" width="64.1640625" bestFit="1" customWidth="1"/>
    <col min="1010" max="1010" width="50.1640625" bestFit="1" customWidth="1"/>
    <col min="1011" max="1011" width="12.6640625" bestFit="1" customWidth="1"/>
    <col min="1012" max="1012" width="34.6640625" bestFit="1" customWidth="1"/>
    <col min="1013" max="1013" width="27.6640625" bestFit="1" customWidth="1"/>
    <col min="1014" max="1014" width="29.33203125" bestFit="1" customWidth="1"/>
    <col min="1015" max="1015" width="41" bestFit="1" customWidth="1"/>
    <col min="1016" max="1016" width="8.6640625" bestFit="1" customWidth="1"/>
    <col min="1017" max="1017" width="29.6640625" bestFit="1" customWidth="1"/>
    <col min="1018" max="1018" width="31" bestFit="1" customWidth="1"/>
    <col min="1019" max="1019" width="35.83203125" bestFit="1" customWidth="1"/>
    <col min="1020" max="1020" width="31.33203125" bestFit="1" customWidth="1"/>
    <col min="1021" max="1021" width="15.5" bestFit="1" customWidth="1"/>
    <col min="1022" max="1022" width="48" bestFit="1" customWidth="1"/>
    <col min="1023" max="1023" width="37.33203125" bestFit="1" customWidth="1"/>
    <col min="1024" max="1024" width="17.5" bestFit="1" customWidth="1"/>
    <col min="1025" max="1025" width="18.1640625" bestFit="1" customWidth="1"/>
    <col min="1026" max="1026" width="24.1640625" bestFit="1" customWidth="1"/>
    <col min="1027" max="1027" width="45.33203125" bestFit="1" customWidth="1"/>
    <col min="1028" max="1028" width="34.5" bestFit="1" customWidth="1"/>
    <col min="1029" max="1029" width="32.83203125" bestFit="1" customWidth="1"/>
    <col min="1030" max="1030" width="46.1640625" bestFit="1" customWidth="1"/>
    <col min="1031" max="1031" width="27" bestFit="1" customWidth="1"/>
    <col min="1032" max="1032" width="23.33203125" bestFit="1" customWidth="1"/>
    <col min="1034" max="1034" width="33.83203125" bestFit="1" customWidth="1"/>
    <col min="1035" max="1035" width="39" bestFit="1" customWidth="1"/>
    <col min="1036" max="1036" width="50.1640625" bestFit="1" customWidth="1"/>
    <col min="1037" max="1037" width="16.33203125" bestFit="1" customWidth="1"/>
    <col min="1038" max="1038" width="22.1640625" bestFit="1" customWidth="1"/>
    <col min="1039" max="1039" width="7.83203125" bestFit="1" customWidth="1"/>
    <col min="1040" max="1040" width="25.33203125" bestFit="1" customWidth="1"/>
    <col min="1041" max="1041" width="12.83203125" bestFit="1" customWidth="1"/>
    <col min="1042" max="1042" width="38.33203125" bestFit="1" customWidth="1"/>
    <col min="1043" max="1043" width="36.6640625" bestFit="1" customWidth="1"/>
    <col min="1044" max="1044" width="12" bestFit="1" customWidth="1"/>
    <col min="1045" max="1045" width="42.6640625" bestFit="1" customWidth="1"/>
    <col min="1046" max="1046" width="18.6640625" bestFit="1" customWidth="1"/>
    <col min="1047" max="1047" width="8" bestFit="1" customWidth="1"/>
    <col min="1048" max="1048" width="45.1640625" bestFit="1" customWidth="1"/>
    <col min="1049" max="1049" width="37.33203125" bestFit="1" customWidth="1"/>
    <col min="1050" max="1050" width="49.33203125" bestFit="1" customWidth="1"/>
    <col min="1051" max="1051" width="52" bestFit="1" customWidth="1"/>
    <col min="1052" max="1052" width="49" bestFit="1" customWidth="1"/>
    <col min="1053" max="1053" width="23.6640625" bestFit="1" customWidth="1"/>
    <col min="1054" max="1054" width="35.6640625" bestFit="1" customWidth="1"/>
    <col min="1055" max="1055" width="6.1640625" bestFit="1" customWidth="1"/>
    <col min="1056" max="1056" width="8.5" bestFit="1" customWidth="1"/>
    <col min="1057" max="1057" width="53.1640625" bestFit="1" customWidth="1"/>
    <col min="1058" max="1058" width="11.6640625" bestFit="1" customWidth="1"/>
    <col min="1059" max="1059" width="27.1640625" bestFit="1" customWidth="1"/>
    <col min="1060" max="1060" width="18.33203125" bestFit="1" customWidth="1"/>
    <col min="1061" max="1061" width="27.5" bestFit="1" customWidth="1"/>
    <col min="1062" max="1062" width="23.6640625" bestFit="1" customWidth="1"/>
    <col min="1063" max="1063" width="35" bestFit="1" customWidth="1"/>
    <col min="1064" max="1064" width="28.33203125" bestFit="1" customWidth="1"/>
    <col min="1065" max="1065" width="34.33203125" bestFit="1" customWidth="1"/>
    <col min="1066" max="1066" width="42.6640625" bestFit="1" customWidth="1"/>
    <col min="1067" max="1067" width="34.83203125" bestFit="1" customWidth="1"/>
    <col min="1068" max="1068" width="40" bestFit="1" customWidth="1"/>
    <col min="1069" max="1069" width="47" bestFit="1" customWidth="1"/>
    <col min="1070" max="1070" width="13.5" bestFit="1" customWidth="1"/>
    <col min="1071" max="1071" width="12.33203125" bestFit="1" customWidth="1"/>
    <col min="1072" max="1072" width="39.33203125" bestFit="1" customWidth="1"/>
    <col min="1073" max="1073" width="10.33203125" bestFit="1" customWidth="1"/>
    <col min="1074" max="1074" width="20.33203125" bestFit="1" customWidth="1"/>
    <col min="1075" max="1075" width="48.5" bestFit="1" customWidth="1"/>
    <col min="1076" max="1076" width="14.33203125" bestFit="1" customWidth="1"/>
    <col min="1077" max="1077" width="43.83203125" bestFit="1" customWidth="1"/>
    <col min="1078" max="1078" width="48.83203125" bestFit="1" customWidth="1"/>
    <col min="1079" max="1079" width="30.83203125" bestFit="1" customWidth="1"/>
    <col min="1080" max="1080" width="19.1640625" bestFit="1" customWidth="1"/>
    <col min="1081" max="1081" width="42.33203125" bestFit="1" customWidth="1"/>
    <col min="1082" max="1082" width="12.33203125" bestFit="1" customWidth="1"/>
    <col min="1083" max="1083" width="47.6640625" bestFit="1" customWidth="1"/>
    <col min="1084" max="1084" width="52.6640625" bestFit="1" customWidth="1"/>
    <col min="1085" max="1085" width="12.6640625" bestFit="1" customWidth="1"/>
    <col min="1086" max="1086" width="31.1640625" bestFit="1" customWidth="1"/>
    <col min="1087" max="1087" width="34.33203125" bestFit="1" customWidth="1"/>
    <col min="1088" max="1088" width="24" bestFit="1" customWidth="1"/>
    <col min="1089" max="1089" width="34.6640625" bestFit="1" customWidth="1"/>
    <col min="1090" max="1090" width="24.33203125" bestFit="1" customWidth="1"/>
    <col min="1091" max="1091" width="14.6640625" bestFit="1" customWidth="1"/>
    <col min="1092" max="1092" width="15.33203125" bestFit="1" customWidth="1"/>
    <col min="1093" max="1093" width="26" bestFit="1" customWidth="1"/>
    <col min="1094" max="1094" width="19" bestFit="1" customWidth="1"/>
    <col min="1095" max="1095" width="14.83203125" bestFit="1" customWidth="1"/>
    <col min="1096" max="1096" width="14" bestFit="1" customWidth="1"/>
    <col min="1097" max="1097" width="37.83203125" bestFit="1" customWidth="1"/>
    <col min="1098" max="1098" width="36.33203125" bestFit="1" customWidth="1"/>
    <col min="1099" max="1099" width="13.83203125" bestFit="1" customWidth="1"/>
    <col min="1100" max="1100" width="13.6640625" bestFit="1" customWidth="1"/>
    <col min="1101" max="1101" width="40.5" bestFit="1" customWidth="1"/>
    <col min="1102" max="1102" width="20.83203125" bestFit="1" customWidth="1"/>
    <col min="1103" max="1103" width="4.1640625" bestFit="1" customWidth="1"/>
    <col min="1104" max="1104" width="30.6640625" bestFit="1" customWidth="1"/>
    <col min="1105" max="1105" width="40" bestFit="1" customWidth="1"/>
    <col min="1106" max="1106" width="36.6640625" bestFit="1" customWidth="1"/>
    <col min="1107" max="1107" width="47" bestFit="1" customWidth="1"/>
    <col min="1108" max="1108" width="24.33203125" bestFit="1" customWidth="1"/>
    <col min="1109" max="1109" width="35" bestFit="1" customWidth="1"/>
    <col min="1110" max="1110" width="36.33203125" bestFit="1" customWidth="1"/>
    <col min="1111" max="1111" width="13.83203125" bestFit="1" customWidth="1"/>
    <col min="1112" max="1112" width="8" bestFit="1" customWidth="1"/>
    <col min="1113" max="1113" width="33.6640625" bestFit="1" customWidth="1"/>
    <col min="1114" max="1114" width="25.6640625" bestFit="1" customWidth="1"/>
    <col min="1115" max="1115" width="12.33203125" bestFit="1" customWidth="1"/>
    <col min="1116" max="1116" width="40.33203125" bestFit="1" customWidth="1"/>
    <col min="1117" max="1117" width="18.1640625" bestFit="1" customWidth="1"/>
    <col min="1118" max="1118" width="9" bestFit="1" customWidth="1"/>
    <col min="1119" max="1119" width="12" bestFit="1" customWidth="1"/>
    <col min="1120" max="1120" width="32.33203125" bestFit="1" customWidth="1"/>
    <col min="1121" max="1121" width="22.5" bestFit="1" customWidth="1"/>
    <col min="1122" max="1122" width="37.5" bestFit="1" customWidth="1"/>
    <col min="1123" max="1123" width="38.83203125" bestFit="1" customWidth="1"/>
    <col min="1124" max="1124" width="28.33203125" bestFit="1" customWidth="1"/>
    <col min="1125" max="1125" width="16" bestFit="1" customWidth="1"/>
    <col min="1126" max="1126" width="45.33203125" bestFit="1" customWidth="1"/>
    <col min="1127" max="1127" width="32.6640625" bestFit="1" customWidth="1"/>
    <col min="1128" max="1128" width="26" bestFit="1" customWidth="1"/>
    <col min="1129" max="1129" width="15.83203125" bestFit="1" customWidth="1"/>
    <col min="1130" max="1130" width="41.33203125" bestFit="1" customWidth="1"/>
    <col min="1131" max="1131" width="43.33203125" bestFit="1" customWidth="1"/>
    <col min="1132" max="1132" width="22.83203125" bestFit="1" customWidth="1"/>
    <col min="1133" max="1133" width="12.1640625" bestFit="1" customWidth="1"/>
    <col min="1134" max="1134" width="41.83203125" bestFit="1" customWidth="1"/>
    <col min="1135" max="1135" width="27" bestFit="1" customWidth="1"/>
    <col min="1136" max="1136" width="49" bestFit="1" customWidth="1"/>
    <col min="1137" max="1137" width="44" bestFit="1" customWidth="1"/>
    <col min="1138" max="1138" width="41.83203125" bestFit="1" customWidth="1"/>
    <col min="1139" max="1139" width="35.33203125" bestFit="1" customWidth="1"/>
    <col min="1140" max="1140" width="32.83203125" bestFit="1" customWidth="1"/>
    <col min="1141" max="1141" width="16.33203125" bestFit="1" customWidth="1"/>
    <col min="1142" max="1142" width="43.1640625" bestFit="1" customWidth="1"/>
    <col min="1143" max="1143" width="7.5" bestFit="1" customWidth="1"/>
    <col min="1144" max="1144" width="35.1640625" bestFit="1" customWidth="1"/>
    <col min="1145" max="1145" width="18" bestFit="1" customWidth="1"/>
    <col min="1146" max="1146" width="39.5" bestFit="1" customWidth="1"/>
    <col min="1147" max="1147" width="32" bestFit="1" customWidth="1"/>
    <col min="1148" max="1148" width="6.1640625" bestFit="1" customWidth="1"/>
    <col min="1149" max="1149" width="25.33203125" bestFit="1" customWidth="1"/>
    <col min="1150" max="1150" width="23.5" bestFit="1" customWidth="1"/>
    <col min="1151" max="1151" width="26.1640625" bestFit="1" customWidth="1"/>
    <col min="1152" max="1152" width="13.5" bestFit="1" customWidth="1"/>
    <col min="1153" max="1153" width="38.6640625" bestFit="1" customWidth="1"/>
    <col min="1154" max="1154" width="6.83203125" bestFit="1" customWidth="1"/>
    <col min="1155" max="1155" width="33.6640625" bestFit="1" customWidth="1"/>
    <col min="1156" max="1156" width="52.83203125" bestFit="1" customWidth="1"/>
    <col min="1157" max="1157" width="52.5" bestFit="1" customWidth="1"/>
    <col min="1158" max="1158" width="59.5" bestFit="1" customWidth="1"/>
    <col min="1159" max="1159" width="38.6640625" bestFit="1" customWidth="1"/>
    <col min="1160" max="1160" width="20.33203125" bestFit="1" customWidth="1"/>
    <col min="1161" max="1161" width="14" bestFit="1" customWidth="1"/>
    <col min="1162" max="1162" width="27.6640625" bestFit="1" customWidth="1"/>
    <col min="1163" max="1163" width="35.1640625" bestFit="1" customWidth="1"/>
    <col min="1164" max="1164" width="17" bestFit="1" customWidth="1"/>
    <col min="1165" max="1165" width="6.83203125" bestFit="1" customWidth="1"/>
    <col min="1166" max="1166" width="46.6640625" bestFit="1" customWidth="1"/>
    <col min="1167" max="1167" width="8.5" bestFit="1" customWidth="1"/>
    <col min="1168" max="1168" width="47.83203125" bestFit="1" customWidth="1"/>
    <col min="1169" max="1169" width="20.33203125" bestFit="1" customWidth="1"/>
    <col min="1170" max="1170" width="4.83203125" bestFit="1" customWidth="1"/>
    <col min="1171" max="1171" width="41.5" bestFit="1" customWidth="1"/>
    <col min="1172" max="1172" width="24" bestFit="1" customWidth="1"/>
    <col min="1173" max="1173" width="17" bestFit="1" customWidth="1"/>
    <col min="1174" max="1174" width="28.1640625" bestFit="1" customWidth="1"/>
    <col min="1175" max="1175" width="41.1640625" bestFit="1" customWidth="1"/>
    <col min="1176" max="1176" width="39.33203125" bestFit="1" customWidth="1"/>
    <col min="1177" max="1177" width="24.6640625" bestFit="1" customWidth="1"/>
    <col min="1178" max="1178" width="50.33203125" bestFit="1" customWidth="1"/>
    <col min="1179" max="1179" width="6" bestFit="1" customWidth="1"/>
    <col min="1180" max="1180" width="28.5" bestFit="1" customWidth="1"/>
    <col min="1181" max="1181" width="40.83203125" bestFit="1" customWidth="1"/>
    <col min="1182" max="1182" width="9.6640625" bestFit="1" customWidth="1"/>
    <col min="1183" max="1183" width="47.83203125" bestFit="1" customWidth="1"/>
    <col min="1184" max="1184" width="14.5" bestFit="1" customWidth="1"/>
    <col min="1185" max="1185" width="50.1640625" bestFit="1" customWidth="1"/>
    <col min="1186" max="1186" width="9.33203125" bestFit="1" customWidth="1"/>
    <col min="1187" max="1187" width="29.5" bestFit="1" customWidth="1"/>
    <col min="1188" max="1188" width="46.1640625" bestFit="1" customWidth="1"/>
    <col min="1189" max="1189" width="23.5" bestFit="1" customWidth="1"/>
    <col min="1190" max="1190" width="23.6640625" bestFit="1" customWidth="1"/>
    <col min="1191" max="1191" width="39.5" bestFit="1" customWidth="1"/>
    <col min="1192" max="1192" width="13.83203125" bestFit="1" customWidth="1"/>
    <col min="1193" max="1193" width="27.6640625" bestFit="1" customWidth="1"/>
    <col min="1194" max="1194" width="46" bestFit="1" customWidth="1"/>
    <col min="1195" max="1195" width="27.6640625" bestFit="1" customWidth="1"/>
    <col min="1196" max="1196" width="47.33203125" bestFit="1" customWidth="1"/>
    <col min="1197" max="1197" width="22.1640625" bestFit="1" customWidth="1"/>
    <col min="1198" max="1198" width="36.33203125" bestFit="1" customWidth="1"/>
    <col min="1199" max="1199" width="46.83203125" bestFit="1" customWidth="1"/>
    <col min="1200" max="1200" width="37.5" bestFit="1" customWidth="1"/>
    <col min="1201" max="1201" width="15" bestFit="1" customWidth="1"/>
    <col min="1202" max="1202" width="44.83203125" bestFit="1" customWidth="1"/>
    <col min="1203" max="1203" width="28.83203125" bestFit="1" customWidth="1"/>
    <col min="1204" max="1204" width="20.6640625" bestFit="1" customWidth="1"/>
    <col min="1205" max="1205" width="41.33203125" bestFit="1" customWidth="1"/>
    <col min="1206" max="1206" width="8.33203125" bestFit="1" customWidth="1"/>
    <col min="1207" max="1207" width="44.33203125" bestFit="1" customWidth="1"/>
    <col min="1208" max="1208" width="10" bestFit="1" customWidth="1"/>
    <col min="1209" max="1209" width="38.33203125" bestFit="1" customWidth="1"/>
    <col min="1210" max="1210" width="33.33203125" bestFit="1" customWidth="1"/>
    <col min="1211" max="1211" width="38.5" bestFit="1" customWidth="1"/>
    <col min="1212" max="1212" width="39.33203125" bestFit="1" customWidth="1"/>
    <col min="1213" max="1213" width="7.83203125" bestFit="1" customWidth="1"/>
    <col min="1214" max="1214" width="10.1640625" bestFit="1" customWidth="1"/>
    <col min="1215" max="1215" width="49.5" bestFit="1" customWidth="1"/>
    <col min="1216" max="1216" width="26.33203125" bestFit="1" customWidth="1"/>
    <col min="1217" max="1217" width="34.6640625" bestFit="1" customWidth="1"/>
    <col min="1218" max="1218" width="38.83203125" bestFit="1" customWidth="1"/>
    <col min="1219" max="1219" width="14.5" bestFit="1" customWidth="1"/>
    <col min="1220" max="1220" width="39.6640625" bestFit="1" customWidth="1"/>
    <col min="1221" max="1221" width="41.33203125" bestFit="1" customWidth="1"/>
    <col min="1222" max="1222" width="25.33203125" bestFit="1" customWidth="1"/>
    <col min="1223" max="1223" width="16" bestFit="1" customWidth="1"/>
    <col min="1224" max="1224" width="40.83203125" bestFit="1" customWidth="1"/>
    <col min="1225" max="1225" width="8.83203125" bestFit="1" customWidth="1"/>
    <col min="1226" max="1226" width="42.1640625" bestFit="1" customWidth="1"/>
    <col min="1227" max="1227" width="43.33203125" bestFit="1" customWidth="1"/>
    <col min="1228" max="1228" width="26.1640625" bestFit="1" customWidth="1"/>
    <col min="1229" max="1229" width="43.83203125" bestFit="1" customWidth="1"/>
    <col min="1230" max="1230" width="7.6640625" bestFit="1" customWidth="1"/>
    <col min="1231" max="1231" width="14.1640625" bestFit="1" customWidth="1"/>
    <col min="1232" max="1232" width="46.5" bestFit="1" customWidth="1"/>
    <col min="1233" max="1233" width="8.33203125" bestFit="1" customWidth="1"/>
    <col min="1234" max="1234" width="28.6640625" bestFit="1" customWidth="1"/>
    <col min="1235" max="1235" width="51" bestFit="1" customWidth="1"/>
    <col min="1236" max="1236" width="13.83203125" bestFit="1" customWidth="1"/>
    <col min="1237" max="1237" width="22.83203125" bestFit="1" customWidth="1"/>
    <col min="1238" max="1238" width="40.1640625" bestFit="1" customWidth="1"/>
    <col min="1239" max="1239" width="24.6640625" bestFit="1" customWidth="1"/>
    <col min="1240" max="1240" width="21" bestFit="1" customWidth="1"/>
    <col min="1241" max="1241" width="43.33203125" bestFit="1" customWidth="1"/>
    <col min="1242" max="1242" width="22" bestFit="1" customWidth="1"/>
    <col min="1243" max="1243" width="41.1640625" bestFit="1" customWidth="1"/>
    <col min="1244" max="1244" width="29.83203125" bestFit="1" customWidth="1"/>
    <col min="1245" max="1245" width="37.5" bestFit="1" customWidth="1"/>
    <col min="1246" max="1246" width="31.83203125" bestFit="1" customWidth="1"/>
    <col min="1247" max="1247" width="12.33203125" bestFit="1" customWidth="1"/>
    <col min="1248" max="1248" width="20.83203125" bestFit="1" customWidth="1"/>
    <col min="1249" max="1249" width="38.33203125" bestFit="1" customWidth="1"/>
    <col min="1250" max="1250" width="29.1640625" bestFit="1" customWidth="1"/>
    <col min="1251" max="1251" width="46.33203125" bestFit="1" customWidth="1"/>
    <col min="1252" max="1252" width="23.6640625" bestFit="1" customWidth="1"/>
    <col min="1253" max="1253" width="21.5" bestFit="1" customWidth="1"/>
    <col min="1254" max="1254" width="26.33203125" bestFit="1" customWidth="1"/>
    <col min="1255" max="1255" width="34.6640625" bestFit="1" customWidth="1"/>
    <col min="1256" max="1256" width="41.6640625" bestFit="1" customWidth="1"/>
    <col min="1257" max="1257" width="42.5" bestFit="1" customWidth="1"/>
    <col min="1258" max="1258" width="17.83203125" bestFit="1" customWidth="1"/>
    <col min="1259" max="1259" width="44.83203125" bestFit="1" customWidth="1"/>
    <col min="1260" max="1260" width="22.6640625" bestFit="1" customWidth="1"/>
    <col min="1261" max="1261" width="24.83203125" bestFit="1" customWidth="1"/>
    <col min="1262" max="1262" width="46.83203125" bestFit="1" customWidth="1"/>
    <col min="1263" max="1263" width="37.83203125" bestFit="1" customWidth="1"/>
    <col min="1264" max="1264" width="19" bestFit="1" customWidth="1"/>
    <col min="1265" max="1265" width="15.83203125" bestFit="1" customWidth="1"/>
    <col min="1266" max="1266" width="29.1640625" bestFit="1" customWidth="1"/>
    <col min="1267" max="1267" width="41.1640625" bestFit="1" customWidth="1"/>
    <col min="1268" max="1268" width="34" bestFit="1" customWidth="1"/>
    <col min="1269" max="1269" width="46.33203125" bestFit="1" customWidth="1"/>
    <col min="1270" max="1270" width="46.5" bestFit="1" customWidth="1"/>
    <col min="1271" max="1271" width="43.6640625" bestFit="1" customWidth="1"/>
    <col min="1272" max="1272" width="18.1640625" bestFit="1" customWidth="1"/>
    <col min="1273" max="1273" width="43.5" bestFit="1" customWidth="1"/>
    <col min="1274" max="1274" width="22.5" bestFit="1" customWidth="1"/>
    <col min="1275" max="1275" width="48.6640625" bestFit="1" customWidth="1"/>
    <col min="1276" max="1276" width="24.33203125" bestFit="1" customWidth="1"/>
    <col min="1277" max="1277" width="25.6640625" bestFit="1" customWidth="1"/>
    <col min="1278" max="1278" width="27.6640625" bestFit="1" customWidth="1"/>
    <col min="1279" max="1279" width="25.83203125" bestFit="1" customWidth="1"/>
    <col min="1280" max="1280" width="18.5" bestFit="1" customWidth="1"/>
    <col min="1281" max="1281" width="33.6640625" bestFit="1" customWidth="1"/>
    <col min="1282" max="1282" width="24.83203125" bestFit="1" customWidth="1"/>
    <col min="1283" max="1283" width="19.83203125" bestFit="1" customWidth="1"/>
    <col min="1284" max="1284" width="14.6640625" bestFit="1" customWidth="1"/>
    <col min="1285" max="1285" width="28.5" bestFit="1" customWidth="1"/>
    <col min="1286" max="1286" width="40.1640625" bestFit="1" customWidth="1"/>
    <col min="1287" max="1287" width="21.5" bestFit="1" customWidth="1"/>
    <col min="1288" max="1288" width="15.6640625" bestFit="1" customWidth="1"/>
    <col min="1289" max="1289" width="47.6640625" bestFit="1" customWidth="1"/>
    <col min="1290" max="1290" width="40.6640625" bestFit="1" customWidth="1"/>
    <col min="1291" max="1291" width="44.1640625" bestFit="1" customWidth="1"/>
    <col min="1292" max="1292" width="41.6640625" bestFit="1" customWidth="1"/>
    <col min="1293" max="1293" width="34.33203125" bestFit="1" customWidth="1"/>
    <col min="1294" max="1294" width="26.1640625" bestFit="1" customWidth="1"/>
    <col min="1295" max="1295" width="25.83203125" bestFit="1" customWidth="1"/>
    <col min="1296" max="1296" width="30.1640625" bestFit="1" customWidth="1"/>
    <col min="1297" max="1297" width="30.5" bestFit="1" customWidth="1"/>
    <col min="1298" max="1298" width="29.6640625" bestFit="1" customWidth="1"/>
    <col min="1299" max="1299" width="37.33203125" bestFit="1" customWidth="1"/>
    <col min="1300" max="1300" width="20.83203125" bestFit="1" customWidth="1"/>
    <col min="1301" max="1301" width="17.83203125" bestFit="1" customWidth="1"/>
    <col min="1302" max="1302" width="45.5" bestFit="1" customWidth="1"/>
    <col min="1303" max="1303" width="23.33203125" bestFit="1" customWidth="1"/>
    <col min="1304" max="1304" width="40.5" bestFit="1" customWidth="1"/>
    <col min="1305" max="1305" width="33.33203125" bestFit="1" customWidth="1"/>
    <col min="1306" max="1306" width="26.6640625" bestFit="1" customWidth="1"/>
    <col min="1307" max="1307" width="20.83203125" bestFit="1" customWidth="1"/>
    <col min="1308" max="1308" width="46.1640625" bestFit="1" customWidth="1"/>
    <col min="1309" max="1309" width="23" bestFit="1" customWidth="1"/>
    <col min="1310" max="1310" width="47.5" bestFit="1" customWidth="1"/>
    <col min="1311" max="1311" width="28" bestFit="1" customWidth="1"/>
    <col min="1312" max="1312" width="51.1640625" bestFit="1" customWidth="1"/>
    <col min="1313" max="1313" width="33.83203125" bestFit="1" customWidth="1"/>
    <col min="1314" max="1314" width="12.83203125" bestFit="1" customWidth="1"/>
    <col min="1315" max="1315" width="47" bestFit="1" customWidth="1"/>
    <col min="1316" max="1316" width="46" bestFit="1" customWidth="1"/>
    <col min="1317" max="1317" width="46.33203125" bestFit="1" customWidth="1"/>
    <col min="1318" max="1318" width="15.6640625" bestFit="1" customWidth="1"/>
    <col min="1319" max="1319" width="15" bestFit="1" customWidth="1"/>
    <col min="1320" max="1320" width="41.83203125" bestFit="1" customWidth="1"/>
    <col min="1321" max="1321" width="46" bestFit="1" customWidth="1"/>
    <col min="1322" max="1322" width="18.6640625" bestFit="1" customWidth="1"/>
    <col min="1323" max="1323" width="17.5" bestFit="1" customWidth="1"/>
    <col min="1324" max="1324" width="35.33203125" bestFit="1" customWidth="1"/>
    <col min="1325" max="1325" width="33.5" bestFit="1" customWidth="1"/>
    <col min="1326" max="1326" width="27.5" bestFit="1" customWidth="1"/>
    <col min="1327" max="1327" width="10" bestFit="1" customWidth="1"/>
    <col min="1328" max="1328" width="39.5" bestFit="1" customWidth="1"/>
    <col min="1329" max="1329" width="32.1640625" bestFit="1" customWidth="1"/>
    <col min="1330" max="1330" width="18.33203125" bestFit="1" customWidth="1"/>
    <col min="1331" max="1331" width="20.83203125" bestFit="1" customWidth="1"/>
    <col min="1332" max="1332" width="37" bestFit="1" customWidth="1"/>
    <col min="1333" max="1333" width="34" bestFit="1" customWidth="1"/>
    <col min="1334" max="1334" width="17.5" bestFit="1" customWidth="1"/>
    <col min="1335" max="1335" width="33.33203125" bestFit="1" customWidth="1"/>
    <col min="1336" max="1336" width="19" bestFit="1" customWidth="1"/>
    <col min="1337" max="1337" width="28.83203125" bestFit="1" customWidth="1"/>
    <col min="1338" max="1338" width="38.5" bestFit="1" customWidth="1"/>
    <col min="1339" max="1340" width="19.83203125" bestFit="1" customWidth="1"/>
    <col min="1341" max="1341" width="29.83203125" bestFit="1" customWidth="1"/>
    <col min="1342" max="1342" width="16.5" bestFit="1" customWidth="1"/>
    <col min="1343" max="1343" width="36" bestFit="1" customWidth="1"/>
    <col min="1344" max="1344" width="23.83203125" bestFit="1" customWidth="1"/>
    <col min="1345" max="1345" width="48.33203125" bestFit="1" customWidth="1"/>
    <col min="1346" max="1346" width="8.5" bestFit="1" customWidth="1"/>
    <col min="1347" max="1347" width="26.1640625" bestFit="1" customWidth="1"/>
    <col min="1348" max="1348" width="48.33203125" bestFit="1" customWidth="1"/>
    <col min="1349" max="1349" width="44" bestFit="1" customWidth="1"/>
    <col min="1350" max="1350" width="31.1640625" bestFit="1" customWidth="1"/>
    <col min="1351" max="1351" width="26.1640625" bestFit="1" customWidth="1"/>
    <col min="1352" max="1352" width="11.33203125" bestFit="1" customWidth="1"/>
    <col min="1353" max="1353" width="13.83203125" bestFit="1" customWidth="1"/>
    <col min="1354" max="1354" width="11.33203125" bestFit="1" customWidth="1"/>
    <col min="1355" max="1355" width="7.33203125" bestFit="1" customWidth="1"/>
    <col min="1356" max="1356" width="44.6640625" bestFit="1" customWidth="1"/>
    <col min="1357" max="1357" width="13.83203125" bestFit="1" customWidth="1"/>
    <col min="1358" max="1358" width="17.83203125" bestFit="1" customWidth="1"/>
    <col min="1359" max="1359" width="23.83203125" bestFit="1" customWidth="1"/>
    <col min="1360" max="1360" width="32.6640625" bestFit="1" customWidth="1"/>
    <col min="1361" max="1361" width="24.5" bestFit="1" customWidth="1"/>
    <col min="1362" max="1362" width="38.33203125" bestFit="1" customWidth="1"/>
    <col min="1363" max="1363" width="14.83203125" bestFit="1" customWidth="1"/>
    <col min="1364" max="1364" width="14.5" bestFit="1" customWidth="1"/>
    <col min="1365" max="1365" width="27.1640625" bestFit="1" customWidth="1"/>
    <col min="1366" max="1366" width="37.6640625" bestFit="1" customWidth="1"/>
    <col min="1367" max="1367" width="55.33203125" bestFit="1" customWidth="1"/>
    <col min="1368" max="1368" width="25" bestFit="1" customWidth="1"/>
    <col min="1369" max="1369" width="36.6640625" bestFit="1" customWidth="1"/>
    <col min="1370" max="1370" width="17.1640625" bestFit="1" customWidth="1"/>
    <col min="1371" max="1371" width="33.83203125" bestFit="1" customWidth="1"/>
    <col min="1372" max="1372" width="49.83203125" bestFit="1" customWidth="1"/>
    <col min="1373" max="1373" width="29.6640625" bestFit="1" customWidth="1"/>
    <col min="1374" max="1374" width="25" bestFit="1" customWidth="1"/>
    <col min="1375" max="1375" width="48.33203125" bestFit="1" customWidth="1"/>
    <col min="1376" max="1376" width="36.6640625" bestFit="1" customWidth="1"/>
    <col min="1377" max="1377" width="26.1640625" bestFit="1" customWidth="1"/>
    <col min="1378" max="1378" width="37.6640625" bestFit="1" customWidth="1"/>
    <col min="1379" max="1379" width="40.1640625" bestFit="1" customWidth="1"/>
    <col min="1380" max="1380" width="14.6640625" bestFit="1" customWidth="1"/>
    <col min="1381" max="1381" width="23.6640625" bestFit="1" customWidth="1"/>
    <col min="1382" max="1382" width="17.33203125" bestFit="1" customWidth="1"/>
    <col min="1383" max="1383" width="28" bestFit="1" customWidth="1"/>
    <col min="1384" max="1384" width="31.1640625" bestFit="1" customWidth="1"/>
    <col min="1385" max="1385" width="33.83203125" bestFit="1" customWidth="1"/>
    <col min="1386" max="1386" width="36.5" bestFit="1" customWidth="1"/>
    <col min="1387" max="1387" width="48.5" bestFit="1" customWidth="1"/>
    <col min="1388" max="1388" width="31.1640625" bestFit="1" customWidth="1"/>
    <col min="1389" max="1389" width="49.33203125" bestFit="1" customWidth="1"/>
    <col min="1390" max="1390" width="46.6640625" bestFit="1" customWidth="1"/>
    <col min="1391" max="1391" width="34" bestFit="1" customWidth="1"/>
    <col min="1392" max="1392" width="48.6640625" bestFit="1" customWidth="1"/>
    <col min="1393" max="1393" width="24.5" bestFit="1" customWidth="1"/>
    <col min="1394" max="1394" width="12.83203125" bestFit="1" customWidth="1"/>
    <col min="1395" max="1395" width="47.5" bestFit="1" customWidth="1"/>
    <col min="1396" max="1396" width="23.83203125" bestFit="1" customWidth="1"/>
    <col min="1397" max="1397" width="17.83203125" bestFit="1" customWidth="1"/>
    <col min="1398" max="1398" width="25" bestFit="1" customWidth="1"/>
    <col min="1399" max="1399" width="46.1640625" bestFit="1" customWidth="1"/>
    <col min="1400" max="1400" width="24.6640625" bestFit="1" customWidth="1"/>
    <col min="1401" max="1401" width="20.6640625" bestFit="1" customWidth="1"/>
    <col min="1402" max="1402" width="35.33203125" bestFit="1" customWidth="1"/>
    <col min="1403" max="1403" width="14.1640625" bestFit="1" customWidth="1"/>
    <col min="1404" max="1404" width="25.33203125" bestFit="1" customWidth="1"/>
    <col min="1405" max="1405" width="16.83203125" bestFit="1" customWidth="1"/>
    <col min="1406" max="1406" width="44.83203125" bestFit="1" customWidth="1"/>
    <col min="1407" max="1407" width="52.5" bestFit="1" customWidth="1"/>
    <col min="1408" max="1408" width="28.33203125" bestFit="1" customWidth="1"/>
    <col min="1409" max="1409" width="17.1640625" bestFit="1" customWidth="1"/>
    <col min="1410" max="1410" width="43.83203125" bestFit="1" customWidth="1"/>
    <col min="1411" max="1411" width="27.1640625" bestFit="1" customWidth="1"/>
    <col min="1412" max="1412" width="27.83203125" bestFit="1" customWidth="1"/>
    <col min="1413" max="1413" width="19.6640625" bestFit="1" customWidth="1"/>
    <col min="1414" max="1414" width="15" bestFit="1" customWidth="1"/>
    <col min="1415" max="1415" width="63" bestFit="1" customWidth="1"/>
    <col min="1416" max="1416" width="34.1640625" bestFit="1" customWidth="1"/>
    <col min="1417" max="1417" width="35.5" bestFit="1" customWidth="1"/>
    <col min="1418" max="1418" width="27.6640625" bestFit="1" customWidth="1"/>
    <col min="1419" max="1419" width="45.1640625" bestFit="1" customWidth="1"/>
    <col min="1420" max="1420" width="30.83203125" bestFit="1" customWidth="1"/>
    <col min="1421" max="1421" width="47.83203125" bestFit="1" customWidth="1"/>
    <col min="1422" max="1422" width="30.83203125" bestFit="1" customWidth="1"/>
    <col min="1423" max="1423" width="38.5" bestFit="1" customWidth="1"/>
    <col min="1424" max="1424" width="47.5" bestFit="1" customWidth="1"/>
    <col min="1425" max="1425" width="21.83203125" bestFit="1" customWidth="1"/>
    <col min="1426" max="1426" width="35.5" bestFit="1" customWidth="1"/>
    <col min="1427" max="1427" width="47.6640625" bestFit="1" customWidth="1"/>
    <col min="1428" max="1428" width="25.1640625" bestFit="1" customWidth="1"/>
    <col min="1429" max="1429" width="8.6640625" bestFit="1" customWidth="1"/>
    <col min="1430" max="1430" width="23" bestFit="1" customWidth="1"/>
    <col min="1431" max="1431" width="26.6640625" bestFit="1" customWidth="1"/>
    <col min="1432" max="1432" width="9.33203125" bestFit="1" customWidth="1"/>
    <col min="1433" max="1433" width="18" bestFit="1" customWidth="1"/>
    <col min="1434" max="1434" width="26" bestFit="1" customWidth="1"/>
    <col min="1435" max="1435" width="33.83203125" bestFit="1" customWidth="1"/>
    <col min="1436" max="1436" width="42.83203125" bestFit="1" customWidth="1"/>
    <col min="1437" max="1437" width="47.33203125" bestFit="1" customWidth="1"/>
    <col min="1438" max="1438" width="15.5" bestFit="1" customWidth="1"/>
    <col min="1439" max="1439" width="22.33203125" bestFit="1" customWidth="1"/>
    <col min="1440" max="1440" width="20.5" bestFit="1" customWidth="1"/>
    <col min="1441" max="1441" width="64.33203125" bestFit="1" customWidth="1"/>
    <col min="1442" max="1442" width="44.6640625" bestFit="1" customWidth="1"/>
    <col min="1443" max="1443" width="44" bestFit="1" customWidth="1"/>
    <col min="1444" max="1444" width="48.33203125" bestFit="1" customWidth="1"/>
    <col min="1445" max="1445" width="44.5" bestFit="1" customWidth="1"/>
    <col min="1446" max="1446" width="7" bestFit="1" customWidth="1"/>
    <col min="1447" max="1447" width="35.6640625" bestFit="1" customWidth="1"/>
    <col min="1448" max="1448" width="50" bestFit="1" customWidth="1"/>
    <col min="1449" max="1449" width="24" bestFit="1" customWidth="1"/>
    <col min="1450" max="1450" width="12.33203125" bestFit="1" customWidth="1"/>
    <col min="1451" max="1451" width="46.33203125" bestFit="1" customWidth="1"/>
    <col min="1452" max="1452" width="35.83203125" bestFit="1" customWidth="1"/>
    <col min="1453" max="1453" width="6.6640625" bestFit="1" customWidth="1"/>
    <col min="1454" max="1454" width="25.5" bestFit="1" customWidth="1"/>
    <col min="1455" max="1455" width="38.5" bestFit="1" customWidth="1"/>
    <col min="1456" max="1456" width="57.33203125" bestFit="1" customWidth="1"/>
    <col min="1457" max="1457" width="46.33203125" bestFit="1" customWidth="1"/>
    <col min="1458" max="1458" width="35" bestFit="1" customWidth="1"/>
    <col min="1459" max="1459" width="29.33203125" bestFit="1" customWidth="1"/>
    <col min="1460" max="1460" width="28.83203125" bestFit="1" customWidth="1"/>
    <col min="1461" max="1461" width="12.33203125" bestFit="1" customWidth="1"/>
    <col min="1462" max="1462" width="29.83203125" bestFit="1" customWidth="1"/>
    <col min="1463" max="1463" width="36" bestFit="1" customWidth="1"/>
    <col min="1464" max="1464" width="44.5" bestFit="1" customWidth="1"/>
    <col min="1465" max="1465" width="37.6640625" bestFit="1" customWidth="1"/>
    <col min="1466" max="1466" width="36" bestFit="1" customWidth="1"/>
    <col min="1467" max="1467" width="20.83203125" bestFit="1" customWidth="1"/>
    <col min="1468" max="1468" width="27.6640625" bestFit="1" customWidth="1"/>
    <col min="1469" max="1469" width="27.5" bestFit="1" customWidth="1"/>
    <col min="1470" max="1470" width="30.5" bestFit="1" customWidth="1"/>
    <col min="1471" max="1471" width="42.1640625" bestFit="1" customWidth="1"/>
    <col min="1472" max="1472" width="41.6640625" bestFit="1" customWidth="1"/>
    <col min="1473" max="1473" width="35.33203125" bestFit="1" customWidth="1"/>
    <col min="1474" max="1474" width="50.1640625" bestFit="1" customWidth="1"/>
    <col min="1475" max="1475" width="35.1640625" bestFit="1" customWidth="1"/>
    <col min="1476" max="1476" width="41.33203125" bestFit="1" customWidth="1"/>
    <col min="1477" max="1477" width="41.5" bestFit="1" customWidth="1"/>
    <col min="1478" max="1478" width="47" bestFit="1" customWidth="1"/>
    <col min="1479" max="1479" width="19.83203125" bestFit="1" customWidth="1"/>
    <col min="1480" max="1480" width="33.5" bestFit="1" customWidth="1"/>
    <col min="1481" max="1481" width="47.6640625" bestFit="1" customWidth="1"/>
    <col min="1482" max="1482" width="38.6640625" bestFit="1" customWidth="1"/>
    <col min="1483" max="1483" width="44" bestFit="1" customWidth="1"/>
    <col min="1484" max="1484" width="48.83203125" bestFit="1" customWidth="1"/>
    <col min="1485" max="1485" width="45.5" bestFit="1" customWidth="1"/>
    <col min="1486" max="1486" width="35.5" bestFit="1" customWidth="1"/>
    <col min="1487" max="1487" width="46.6640625" bestFit="1" customWidth="1"/>
    <col min="1488" max="1488" width="36.33203125" bestFit="1" customWidth="1"/>
    <col min="1489" max="1489" width="36" bestFit="1" customWidth="1"/>
    <col min="1490" max="1490" width="23.33203125" bestFit="1" customWidth="1"/>
    <col min="1491" max="1491" width="32" bestFit="1" customWidth="1"/>
    <col min="1492" max="1492" width="35.33203125" bestFit="1" customWidth="1"/>
    <col min="1493" max="1493" width="47.6640625" bestFit="1" customWidth="1"/>
    <col min="1494" max="1494" width="50.6640625" bestFit="1" customWidth="1"/>
    <col min="1495" max="1495" width="49" bestFit="1" customWidth="1"/>
    <col min="1496" max="1496" width="31.83203125" bestFit="1" customWidth="1"/>
    <col min="1497" max="1497" width="43.6640625" bestFit="1" customWidth="1"/>
    <col min="1498" max="1498" width="28.83203125" bestFit="1" customWidth="1"/>
    <col min="1499" max="1499" width="36.1640625" bestFit="1" customWidth="1"/>
    <col min="1500" max="1500" width="43.83203125" bestFit="1" customWidth="1"/>
    <col min="1501" max="1501" width="28.83203125" bestFit="1" customWidth="1"/>
    <col min="1502" max="1502" width="52.6640625" bestFit="1" customWidth="1"/>
    <col min="1503" max="1503" width="29.1640625" bestFit="1" customWidth="1"/>
    <col min="1504" max="1504" width="29.6640625" bestFit="1" customWidth="1"/>
    <col min="1505" max="1505" width="45.5" bestFit="1" customWidth="1"/>
    <col min="1506" max="1506" width="24.6640625" bestFit="1" customWidth="1"/>
    <col min="1507" max="1507" width="23.1640625" bestFit="1" customWidth="1"/>
    <col min="1508" max="1508" width="45.6640625" bestFit="1" customWidth="1"/>
    <col min="1509" max="1509" width="66.1640625" bestFit="1" customWidth="1"/>
    <col min="1510" max="1510" width="45.1640625" bestFit="1" customWidth="1"/>
    <col min="1511" max="1511" width="31.5" bestFit="1" customWidth="1"/>
    <col min="1512" max="1512" width="27.33203125" bestFit="1" customWidth="1"/>
    <col min="1513" max="1513" width="49.1640625" bestFit="1" customWidth="1"/>
    <col min="1514" max="1514" width="35" bestFit="1" customWidth="1"/>
    <col min="1515" max="1515" width="45.83203125" bestFit="1" customWidth="1"/>
    <col min="1516" max="1516" width="38.33203125" bestFit="1" customWidth="1"/>
    <col min="1517" max="1517" width="50" bestFit="1" customWidth="1"/>
    <col min="1518" max="1518" width="20.33203125" bestFit="1" customWidth="1"/>
    <col min="1519" max="1519" width="34.6640625" bestFit="1" customWidth="1"/>
    <col min="1520" max="1520" width="38.5" bestFit="1" customWidth="1"/>
    <col min="1521" max="1521" width="16.5" bestFit="1" customWidth="1"/>
    <col min="1522" max="1522" width="25.1640625" bestFit="1" customWidth="1"/>
    <col min="1523" max="1523" width="43.1640625" bestFit="1" customWidth="1"/>
    <col min="1524" max="1524" width="50.1640625" bestFit="1" customWidth="1"/>
    <col min="1525" max="1525" width="28.5" bestFit="1" customWidth="1"/>
    <col min="1526" max="1526" width="45.6640625" bestFit="1" customWidth="1"/>
    <col min="1527" max="1527" width="44" bestFit="1" customWidth="1"/>
    <col min="1528" max="1528" width="38.1640625" bestFit="1" customWidth="1"/>
    <col min="1529" max="1529" width="24.83203125" bestFit="1" customWidth="1"/>
    <col min="1530" max="1530" width="7.33203125" bestFit="1" customWidth="1"/>
    <col min="1531" max="1531" width="24.83203125" bestFit="1" customWidth="1"/>
    <col min="1532" max="1532" width="50.1640625" bestFit="1" customWidth="1"/>
    <col min="1533" max="1533" width="15.83203125" bestFit="1" customWidth="1"/>
    <col min="1534" max="1534" width="48.6640625" bestFit="1" customWidth="1"/>
    <col min="1535" max="1535" width="15.5" bestFit="1" customWidth="1"/>
    <col min="1536" max="1536" width="39" bestFit="1" customWidth="1"/>
    <col min="1537" max="1537" width="26.33203125" bestFit="1" customWidth="1"/>
    <col min="1538" max="1538" width="8.1640625" bestFit="1" customWidth="1"/>
    <col min="1539" max="1539" width="52.5" bestFit="1" customWidth="1"/>
    <col min="1540" max="1540" width="37.83203125" bestFit="1" customWidth="1"/>
    <col min="1541" max="1541" width="29.6640625" bestFit="1" customWidth="1"/>
    <col min="1542" max="1542" width="30" bestFit="1" customWidth="1"/>
    <col min="1543" max="1543" width="13.1640625" bestFit="1" customWidth="1"/>
    <col min="1544" max="1544" width="18.5" bestFit="1" customWidth="1"/>
    <col min="1545" max="1545" width="29.6640625" bestFit="1" customWidth="1"/>
    <col min="1546" max="1546" width="23" bestFit="1" customWidth="1"/>
    <col min="1547" max="1547" width="14.33203125" bestFit="1" customWidth="1"/>
    <col min="1548" max="1548" width="35.33203125" bestFit="1" customWidth="1"/>
    <col min="1549" max="1549" width="23.83203125" bestFit="1" customWidth="1"/>
    <col min="1550" max="1550" width="19.33203125" bestFit="1" customWidth="1"/>
    <col min="1551" max="1551" width="26.83203125" bestFit="1" customWidth="1"/>
    <col min="1552" max="1552" width="32.83203125" bestFit="1" customWidth="1"/>
    <col min="1553" max="1553" width="36.33203125" bestFit="1" customWidth="1"/>
    <col min="1554" max="1554" width="24.1640625" bestFit="1" customWidth="1"/>
    <col min="1555" max="1555" width="51.1640625" bestFit="1" customWidth="1"/>
    <col min="1556" max="1556" width="31" bestFit="1" customWidth="1"/>
    <col min="1557" max="1557" width="29.5" bestFit="1" customWidth="1"/>
    <col min="1558" max="1558" width="29.33203125" bestFit="1" customWidth="1"/>
    <col min="1559" max="1559" width="13.33203125" bestFit="1" customWidth="1"/>
    <col min="1560" max="1560" width="8.6640625" bestFit="1" customWidth="1"/>
    <col min="1561" max="1561" width="45.83203125" bestFit="1" customWidth="1"/>
    <col min="1562" max="1562" width="31.1640625" bestFit="1" customWidth="1"/>
    <col min="1563" max="1563" width="5.83203125" bestFit="1" customWidth="1"/>
    <col min="1564" max="1564" width="33.6640625" bestFit="1" customWidth="1"/>
    <col min="1565" max="1565" width="6.6640625" bestFit="1" customWidth="1"/>
    <col min="1566" max="1566" width="35.6640625" bestFit="1" customWidth="1"/>
    <col min="1567" max="1567" width="39.5" bestFit="1" customWidth="1"/>
    <col min="1568" max="1568" width="40.83203125" bestFit="1" customWidth="1"/>
    <col min="1569" max="1569" width="31.83203125" bestFit="1" customWidth="1"/>
    <col min="1570" max="1570" width="41.1640625" bestFit="1" customWidth="1"/>
    <col min="1571" max="1571" width="27.6640625" bestFit="1" customWidth="1"/>
    <col min="1572" max="1572" width="26.33203125" bestFit="1" customWidth="1"/>
    <col min="1573" max="1573" width="24.1640625" bestFit="1" customWidth="1"/>
    <col min="1574" max="1574" width="31.1640625" bestFit="1" customWidth="1"/>
    <col min="1575" max="1575" width="10.33203125" bestFit="1" customWidth="1"/>
    <col min="1576" max="1576" width="32.6640625" bestFit="1" customWidth="1"/>
    <col min="1577" max="1577" width="26.1640625" bestFit="1" customWidth="1"/>
    <col min="1578" max="1578" width="17.1640625" bestFit="1" customWidth="1"/>
    <col min="1579" max="1579" width="51.6640625" bestFit="1" customWidth="1"/>
    <col min="1580" max="1580" width="35.5" bestFit="1" customWidth="1"/>
    <col min="1581" max="1581" width="47.83203125" bestFit="1" customWidth="1"/>
    <col min="1582" max="1582" width="30.83203125" bestFit="1" customWidth="1"/>
    <col min="1584" max="1584" width="36.6640625" bestFit="1" customWidth="1"/>
    <col min="1585" max="1585" width="27" bestFit="1" customWidth="1"/>
    <col min="1586" max="1586" width="45.83203125" bestFit="1" customWidth="1"/>
    <col min="1587" max="1587" width="46.6640625" bestFit="1" customWidth="1"/>
    <col min="1588" max="1588" width="44" bestFit="1" customWidth="1"/>
    <col min="1589" max="1589" width="30.6640625" bestFit="1" customWidth="1"/>
    <col min="1590" max="1590" width="42.6640625" bestFit="1" customWidth="1"/>
    <col min="1591" max="1591" width="14.33203125" bestFit="1" customWidth="1"/>
    <col min="1592" max="1592" width="51.5" bestFit="1" customWidth="1"/>
    <col min="1593" max="1593" width="37.1640625" bestFit="1" customWidth="1"/>
    <col min="1594" max="1594" width="46.1640625" bestFit="1" customWidth="1"/>
    <col min="1595" max="1595" width="14.6640625" bestFit="1" customWidth="1"/>
    <col min="1596" max="1596" width="46.33203125" bestFit="1" customWidth="1"/>
    <col min="1597" max="1597" width="23.1640625" bestFit="1" customWidth="1"/>
    <col min="1598" max="1598" width="23.6640625" bestFit="1" customWidth="1"/>
    <col min="1599" max="1599" width="10.1640625" bestFit="1" customWidth="1"/>
    <col min="1600" max="1600" width="49.33203125" bestFit="1" customWidth="1"/>
    <col min="1601" max="1601" width="50" bestFit="1" customWidth="1"/>
    <col min="1602" max="1602" width="42.6640625" bestFit="1" customWidth="1"/>
    <col min="1603" max="1603" width="44" bestFit="1" customWidth="1"/>
    <col min="1604" max="1604" width="17.83203125" bestFit="1" customWidth="1"/>
    <col min="1605" max="1605" width="47.83203125" bestFit="1" customWidth="1"/>
    <col min="1606" max="1606" width="47" bestFit="1" customWidth="1"/>
    <col min="1607" max="1607" width="49.5" bestFit="1" customWidth="1"/>
    <col min="1608" max="1608" width="12" bestFit="1" customWidth="1"/>
    <col min="1609" max="1609" width="10.1640625" bestFit="1" customWidth="1"/>
    <col min="1610" max="1610" width="12.6640625" bestFit="1" customWidth="1"/>
    <col min="1611" max="1611" width="15" bestFit="1" customWidth="1"/>
    <col min="1612" max="1612" width="35" bestFit="1" customWidth="1"/>
    <col min="1613" max="1613" width="27.33203125" bestFit="1" customWidth="1"/>
    <col min="1615" max="1615" width="31" bestFit="1" customWidth="1"/>
    <col min="1616" max="1616" width="20.33203125" bestFit="1" customWidth="1"/>
    <col min="1617" max="1617" width="31.1640625" bestFit="1" customWidth="1"/>
    <col min="1618" max="1618" width="18.6640625" bestFit="1" customWidth="1"/>
    <col min="1619" max="1619" width="41.5" bestFit="1" customWidth="1"/>
    <col min="1620" max="1620" width="45.6640625" bestFit="1" customWidth="1"/>
    <col min="1621" max="1621" width="18.1640625" bestFit="1" customWidth="1"/>
    <col min="1622" max="1622" width="20.33203125" bestFit="1" customWidth="1"/>
    <col min="1623" max="1623" width="31.5" bestFit="1" customWidth="1"/>
    <col min="1624" max="1624" width="9.5" bestFit="1" customWidth="1"/>
    <col min="1625" max="1625" width="44.1640625" bestFit="1" customWidth="1"/>
    <col min="1626" max="1626" width="47.5" bestFit="1" customWidth="1"/>
    <col min="1627" max="1627" width="5.83203125" bestFit="1" customWidth="1"/>
    <col min="1628" max="1628" width="46.6640625" bestFit="1" customWidth="1"/>
    <col min="1629" max="1629" width="30.1640625" bestFit="1" customWidth="1"/>
    <col min="1630" max="1630" width="10.33203125" bestFit="1" customWidth="1"/>
    <col min="1631" max="1631" width="27.1640625" bestFit="1" customWidth="1"/>
    <col min="1632" max="1632" width="12.33203125" bestFit="1" customWidth="1"/>
    <col min="1633" max="1633" width="38.83203125" bestFit="1" customWidth="1"/>
    <col min="1634" max="1634" width="11.1640625" bestFit="1" customWidth="1"/>
    <col min="1635" max="1635" width="41.33203125" bestFit="1" customWidth="1"/>
    <col min="1636" max="1636" width="40.5" bestFit="1" customWidth="1"/>
    <col min="1637" max="1637" width="49.6640625" bestFit="1" customWidth="1"/>
    <col min="1638" max="1638" width="16.5" bestFit="1" customWidth="1"/>
    <col min="1639" max="1639" width="50.1640625" bestFit="1" customWidth="1"/>
    <col min="1640" max="1640" width="25.5" bestFit="1" customWidth="1"/>
    <col min="1641" max="1641" width="10.6640625" bestFit="1" customWidth="1"/>
    <col min="1642" max="1642" width="8.33203125" bestFit="1" customWidth="1"/>
    <col min="1643" max="1643" width="49.83203125" bestFit="1" customWidth="1"/>
    <col min="1644" max="1644" width="40.1640625" bestFit="1" customWidth="1"/>
    <col min="1645" max="1645" width="47" bestFit="1" customWidth="1"/>
    <col min="1646" max="1646" width="14.83203125" bestFit="1" customWidth="1"/>
    <col min="1647" max="1647" width="26.1640625" bestFit="1" customWidth="1"/>
    <col min="1648" max="1648" width="41.83203125" bestFit="1" customWidth="1"/>
    <col min="1649" max="1649" width="24.5" bestFit="1" customWidth="1"/>
    <col min="1650" max="1650" width="19" bestFit="1" customWidth="1"/>
    <col min="1651" max="1651" width="12.83203125" bestFit="1" customWidth="1"/>
    <col min="1652" max="1652" width="16.33203125" bestFit="1" customWidth="1"/>
    <col min="1653" max="1653" width="40" bestFit="1" customWidth="1"/>
    <col min="1654" max="1654" width="31.1640625" bestFit="1" customWidth="1"/>
    <col min="1655" max="1655" width="47.33203125" bestFit="1" customWidth="1"/>
    <col min="1656" max="1656" width="43.1640625" bestFit="1" customWidth="1"/>
    <col min="1657" max="1657" width="46.5" bestFit="1" customWidth="1"/>
    <col min="1658" max="1658" width="15.5" bestFit="1" customWidth="1"/>
    <col min="1659" max="1659" width="36" bestFit="1" customWidth="1"/>
    <col min="1660" max="1660" width="19.6640625" bestFit="1" customWidth="1"/>
    <col min="1661" max="1661" width="26.1640625" bestFit="1" customWidth="1"/>
    <col min="1662" max="1662" width="32.83203125" bestFit="1" customWidth="1"/>
    <col min="1663" max="1663" width="5.83203125" bestFit="1" customWidth="1"/>
    <col min="1664" max="1664" width="16.5" bestFit="1" customWidth="1"/>
    <col min="1665" max="1665" width="41" bestFit="1" customWidth="1"/>
    <col min="1666" max="1666" width="22" bestFit="1" customWidth="1"/>
    <col min="1667" max="1667" width="18.5" bestFit="1" customWidth="1"/>
    <col min="1668" max="1668" width="32.5" bestFit="1" customWidth="1"/>
    <col min="1669" max="1669" width="22.1640625" bestFit="1" customWidth="1"/>
    <col min="1670" max="1670" width="28.6640625" bestFit="1" customWidth="1"/>
    <col min="1671" max="1671" width="37.5" bestFit="1" customWidth="1"/>
    <col min="1672" max="1672" width="35.5" bestFit="1" customWidth="1"/>
    <col min="1673" max="1673" width="36.1640625" bestFit="1" customWidth="1"/>
    <col min="1674" max="1674" width="39.6640625" bestFit="1" customWidth="1"/>
    <col min="1675" max="1675" width="23.5" bestFit="1" customWidth="1"/>
    <col min="1676" max="1676" width="33.5" bestFit="1" customWidth="1"/>
    <col min="1677" max="1677" width="36.33203125" bestFit="1" customWidth="1"/>
    <col min="1678" max="1678" width="18" bestFit="1" customWidth="1"/>
    <col min="1679" max="1679" width="48" bestFit="1" customWidth="1"/>
    <col min="1680" max="1680" width="18.6640625" bestFit="1" customWidth="1"/>
    <col min="1681" max="1681" width="35.6640625" bestFit="1" customWidth="1"/>
    <col min="1682" max="1682" width="46.5" bestFit="1" customWidth="1"/>
    <col min="1683" max="1683" width="37.83203125" bestFit="1" customWidth="1"/>
    <col min="1684" max="1684" width="38.33203125" bestFit="1" customWidth="1"/>
    <col min="1685" max="1685" width="46.5" bestFit="1" customWidth="1"/>
    <col min="1686" max="1686" width="22.33203125" bestFit="1" customWidth="1"/>
    <col min="1687" max="1687" width="51.5" bestFit="1" customWidth="1"/>
    <col min="1688" max="1688" width="18" bestFit="1" customWidth="1"/>
    <col min="1689" max="1689" width="32.33203125" bestFit="1" customWidth="1"/>
    <col min="1690" max="1690" width="34.83203125" bestFit="1" customWidth="1"/>
    <col min="1691" max="1691" width="45" bestFit="1" customWidth="1"/>
    <col min="1692" max="1692" width="21.6640625" bestFit="1" customWidth="1"/>
    <col min="1693" max="1693" width="43.83203125" bestFit="1" customWidth="1"/>
    <col min="1694" max="1694" width="11.83203125" bestFit="1" customWidth="1"/>
    <col min="1695" max="1695" width="14.5" bestFit="1" customWidth="1"/>
    <col min="1696" max="1696" width="50" bestFit="1" customWidth="1"/>
    <col min="1697" max="1697" width="7.33203125" bestFit="1" customWidth="1"/>
    <col min="1698" max="1698" width="49.83203125" bestFit="1" customWidth="1"/>
    <col min="1699" max="1699" width="46.6640625" bestFit="1" customWidth="1"/>
    <col min="1700" max="1700" width="38.5" bestFit="1" customWidth="1"/>
    <col min="1701" max="1701" width="14.83203125" bestFit="1" customWidth="1"/>
    <col min="1702" max="1702" width="41" bestFit="1" customWidth="1"/>
    <col min="1703" max="1703" width="47.33203125" bestFit="1" customWidth="1"/>
    <col min="1704" max="1704" width="36.33203125" bestFit="1" customWidth="1"/>
    <col min="1705" max="1705" width="34.1640625" bestFit="1" customWidth="1"/>
    <col min="1706" max="1706" width="42.33203125" bestFit="1" customWidth="1"/>
    <col min="1707" max="1707" width="35.5" bestFit="1" customWidth="1"/>
    <col min="1708" max="1708" width="43.33203125" bestFit="1" customWidth="1"/>
    <col min="1709" max="1709" width="8.83203125" bestFit="1" customWidth="1"/>
    <col min="1710" max="1710" width="41.83203125" bestFit="1" customWidth="1"/>
    <col min="1711" max="1711" width="14" bestFit="1" customWidth="1"/>
    <col min="1712" max="1712" width="35.6640625" bestFit="1" customWidth="1"/>
    <col min="1713" max="1713" width="37.1640625" bestFit="1" customWidth="1"/>
    <col min="1714" max="1714" width="13.6640625" bestFit="1" customWidth="1"/>
    <col min="1715" max="1715" width="20.1640625" bestFit="1" customWidth="1"/>
    <col min="1716" max="1716" width="17.83203125" bestFit="1" customWidth="1"/>
    <col min="1717" max="1717" width="46.5" bestFit="1" customWidth="1"/>
    <col min="1718" max="1718" width="45.83203125" bestFit="1" customWidth="1"/>
    <col min="1719" max="1719" width="8.5" bestFit="1" customWidth="1"/>
    <col min="1720" max="1720" width="30.6640625" bestFit="1" customWidth="1"/>
    <col min="1721" max="1721" width="29.1640625" bestFit="1" customWidth="1"/>
    <col min="1722" max="1722" width="11.83203125" bestFit="1" customWidth="1"/>
    <col min="1723" max="1723" width="42.33203125" bestFit="1" customWidth="1"/>
    <col min="1724" max="1724" width="28.5" bestFit="1" customWidth="1"/>
    <col min="1725" max="1725" width="34.1640625" bestFit="1" customWidth="1"/>
    <col min="1726" max="1726" width="20.5" bestFit="1" customWidth="1"/>
    <col min="1727" max="1727" width="11.33203125" bestFit="1" customWidth="1"/>
    <col min="1728" max="1728" width="50.5" bestFit="1" customWidth="1"/>
    <col min="1729" max="1729" width="38.83203125" bestFit="1" customWidth="1"/>
    <col min="1730" max="1730" width="10.33203125" bestFit="1" customWidth="1"/>
    <col min="1731" max="1731" width="19.83203125" bestFit="1" customWidth="1"/>
    <col min="1732" max="1732" width="22.83203125" bestFit="1" customWidth="1"/>
    <col min="1733" max="1733" width="45.33203125" bestFit="1" customWidth="1"/>
    <col min="1734" max="1734" width="6.6640625" bestFit="1" customWidth="1"/>
    <col min="1735" max="1735" width="23" bestFit="1" customWidth="1"/>
    <col min="1736" max="1736" width="25.83203125" bestFit="1" customWidth="1"/>
    <col min="1737" max="1737" width="27.5" bestFit="1" customWidth="1"/>
    <col min="1738" max="1738" width="42.83203125" bestFit="1" customWidth="1"/>
    <col min="1739" max="1739" width="15.5" bestFit="1" customWidth="1"/>
    <col min="1740" max="1740" width="33.83203125" bestFit="1" customWidth="1"/>
    <col min="1741" max="1741" width="28.83203125" bestFit="1" customWidth="1"/>
    <col min="1742" max="1742" width="22.6640625" bestFit="1" customWidth="1"/>
    <col min="1743" max="1743" width="32.33203125" bestFit="1" customWidth="1"/>
    <col min="1744" max="1744" width="15.6640625" bestFit="1" customWidth="1"/>
    <col min="1745" max="1745" width="48.6640625" bestFit="1" customWidth="1"/>
    <col min="1746" max="1746" width="47.33203125" bestFit="1" customWidth="1"/>
    <col min="1747" max="1747" width="41.83203125" bestFit="1" customWidth="1"/>
    <col min="1748" max="1748" width="19.5" bestFit="1" customWidth="1"/>
    <col min="1749" max="1749" width="15" bestFit="1" customWidth="1"/>
    <col min="1750" max="1750" width="43.33203125" bestFit="1" customWidth="1"/>
    <col min="1751" max="1751" width="20.83203125" bestFit="1" customWidth="1"/>
    <col min="1752" max="1752" width="40.6640625" bestFit="1" customWidth="1"/>
    <col min="1753" max="1753" width="28.1640625" bestFit="1" customWidth="1"/>
    <col min="1754" max="1754" width="53.33203125" bestFit="1" customWidth="1"/>
    <col min="1755" max="1755" width="19.33203125" bestFit="1" customWidth="1"/>
    <col min="1756" max="1756" width="11.6640625" bestFit="1" customWidth="1"/>
    <col min="1757" max="1757" width="24.33203125" bestFit="1" customWidth="1"/>
    <col min="1758" max="1758" width="36.5" bestFit="1" customWidth="1"/>
    <col min="1759" max="1759" width="14.83203125" bestFit="1" customWidth="1"/>
    <col min="1760" max="1760" width="18.5" bestFit="1" customWidth="1"/>
    <col min="1761" max="1761" width="24.83203125" bestFit="1" customWidth="1"/>
    <col min="1762" max="1762" width="50.1640625" bestFit="1" customWidth="1"/>
    <col min="1763" max="1763" width="45.83203125" bestFit="1" customWidth="1"/>
    <col min="1764" max="1764" width="39" bestFit="1" customWidth="1"/>
    <col min="1765" max="1765" width="60.1640625" bestFit="1" customWidth="1"/>
    <col min="1766" max="1766" width="28.5" bestFit="1" customWidth="1"/>
    <col min="1767" max="1767" width="21.1640625" bestFit="1" customWidth="1"/>
    <col min="1768" max="1768" width="24.5" bestFit="1" customWidth="1"/>
    <col min="1769" max="1769" width="36.5" bestFit="1" customWidth="1"/>
    <col min="1770" max="1770" width="26.83203125" bestFit="1" customWidth="1"/>
    <col min="1771" max="1771" width="48.83203125" bestFit="1" customWidth="1"/>
    <col min="1772" max="1772" width="42.6640625" bestFit="1" customWidth="1"/>
    <col min="1773" max="1773" width="41.33203125" bestFit="1" customWidth="1"/>
    <col min="1774" max="1774" width="34" bestFit="1" customWidth="1"/>
    <col min="1775" max="1775" width="41.6640625" bestFit="1" customWidth="1"/>
    <col min="1776" max="1776" width="31.1640625" bestFit="1" customWidth="1"/>
    <col min="1777" max="1777" width="19" bestFit="1" customWidth="1"/>
    <col min="1778" max="1778" width="44.6640625" bestFit="1" customWidth="1"/>
    <col min="1779" max="1779" width="42.1640625" bestFit="1" customWidth="1"/>
    <col min="1780" max="1780" width="45.1640625" bestFit="1" customWidth="1"/>
    <col min="1781" max="1781" width="31" bestFit="1" customWidth="1"/>
    <col min="1782" max="1782" width="39" bestFit="1" customWidth="1"/>
    <col min="1783" max="1783" width="15.33203125" bestFit="1" customWidth="1"/>
    <col min="1784" max="1784" width="31" bestFit="1" customWidth="1"/>
    <col min="1785" max="1785" width="46" bestFit="1" customWidth="1"/>
    <col min="1786" max="1786" width="35.83203125" bestFit="1" customWidth="1"/>
    <col min="1787" max="1787" width="16.5" bestFit="1" customWidth="1"/>
    <col min="1788" max="1788" width="15.6640625" bestFit="1" customWidth="1"/>
    <col min="1789" max="1789" width="35.5" bestFit="1" customWidth="1"/>
    <col min="1790" max="1790" width="28.5" bestFit="1" customWidth="1"/>
    <col min="1791" max="1791" width="51.33203125" bestFit="1" customWidth="1"/>
    <col min="1792" max="1792" width="14" bestFit="1" customWidth="1"/>
    <col min="1793" max="1793" width="12.1640625" bestFit="1" customWidth="1"/>
    <col min="1794" max="1794" width="17.1640625" bestFit="1" customWidth="1"/>
    <col min="1795" max="1795" width="22.83203125" bestFit="1" customWidth="1"/>
    <col min="1797" max="1797" width="34.1640625" bestFit="1" customWidth="1"/>
    <col min="1798" max="1798" width="29.5" bestFit="1" customWidth="1"/>
    <col min="1799" max="1799" width="45.83203125" bestFit="1" customWidth="1"/>
    <col min="1800" max="1800" width="31.1640625" bestFit="1" customWidth="1"/>
    <col min="1801" max="1801" width="20.1640625" bestFit="1" customWidth="1"/>
    <col min="1802" max="1802" width="24.83203125" bestFit="1" customWidth="1"/>
    <col min="1803" max="1803" width="48" bestFit="1" customWidth="1"/>
    <col min="1804" max="1804" width="29" bestFit="1" customWidth="1"/>
    <col min="1805" max="1805" width="28.6640625" bestFit="1" customWidth="1"/>
    <col min="1806" max="1806" width="24.6640625" bestFit="1" customWidth="1"/>
    <col min="1807" max="1807" width="20.6640625" bestFit="1" customWidth="1"/>
    <col min="1808" max="1808" width="34.5" bestFit="1" customWidth="1"/>
    <col min="1809" max="1809" width="15.33203125" bestFit="1" customWidth="1"/>
    <col min="1810" max="1810" width="37.83203125" bestFit="1" customWidth="1"/>
    <col min="1811" max="1811" width="43" bestFit="1" customWidth="1"/>
    <col min="1812" max="1812" width="19.83203125" bestFit="1" customWidth="1"/>
    <col min="1813" max="1813" width="27.5" bestFit="1" customWidth="1"/>
    <col min="1814" max="1814" width="51.5" bestFit="1" customWidth="1"/>
    <col min="1815" max="1815" width="35.6640625" bestFit="1" customWidth="1"/>
    <col min="1816" max="1816" width="22.5" bestFit="1" customWidth="1"/>
    <col min="1817" max="1817" width="16" bestFit="1" customWidth="1"/>
    <col min="1818" max="1818" width="19" bestFit="1" customWidth="1"/>
    <col min="1819" max="1819" width="14.1640625" bestFit="1" customWidth="1"/>
    <col min="1820" max="1820" width="21.6640625" bestFit="1" customWidth="1"/>
    <col min="1821" max="1821" width="36.33203125" bestFit="1" customWidth="1"/>
    <col min="1822" max="1822" width="44.83203125" bestFit="1" customWidth="1"/>
    <col min="1823" max="1823" width="54.6640625" bestFit="1" customWidth="1"/>
    <col min="1824" max="1824" width="22.83203125" bestFit="1" customWidth="1"/>
    <col min="1825" max="1825" width="48.5" bestFit="1" customWidth="1"/>
    <col min="1826" max="1826" width="18.6640625" bestFit="1" customWidth="1"/>
    <col min="1827" max="1827" width="12.1640625" bestFit="1" customWidth="1"/>
    <col min="1828" max="1828" width="7.5" bestFit="1" customWidth="1"/>
    <col min="1829" max="1829" width="19.1640625" bestFit="1" customWidth="1"/>
    <col min="1830" max="1830" width="30" bestFit="1" customWidth="1"/>
    <col min="1831" max="1831" width="39.83203125" bestFit="1" customWidth="1"/>
    <col min="1832" max="1832" width="42.6640625" bestFit="1" customWidth="1"/>
    <col min="1833" max="1833" width="39.6640625" bestFit="1" customWidth="1"/>
    <col min="1834" max="1834" width="23.5" bestFit="1" customWidth="1"/>
    <col min="1835" max="1835" width="49.1640625" bestFit="1" customWidth="1"/>
    <col min="1836" max="1836" width="14.5" bestFit="1" customWidth="1"/>
    <col min="1837" max="1837" width="42.33203125" bestFit="1" customWidth="1"/>
    <col min="1838" max="1838" width="17.83203125" bestFit="1" customWidth="1"/>
    <col min="1839" max="1839" width="30" bestFit="1" customWidth="1"/>
    <col min="1840" max="1840" width="36.5" bestFit="1" customWidth="1"/>
    <col min="1841" max="1841" width="42.1640625" bestFit="1" customWidth="1"/>
    <col min="1842" max="1842" width="31.5" bestFit="1" customWidth="1"/>
    <col min="1843" max="1843" width="16" bestFit="1" customWidth="1"/>
    <col min="1844" max="1844" width="29.1640625" bestFit="1" customWidth="1"/>
    <col min="1845" max="1845" width="28.1640625" bestFit="1" customWidth="1"/>
    <col min="1846" max="1846" width="44.1640625" bestFit="1" customWidth="1"/>
    <col min="1847" max="1847" width="41.83203125" bestFit="1" customWidth="1"/>
    <col min="1848" max="1848" width="36.33203125" bestFit="1" customWidth="1"/>
    <col min="1849" max="1849" width="33.33203125" bestFit="1" customWidth="1"/>
    <col min="1850" max="1850" width="14.6640625" bestFit="1" customWidth="1"/>
    <col min="1851" max="1851" width="10.6640625" bestFit="1" customWidth="1"/>
    <col min="1852" max="1852" width="12.1640625" bestFit="1" customWidth="1"/>
    <col min="1853" max="1853" width="19.33203125" bestFit="1" customWidth="1"/>
    <col min="1854" max="1854" width="17.6640625" bestFit="1" customWidth="1"/>
    <col min="1855" max="1855" width="44.6640625" bestFit="1" customWidth="1"/>
    <col min="1856" max="1856" width="8.1640625" bestFit="1" customWidth="1"/>
    <col min="1857" max="1857" width="13.5" bestFit="1" customWidth="1"/>
    <col min="1858" max="1858" width="11.33203125" bestFit="1" customWidth="1"/>
    <col min="1859" max="1859" width="8" bestFit="1" customWidth="1"/>
    <col min="1860" max="1860" width="16" bestFit="1" customWidth="1"/>
    <col min="1861" max="1861" width="50.5" bestFit="1" customWidth="1"/>
    <col min="1862" max="1862" width="16.6640625" bestFit="1" customWidth="1"/>
    <col min="1863" max="1863" width="7.6640625" bestFit="1" customWidth="1"/>
    <col min="1864" max="1864" width="8.33203125" bestFit="1" customWidth="1"/>
    <col min="1865" max="1865" width="11.83203125" bestFit="1" customWidth="1"/>
    <col min="1866" max="1866" width="39.1640625" bestFit="1" customWidth="1"/>
    <col min="1867" max="1867" width="23.33203125" bestFit="1" customWidth="1"/>
    <col min="1868" max="1868" width="22.6640625" bestFit="1" customWidth="1"/>
    <col min="1869" max="1869" width="34" bestFit="1" customWidth="1"/>
    <col min="1870" max="1870" width="32.83203125" bestFit="1" customWidth="1"/>
    <col min="1871" max="1871" width="5.6640625" bestFit="1" customWidth="1"/>
    <col min="1872" max="1872" width="27.33203125" bestFit="1" customWidth="1"/>
    <col min="1873" max="1873" width="15.33203125" bestFit="1" customWidth="1"/>
    <col min="1874" max="1874" width="18.5" bestFit="1" customWidth="1"/>
    <col min="1875" max="1875" width="28.33203125" bestFit="1" customWidth="1"/>
    <col min="1876" max="1876" width="44" bestFit="1" customWidth="1"/>
    <col min="1877" max="1877" width="24.6640625" bestFit="1" customWidth="1"/>
    <col min="1878" max="1878" width="27.33203125" bestFit="1" customWidth="1"/>
    <col min="1879" max="1879" width="19" bestFit="1" customWidth="1"/>
    <col min="1880" max="1880" width="6" bestFit="1" customWidth="1"/>
    <col min="1881" max="1881" width="30.1640625" bestFit="1" customWidth="1"/>
    <col min="1882" max="1882" width="15.83203125" bestFit="1" customWidth="1"/>
    <col min="1883" max="1883" width="27.6640625" bestFit="1" customWidth="1"/>
    <col min="1884" max="1884" width="13.33203125" bestFit="1" customWidth="1"/>
    <col min="1885" max="1885" width="20.5" bestFit="1" customWidth="1"/>
    <col min="1886" max="1886" width="44.1640625" bestFit="1" customWidth="1"/>
    <col min="1887" max="1887" width="38.33203125" bestFit="1" customWidth="1"/>
    <col min="1888" max="1888" width="51.5" bestFit="1" customWidth="1"/>
    <col min="1889" max="1889" width="17.83203125" bestFit="1" customWidth="1"/>
    <col min="1890" max="1890" width="42.6640625" bestFit="1" customWidth="1"/>
    <col min="1891" max="1891" width="46.5" bestFit="1" customWidth="1"/>
    <col min="1892" max="1892" width="45.5" bestFit="1" customWidth="1"/>
    <col min="1893" max="1893" width="21" bestFit="1" customWidth="1"/>
    <col min="1894" max="1894" width="17" bestFit="1" customWidth="1"/>
    <col min="1895" max="1895" width="23" bestFit="1" customWidth="1"/>
    <col min="1896" max="1896" width="23.33203125" bestFit="1" customWidth="1"/>
    <col min="1897" max="1897" width="47.83203125" bestFit="1" customWidth="1"/>
    <col min="1898" max="1898" width="46.1640625" bestFit="1" customWidth="1"/>
    <col min="1899" max="1899" width="27.1640625" bestFit="1" customWidth="1"/>
    <col min="1900" max="1900" width="10.1640625" bestFit="1" customWidth="1"/>
    <col min="1901" max="1901" width="24.5" bestFit="1" customWidth="1"/>
    <col min="1902" max="1902" width="33.33203125" bestFit="1" customWidth="1"/>
    <col min="1903" max="1903" width="22.5" bestFit="1" customWidth="1"/>
    <col min="1904" max="1904" width="24.83203125" bestFit="1" customWidth="1"/>
    <col min="1905" max="1905" width="47" bestFit="1" customWidth="1"/>
    <col min="1906" max="1906" width="44.33203125" bestFit="1" customWidth="1"/>
    <col min="1907" max="1907" width="23.1640625" bestFit="1" customWidth="1"/>
    <col min="1908" max="1908" width="46.6640625" bestFit="1" customWidth="1"/>
    <col min="1909" max="1909" width="21.6640625" bestFit="1" customWidth="1"/>
    <col min="1910" max="1910" width="57" bestFit="1" customWidth="1"/>
    <col min="1911" max="1911" width="48.1640625" bestFit="1" customWidth="1"/>
    <col min="1912" max="1912" width="13.6640625" bestFit="1" customWidth="1"/>
    <col min="1913" max="1913" width="37" bestFit="1" customWidth="1"/>
    <col min="1914" max="1914" width="34.83203125" bestFit="1" customWidth="1"/>
    <col min="1915" max="1915" width="45.83203125" bestFit="1" customWidth="1"/>
    <col min="1916" max="1916" width="21.1640625" bestFit="1" customWidth="1"/>
    <col min="1917" max="1917" width="30.33203125" bestFit="1" customWidth="1"/>
    <col min="1918" max="1918" width="40.1640625" bestFit="1" customWidth="1"/>
    <col min="1919" max="1919" width="20.6640625" bestFit="1" customWidth="1"/>
    <col min="1920" max="1920" width="24.33203125" bestFit="1" customWidth="1"/>
    <col min="1921" max="1921" width="29.1640625" bestFit="1" customWidth="1"/>
    <col min="1922" max="1922" width="19.6640625" bestFit="1" customWidth="1"/>
    <col min="1923" max="1923" width="23.6640625" bestFit="1" customWidth="1"/>
    <col min="1924" max="1924" width="22.6640625" bestFit="1" customWidth="1"/>
    <col min="1925" max="1925" width="16.83203125" bestFit="1" customWidth="1"/>
    <col min="1926" max="1926" width="42.83203125" bestFit="1" customWidth="1"/>
    <col min="1927" max="1927" width="46.83203125" bestFit="1" customWidth="1"/>
    <col min="1928" max="1928" width="27.5" bestFit="1" customWidth="1"/>
    <col min="1929" max="1929" width="56.6640625" bestFit="1" customWidth="1"/>
    <col min="1930" max="1930" width="30.33203125" bestFit="1" customWidth="1"/>
    <col min="1931" max="1931" width="44.1640625" bestFit="1" customWidth="1"/>
    <col min="1932" max="1932" width="19.5" bestFit="1" customWidth="1"/>
    <col min="1933" max="1933" width="35.1640625" bestFit="1" customWidth="1"/>
    <col min="1934" max="1934" width="47.83203125" bestFit="1" customWidth="1"/>
    <col min="1935" max="1935" width="20.83203125" bestFit="1" customWidth="1"/>
    <col min="1936" max="1936" width="24.6640625" bestFit="1" customWidth="1"/>
    <col min="1937" max="1937" width="37" bestFit="1" customWidth="1"/>
    <col min="1938" max="1938" width="20.6640625" bestFit="1" customWidth="1"/>
    <col min="1939" max="1939" width="14" bestFit="1" customWidth="1"/>
    <col min="1940" max="1940" width="21" bestFit="1" customWidth="1"/>
    <col min="1942" max="1942" width="16.33203125" bestFit="1" customWidth="1"/>
    <col min="1943" max="1943" width="46.33203125" bestFit="1" customWidth="1"/>
    <col min="1944" max="1944" width="16.6640625" bestFit="1" customWidth="1"/>
    <col min="1945" max="1945" width="12" bestFit="1" customWidth="1"/>
    <col min="1946" max="1946" width="11" bestFit="1" customWidth="1"/>
    <col min="1947" max="1947" width="35" bestFit="1" customWidth="1"/>
    <col min="1948" max="1948" width="31" bestFit="1" customWidth="1"/>
    <col min="1949" max="1949" width="11.83203125" bestFit="1" customWidth="1"/>
    <col min="1950" max="1950" width="30.83203125" bestFit="1" customWidth="1"/>
    <col min="1951" max="1951" width="49.6640625" bestFit="1" customWidth="1"/>
    <col min="1952" max="1952" width="24.6640625" bestFit="1" customWidth="1"/>
    <col min="1953" max="1953" width="33.6640625" bestFit="1" customWidth="1"/>
    <col min="1954" max="1954" width="40.1640625" bestFit="1" customWidth="1"/>
    <col min="1955" max="1955" width="41.6640625" bestFit="1" customWidth="1"/>
    <col min="1956" max="1956" width="47.5" bestFit="1" customWidth="1"/>
    <col min="1957" max="1957" width="39.1640625" bestFit="1" customWidth="1"/>
    <col min="1958" max="1958" width="6.33203125" bestFit="1" customWidth="1"/>
    <col min="1959" max="1959" width="23.6640625" bestFit="1" customWidth="1"/>
    <col min="1960" max="1960" width="17" bestFit="1" customWidth="1"/>
    <col min="1961" max="1961" width="24.6640625" bestFit="1" customWidth="1"/>
    <col min="1962" max="1962" width="14.1640625" bestFit="1" customWidth="1"/>
    <col min="1963" max="1963" width="41.1640625" bestFit="1" customWidth="1"/>
    <col min="1964" max="1964" width="72.83203125" bestFit="1" customWidth="1"/>
    <col min="1965" max="1965" width="8.1640625" bestFit="1" customWidth="1"/>
    <col min="1966" max="1966" width="37.5" bestFit="1" customWidth="1"/>
    <col min="1967" max="1967" width="14.83203125" bestFit="1" customWidth="1"/>
    <col min="1968" max="1968" width="35.1640625" bestFit="1" customWidth="1"/>
    <col min="1969" max="1969" width="20.1640625" bestFit="1" customWidth="1"/>
    <col min="1970" max="1970" width="20.6640625" bestFit="1" customWidth="1"/>
    <col min="1972" max="1973" width="22.5" bestFit="1" customWidth="1"/>
    <col min="1974" max="1974" width="44.5" bestFit="1" customWidth="1"/>
    <col min="1975" max="1975" width="12.83203125" bestFit="1" customWidth="1"/>
    <col min="1976" max="1976" width="15.5" bestFit="1" customWidth="1"/>
    <col min="1977" max="1977" width="43.5" bestFit="1" customWidth="1"/>
    <col min="1978" max="1978" width="18.1640625" bestFit="1" customWidth="1"/>
    <col min="1979" max="1979" width="17.6640625" bestFit="1" customWidth="1"/>
    <col min="1980" max="1980" width="8.83203125" bestFit="1" customWidth="1"/>
    <col min="1981" max="1981" width="23.1640625" bestFit="1" customWidth="1"/>
    <col min="1982" max="1982" width="33.6640625" bestFit="1" customWidth="1"/>
    <col min="1983" max="1983" width="28.83203125" bestFit="1" customWidth="1"/>
    <col min="1984" max="1984" width="42.33203125" bestFit="1" customWidth="1"/>
    <col min="1985" max="1985" width="28.33203125" bestFit="1" customWidth="1"/>
    <col min="1986" max="1986" width="35" bestFit="1" customWidth="1"/>
    <col min="1987" max="1987" width="48.33203125" bestFit="1" customWidth="1"/>
    <col min="1988" max="1988" width="25.83203125" bestFit="1" customWidth="1"/>
    <col min="1989" max="1989" width="44.6640625" bestFit="1" customWidth="1"/>
    <col min="1990" max="1990" width="36" bestFit="1" customWidth="1"/>
    <col min="1991" max="1991" width="33" bestFit="1" customWidth="1"/>
    <col min="1992" max="1992" width="51.1640625" bestFit="1" customWidth="1"/>
    <col min="1993" max="1993" width="6.33203125" bestFit="1" customWidth="1"/>
    <col min="1994" max="1994" width="44.1640625" bestFit="1" customWidth="1"/>
    <col min="1995" max="1995" width="21.1640625" bestFit="1" customWidth="1"/>
    <col min="1996" max="1996" width="42.1640625" bestFit="1" customWidth="1"/>
    <col min="1997" max="1997" width="42.83203125" bestFit="1" customWidth="1"/>
    <col min="1998" max="1998" width="46.33203125" bestFit="1" customWidth="1"/>
    <col min="1999" max="1999" width="15.83203125" bestFit="1" customWidth="1"/>
    <col min="2000" max="2000" width="29.83203125" bestFit="1" customWidth="1"/>
    <col min="2001" max="2001" width="48.5" bestFit="1" customWidth="1"/>
    <col min="2002" max="2002" width="14.1640625" bestFit="1" customWidth="1"/>
    <col min="2003" max="2003" width="32.5" bestFit="1" customWidth="1"/>
    <col min="2004" max="2004" width="16.33203125" bestFit="1" customWidth="1"/>
    <col min="2005" max="2005" width="12.6640625" bestFit="1" customWidth="1"/>
    <col min="2006" max="2006" width="8.5" bestFit="1" customWidth="1"/>
    <col min="2007" max="2007" width="10.6640625" bestFit="1" customWidth="1"/>
    <col min="2008" max="2008" width="50.83203125" bestFit="1" customWidth="1"/>
    <col min="2009" max="2009" width="45.1640625" bestFit="1" customWidth="1"/>
    <col min="2010" max="2010" width="28.83203125" bestFit="1" customWidth="1"/>
    <col min="2011" max="2011" width="13.83203125" bestFit="1" customWidth="1"/>
    <col min="2012" max="2012" width="40.33203125" bestFit="1" customWidth="1"/>
    <col min="2013" max="2013" width="30.6640625" bestFit="1" customWidth="1"/>
    <col min="2014" max="2014" width="33.5" bestFit="1" customWidth="1"/>
    <col min="2015" max="2015" width="24.33203125" bestFit="1" customWidth="1"/>
    <col min="2016" max="2016" width="47.6640625" bestFit="1" customWidth="1"/>
    <col min="2017" max="2017" width="24.5" bestFit="1" customWidth="1"/>
    <col min="2018" max="2018" width="43.83203125" bestFit="1" customWidth="1"/>
    <col min="2019" max="2019" width="44" bestFit="1" customWidth="1"/>
    <col min="2020" max="2020" width="39.33203125" bestFit="1" customWidth="1"/>
    <col min="2021" max="2021" width="11.1640625" bestFit="1" customWidth="1"/>
    <col min="2022" max="2022" width="11.5" bestFit="1" customWidth="1"/>
    <col min="2023" max="2023" width="21" bestFit="1" customWidth="1"/>
    <col min="2024" max="2024" width="27.6640625" bestFit="1" customWidth="1"/>
    <col min="2025" max="2025" width="8.83203125" bestFit="1" customWidth="1"/>
    <col min="2026" max="2026" width="10" bestFit="1" customWidth="1"/>
    <col min="2027" max="2027" width="18.6640625" bestFit="1" customWidth="1"/>
    <col min="2028" max="2028" width="12.1640625" bestFit="1" customWidth="1"/>
    <col min="2029" max="2029" width="19.1640625" bestFit="1" customWidth="1"/>
    <col min="2030" max="2030" width="36" bestFit="1" customWidth="1"/>
    <col min="2031" max="2031" width="38.1640625" bestFit="1" customWidth="1"/>
    <col min="2032" max="2032" width="42.6640625" bestFit="1" customWidth="1"/>
    <col min="2033" max="2033" width="32" bestFit="1" customWidth="1"/>
    <col min="2034" max="2034" width="27.33203125" bestFit="1" customWidth="1"/>
    <col min="2035" max="2035" width="37.33203125" bestFit="1" customWidth="1"/>
    <col min="2036" max="2036" width="27.33203125" bestFit="1" customWidth="1"/>
    <col min="2037" max="2037" width="21.1640625" bestFit="1" customWidth="1"/>
    <col min="2038" max="2038" width="28" bestFit="1" customWidth="1"/>
    <col min="2039" max="2039" width="22.6640625" bestFit="1" customWidth="1"/>
    <col min="2040" max="2040" width="19.83203125" bestFit="1" customWidth="1"/>
    <col min="2041" max="2041" width="8.1640625" bestFit="1" customWidth="1"/>
    <col min="2042" max="2042" width="23.5" bestFit="1" customWidth="1"/>
    <col min="2043" max="2043" width="21.1640625" bestFit="1" customWidth="1"/>
    <col min="2044" max="2044" width="50.6640625" bestFit="1" customWidth="1"/>
    <col min="2045" max="2045" width="29.1640625" bestFit="1" customWidth="1"/>
    <col min="2046" max="2046" width="13.5" bestFit="1" customWidth="1"/>
    <col min="2047" max="2047" width="9.33203125" bestFit="1" customWidth="1"/>
    <col min="2048" max="2048" width="42.5" bestFit="1" customWidth="1"/>
    <col min="2049" max="2049" width="29" bestFit="1" customWidth="1"/>
    <col min="2050" max="2050" width="41.5" bestFit="1" customWidth="1"/>
    <col min="2051" max="2051" width="25.33203125" bestFit="1" customWidth="1"/>
    <col min="2052" max="2052" width="26.1640625" bestFit="1" customWidth="1"/>
    <col min="2053" max="2053" width="11.33203125" bestFit="1" customWidth="1"/>
    <col min="2054" max="2054" width="48.1640625" bestFit="1" customWidth="1"/>
    <col min="2055" max="2055" width="37" bestFit="1" customWidth="1"/>
    <col min="2056" max="2056" width="50.33203125" bestFit="1" customWidth="1"/>
    <col min="2057" max="2057" width="45.6640625" bestFit="1" customWidth="1"/>
    <col min="2058" max="2058" width="31.83203125" bestFit="1" customWidth="1"/>
    <col min="2059" max="2059" width="38.1640625" bestFit="1" customWidth="1"/>
    <col min="2060" max="2060" width="11.6640625" bestFit="1" customWidth="1"/>
    <col min="2061" max="2061" width="39.1640625" bestFit="1" customWidth="1"/>
    <col min="2062" max="2062" width="17" bestFit="1" customWidth="1"/>
    <col min="2063" max="2063" width="32.33203125" bestFit="1" customWidth="1"/>
    <col min="2064" max="2064" width="8.83203125" bestFit="1" customWidth="1"/>
    <col min="2065" max="2065" width="13.6640625" bestFit="1" customWidth="1"/>
    <col min="2066" max="2066" width="31.5" bestFit="1" customWidth="1"/>
    <col min="2067" max="2067" width="37.6640625" bestFit="1" customWidth="1"/>
    <col min="2068" max="2068" width="41.1640625" bestFit="1" customWidth="1"/>
    <col min="2069" max="2069" width="38.1640625" bestFit="1" customWidth="1"/>
    <col min="2070" max="2070" width="51.83203125" bestFit="1" customWidth="1"/>
    <col min="2071" max="2071" width="23.83203125" bestFit="1" customWidth="1"/>
    <col min="2072" max="2072" width="15.6640625" bestFit="1" customWidth="1"/>
    <col min="2073" max="2073" width="33.6640625" bestFit="1" customWidth="1"/>
    <col min="2074" max="2074" width="34" bestFit="1" customWidth="1"/>
    <col min="2075" max="2075" width="26.6640625" bestFit="1" customWidth="1"/>
    <col min="2076" max="2076" width="22.83203125" bestFit="1" customWidth="1"/>
    <col min="2077" max="2077" width="34.5" bestFit="1" customWidth="1"/>
    <col min="2078" max="2078" width="23.83203125" bestFit="1" customWidth="1"/>
    <col min="2079" max="2079" width="50.5" bestFit="1" customWidth="1"/>
    <col min="2080" max="2080" width="45.83203125" bestFit="1" customWidth="1"/>
    <col min="2081" max="2081" width="30.33203125" bestFit="1" customWidth="1"/>
    <col min="2082" max="2082" width="33.1640625" bestFit="1" customWidth="1"/>
    <col min="2083" max="2083" width="25.33203125" bestFit="1" customWidth="1"/>
    <col min="2084" max="2084" width="31.33203125" bestFit="1" customWidth="1"/>
    <col min="2085" max="2085" width="25.83203125" bestFit="1" customWidth="1"/>
    <col min="2086" max="2086" width="42.33203125" bestFit="1" customWidth="1"/>
    <col min="2087" max="2087" width="23.1640625" bestFit="1" customWidth="1"/>
    <col min="2088" max="2088" width="48.6640625" bestFit="1" customWidth="1"/>
    <col min="2089" max="2089" width="9.83203125" bestFit="1" customWidth="1"/>
    <col min="2090" max="2090" width="49.5" bestFit="1" customWidth="1"/>
    <col min="2091" max="2091" width="38.5" bestFit="1" customWidth="1"/>
    <col min="2092" max="2092" width="43.6640625" bestFit="1" customWidth="1"/>
    <col min="2093" max="2094" width="19.1640625" bestFit="1" customWidth="1"/>
    <col min="2095" max="2095" width="25.83203125" bestFit="1" customWidth="1"/>
    <col min="2096" max="2096" width="39.5" bestFit="1" customWidth="1"/>
    <col min="2097" max="2097" width="38" bestFit="1" customWidth="1"/>
    <col min="2098" max="2098" width="45.33203125" bestFit="1" customWidth="1"/>
    <col min="2099" max="2099" width="26" bestFit="1" customWidth="1"/>
    <col min="2100" max="2100" width="29.33203125" bestFit="1" customWidth="1"/>
    <col min="2101" max="2101" width="45.5" bestFit="1" customWidth="1"/>
    <col min="2102" max="2102" width="20.33203125" bestFit="1" customWidth="1"/>
    <col min="2103" max="2103" width="9.5" bestFit="1" customWidth="1"/>
    <col min="2104" max="2104" width="29.6640625" bestFit="1" customWidth="1"/>
    <col min="2105" max="2105" width="23.1640625" bestFit="1" customWidth="1"/>
    <col min="2106" max="2107" width="44" bestFit="1" customWidth="1"/>
    <col min="2108" max="2108" width="49.1640625" bestFit="1" customWidth="1"/>
    <col min="2109" max="2109" width="29" bestFit="1" customWidth="1"/>
    <col min="2110" max="2110" width="34.6640625" bestFit="1" customWidth="1"/>
    <col min="2111" max="2111" width="24.1640625" bestFit="1" customWidth="1"/>
    <col min="2112" max="2112" width="41.83203125" bestFit="1" customWidth="1"/>
    <col min="2113" max="2113" width="31.5" bestFit="1" customWidth="1"/>
    <col min="2114" max="2114" width="19.33203125" bestFit="1" customWidth="1"/>
    <col min="2115" max="2115" width="46.6640625" bestFit="1" customWidth="1"/>
    <col min="2116" max="2116" width="30.1640625" bestFit="1" customWidth="1"/>
    <col min="2117" max="2117" width="37" bestFit="1" customWidth="1"/>
    <col min="2118" max="2118" width="20.1640625" bestFit="1" customWidth="1"/>
    <col min="2119" max="2119" width="14.6640625" bestFit="1" customWidth="1"/>
    <col min="2120" max="2120" width="20.33203125" bestFit="1" customWidth="1"/>
    <col min="2121" max="2121" width="17.83203125" bestFit="1" customWidth="1"/>
    <col min="2122" max="2122" width="40" bestFit="1" customWidth="1"/>
    <col min="2123" max="2123" width="50" bestFit="1" customWidth="1"/>
    <col min="2124" max="2124" width="44.1640625" bestFit="1" customWidth="1"/>
    <col min="2125" max="2125" width="18.6640625" bestFit="1" customWidth="1"/>
    <col min="2126" max="2126" width="45.33203125" bestFit="1" customWidth="1"/>
    <col min="2127" max="2127" width="26.1640625" bestFit="1" customWidth="1"/>
    <col min="2128" max="2128" width="14.1640625" bestFit="1" customWidth="1"/>
    <col min="2129" max="2129" width="37.1640625" bestFit="1" customWidth="1"/>
    <col min="2130" max="2130" width="51" bestFit="1" customWidth="1"/>
    <col min="2131" max="2131" width="18.1640625" bestFit="1" customWidth="1"/>
    <col min="2132" max="2132" width="49.5" bestFit="1" customWidth="1"/>
    <col min="2133" max="2133" width="18.6640625" bestFit="1" customWidth="1"/>
    <col min="2134" max="2134" width="28.1640625" bestFit="1" customWidth="1"/>
    <col min="2135" max="2135" width="44.5" bestFit="1" customWidth="1"/>
    <col min="2136" max="2136" width="19" bestFit="1" customWidth="1"/>
    <col min="2137" max="2137" width="22.33203125" bestFit="1" customWidth="1"/>
    <col min="2138" max="2138" width="23.5" bestFit="1" customWidth="1"/>
    <col min="2139" max="2139" width="11.1640625" bestFit="1" customWidth="1"/>
    <col min="2140" max="2140" width="24.6640625" bestFit="1" customWidth="1"/>
    <col min="2141" max="2141" width="41.33203125" bestFit="1" customWidth="1"/>
    <col min="2142" max="2142" width="37.83203125" bestFit="1" customWidth="1"/>
    <col min="2143" max="2143" width="34.5" bestFit="1" customWidth="1"/>
    <col min="2144" max="2144" width="8.5" bestFit="1" customWidth="1"/>
    <col min="2145" max="2145" width="31.1640625" bestFit="1" customWidth="1"/>
    <col min="2146" max="2146" width="30.1640625" bestFit="1" customWidth="1"/>
    <col min="2147" max="2147" width="16" bestFit="1" customWidth="1"/>
    <col min="2148" max="2148" width="38.1640625" bestFit="1" customWidth="1"/>
    <col min="2149" max="2149" width="42.33203125" bestFit="1" customWidth="1"/>
    <col min="2150" max="2150" width="40.6640625" bestFit="1" customWidth="1"/>
    <col min="2151" max="2151" width="49.33203125" bestFit="1" customWidth="1"/>
    <col min="2152" max="2152" width="54.5" bestFit="1" customWidth="1"/>
    <col min="2153" max="2153" width="32.5" bestFit="1" customWidth="1"/>
    <col min="2154" max="2154" width="21.5" bestFit="1" customWidth="1"/>
    <col min="2155" max="2155" width="40.5" bestFit="1" customWidth="1"/>
    <col min="2156" max="2156" width="13.6640625" bestFit="1" customWidth="1"/>
    <col min="2157" max="2157" width="22.5" bestFit="1" customWidth="1"/>
    <col min="2158" max="2158" width="33.33203125" bestFit="1" customWidth="1"/>
    <col min="2159" max="2159" width="22" bestFit="1" customWidth="1"/>
    <col min="2160" max="2160" width="23" bestFit="1" customWidth="1"/>
    <col min="2161" max="2161" width="47" bestFit="1" customWidth="1"/>
    <col min="2162" max="2162" width="14.83203125" bestFit="1" customWidth="1"/>
    <col min="2163" max="2163" width="24" bestFit="1" customWidth="1"/>
    <col min="2164" max="2164" width="25.5" bestFit="1" customWidth="1"/>
    <col min="2165" max="2165" width="31.83203125" bestFit="1" customWidth="1"/>
    <col min="2166" max="2166" width="46.83203125" bestFit="1" customWidth="1"/>
    <col min="2167" max="2167" width="18.33203125" bestFit="1" customWidth="1"/>
    <col min="2168" max="2168" width="37.5" bestFit="1" customWidth="1"/>
    <col min="2169" max="2169" width="41.1640625" bestFit="1" customWidth="1"/>
    <col min="2170" max="2170" width="46" bestFit="1" customWidth="1"/>
    <col min="2171" max="2171" width="26.83203125" bestFit="1" customWidth="1"/>
    <col min="2172" max="2172" width="49.5" bestFit="1" customWidth="1"/>
    <col min="2173" max="2173" width="15.1640625" bestFit="1" customWidth="1"/>
    <col min="2174" max="2174" width="13.83203125" bestFit="1" customWidth="1"/>
    <col min="2175" max="2175" width="41" bestFit="1" customWidth="1"/>
    <col min="2176" max="2176" width="5.5" bestFit="1" customWidth="1"/>
    <col min="2177" max="2177" width="9.1640625" bestFit="1" customWidth="1"/>
    <col min="2178" max="2178" width="9.33203125" bestFit="1" customWidth="1"/>
    <col min="2179" max="2179" width="11.5" bestFit="1" customWidth="1"/>
    <col min="2180" max="2180" width="27.83203125" bestFit="1" customWidth="1"/>
    <col min="2181" max="2181" width="21.1640625" bestFit="1" customWidth="1"/>
    <col min="2182" max="2182" width="43.83203125" bestFit="1" customWidth="1"/>
    <col min="2183" max="2183" width="30" bestFit="1" customWidth="1"/>
    <col min="2184" max="2184" width="29.1640625" bestFit="1" customWidth="1"/>
    <col min="2185" max="2185" width="12" bestFit="1" customWidth="1"/>
    <col min="2186" max="2186" width="16.5" bestFit="1" customWidth="1"/>
    <col min="2187" max="2187" width="32.5" bestFit="1" customWidth="1"/>
    <col min="2188" max="2188" width="13.1640625" bestFit="1" customWidth="1"/>
    <col min="2189" max="2189" width="17.6640625" bestFit="1" customWidth="1"/>
    <col min="2190" max="2190" width="27.83203125" bestFit="1" customWidth="1"/>
    <col min="2191" max="2191" width="30.5" bestFit="1" customWidth="1"/>
    <col min="2192" max="2192" width="20" bestFit="1" customWidth="1"/>
    <col min="2193" max="2193" width="15.33203125" bestFit="1" customWidth="1"/>
    <col min="2194" max="2194" width="40.5" bestFit="1" customWidth="1"/>
    <col min="2195" max="2195" width="35.5" bestFit="1" customWidth="1"/>
    <col min="2196" max="2196" width="33.83203125" bestFit="1" customWidth="1"/>
    <col min="2197" max="2197" width="11.5" bestFit="1" customWidth="1"/>
    <col min="2198" max="2198" width="14" bestFit="1" customWidth="1"/>
    <col min="2199" max="2199" width="29.83203125" bestFit="1" customWidth="1"/>
    <col min="2200" max="2200" width="17.6640625" bestFit="1" customWidth="1"/>
    <col min="2201" max="2201" width="16.6640625" bestFit="1" customWidth="1"/>
    <col min="2202" max="2202" width="14.6640625" bestFit="1" customWidth="1"/>
    <col min="2203" max="2203" width="5.6640625" bestFit="1" customWidth="1"/>
    <col min="2204" max="2204" width="20" bestFit="1" customWidth="1"/>
    <col min="2205" max="2205" width="7.83203125" bestFit="1" customWidth="1"/>
    <col min="2207" max="2207" width="14.83203125" bestFit="1" customWidth="1"/>
    <col min="2208" max="2208" width="18.83203125" bestFit="1" customWidth="1"/>
    <col min="2209" max="2209" width="24.1640625" bestFit="1" customWidth="1"/>
    <col min="2210" max="2210" width="48" bestFit="1" customWidth="1"/>
    <col min="2211" max="2211" width="51" bestFit="1" customWidth="1"/>
    <col min="2212" max="2212" width="18.83203125" bestFit="1" customWidth="1"/>
    <col min="2213" max="2213" width="43.83203125" bestFit="1" customWidth="1"/>
    <col min="2214" max="2214" width="10.1640625" bestFit="1" customWidth="1"/>
    <col min="2215" max="2215" width="56.83203125" bestFit="1" customWidth="1"/>
    <col min="2216" max="2216" width="15.5" bestFit="1" customWidth="1"/>
    <col min="2217" max="2217" width="34.33203125" bestFit="1" customWidth="1"/>
    <col min="2218" max="2218" width="12.33203125" bestFit="1" customWidth="1"/>
    <col min="2219" max="2219" width="26.83203125" bestFit="1" customWidth="1"/>
    <col min="2220" max="2220" width="50.83203125" bestFit="1" customWidth="1"/>
    <col min="2221" max="2221" width="15.83203125" bestFit="1" customWidth="1"/>
    <col min="2222" max="2222" width="50.33203125" bestFit="1" customWidth="1"/>
    <col min="2223" max="2223" width="16" bestFit="1" customWidth="1"/>
    <col min="2224" max="2224" width="50.6640625" bestFit="1" customWidth="1"/>
    <col min="2225" max="2225" width="50.83203125" bestFit="1" customWidth="1"/>
    <col min="2226" max="2226" width="20.1640625" bestFit="1" customWidth="1"/>
    <col min="2227" max="2227" width="43.1640625" bestFit="1" customWidth="1"/>
    <col min="2228" max="2228" width="49.5" bestFit="1" customWidth="1"/>
    <col min="2229" max="2229" width="12" bestFit="1" customWidth="1"/>
    <col min="2230" max="2230" width="44.6640625" bestFit="1" customWidth="1"/>
    <col min="2231" max="2231" width="8.33203125" bestFit="1" customWidth="1"/>
    <col min="2232" max="2232" width="27.83203125" bestFit="1" customWidth="1"/>
    <col min="2233" max="2233" width="29.1640625" bestFit="1" customWidth="1"/>
    <col min="2234" max="2234" width="32.83203125" bestFit="1" customWidth="1"/>
    <col min="2235" max="2235" width="9.5" bestFit="1" customWidth="1"/>
    <col min="2236" max="2236" width="46" bestFit="1" customWidth="1"/>
    <col min="2237" max="2237" width="34.33203125" bestFit="1" customWidth="1"/>
    <col min="2238" max="2238" width="48.33203125" bestFit="1" customWidth="1"/>
    <col min="2239" max="2239" width="20.83203125" bestFit="1" customWidth="1"/>
    <col min="2240" max="2240" width="13.1640625" bestFit="1" customWidth="1"/>
    <col min="2241" max="2241" width="30.83203125" bestFit="1" customWidth="1"/>
    <col min="2242" max="2242" width="25.83203125" bestFit="1" customWidth="1"/>
    <col min="2243" max="2243" width="35" bestFit="1" customWidth="1"/>
    <col min="2244" max="2244" width="21" bestFit="1" customWidth="1"/>
    <col min="2245" max="2245" width="49.83203125" bestFit="1" customWidth="1"/>
    <col min="2246" max="2246" width="25.6640625" bestFit="1" customWidth="1"/>
    <col min="2247" max="2247" width="38.6640625" bestFit="1" customWidth="1"/>
    <col min="2248" max="2248" width="23.33203125" bestFit="1" customWidth="1"/>
    <col min="2249" max="2249" width="12.33203125" bestFit="1" customWidth="1"/>
    <col min="2250" max="2250" width="17.6640625" bestFit="1" customWidth="1"/>
    <col min="2251" max="2251" width="47" bestFit="1" customWidth="1"/>
    <col min="2252" max="2252" width="47.6640625" bestFit="1" customWidth="1"/>
    <col min="2253" max="2253" width="44.83203125" bestFit="1" customWidth="1"/>
    <col min="2254" max="2254" width="22" bestFit="1" customWidth="1"/>
    <col min="2255" max="2255" width="13.33203125" bestFit="1" customWidth="1"/>
    <col min="2256" max="2256" width="18" bestFit="1" customWidth="1"/>
    <col min="2257" max="2257" width="14.83203125" bestFit="1" customWidth="1"/>
    <col min="2258" max="2258" width="17.33203125" bestFit="1" customWidth="1"/>
    <col min="2259" max="2259" width="26.33203125" bestFit="1" customWidth="1"/>
    <col min="2260" max="2260" width="15.1640625" bestFit="1" customWidth="1"/>
    <col min="2261" max="2261" width="19.1640625" bestFit="1" customWidth="1"/>
    <col min="2262" max="2262" width="33.5" bestFit="1" customWidth="1"/>
    <col min="2263" max="2263" width="13.83203125" bestFit="1" customWidth="1"/>
    <col min="2264" max="2264" width="13.5" bestFit="1" customWidth="1"/>
    <col min="2265" max="2265" width="21" bestFit="1" customWidth="1"/>
    <col min="2266" max="2266" width="31.83203125" bestFit="1" customWidth="1"/>
    <col min="2267" max="2267" width="44.6640625" bestFit="1" customWidth="1"/>
    <col min="2268" max="2268" width="27.6640625" bestFit="1" customWidth="1"/>
    <col min="2269" max="2269" width="16.33203125" bestFit="1" customWidth="1"/>
    <col min="2270" max="2270" width="33.6640625" bestFit="1" customWidth="1"/>
    <col min="2271" max="2271" width="44.33203125" bestFit="1" customWidth="1"/>
    <col min="2272" max="2272" width="12.83203125" bestFit="1" customWidth="1"/>
    <col min="2273" max="2273" width="18.83203125" bestFit="1" customWidth="1"/>
    <col min="2274" max="2274" width="49.6640625" bestFit="1" customWidth="1"/>
    <col min="2275" max="2275" width="15.83203125" bestFit="1" customWidth="1"/>
    <col min="2276" max="2276" width="66.6640625" bestFit="1" customWidth="1"/>
    <col min="2277" max="2277" width="26.6640625" bestFit="1" customWidth="1"/>
    <col min="2278" max="2278" width="13.1640625" bestFit="1" customWidth="1"/>
    <col min="2279" max="2279" width="9.83203125" bestFit="1" customWidth="1"/>
    <col min="2280" max="2280" width="36.5" bestFit="1" customWidth="1"/>
    <col min="2281" max="2281" width="46" bestFit="1" customWidth="1"/>
    <col min="2282" max="2282" width="28.33203125" bestFit="1" customWidth="1"/>
    <col min="2283" max="2283" width="30.83203125" bestFit="1" customWidth="1"/>
    <col min="2284" max="2284" width="35.83203125" bestFit="1" customWidth="1"/>
    <col min="2285" max="2285" width="11.6640625" bestFit="1" customWidth="1"/>
    <col min="2286" max="2286" width="18.83203125" bestFit="1" customWidth="1"/>
    <col min="2287" max="2287" width="18.1640625" bestFit="1" customWidth="1"/>
    <col min="2288" max="2288" width="31.1640625" bestFit="1" customWidth="1"/>
    <col min="2289" max="2289" width="27.1640625" bestFit="1" customWidth="1"/>
    <col min="2290" max="2290" width="39.5" bestFit="1" customWidth="1"/>
    <col min="2291" max="2291" width="42.33203125" bestFit="1" customWidth="1"/>
    <col min="2292" max="2292" width="49.83203125" bestFit="1" customWidth="1"/>
    <col min="2293" max="2293" width="4" bestFit="1" customWidth="1"/>
    <col min="2294" max="2294" width="50.6640625" bestFit="1" customWidth="1"/>
    <col min="2295" max="2295" width="32.5" bestFit="1" customWidth="1"/>
    <col min="2296" max="2296" width="48.1640625" bestFit="1" customWidth="1"/>
    <col min="2297" max="2297" width="18.1640625" bestFit="1" customWidth="1"/>
    <col min="2298" max="2298" width="27.6640625" bestFit="1" customWidth="1"/>
    <col min="2299" max="2299" width="23.1640625" bestFit="1" customWidth="1"/>
    <col min="2300" max="2300" width="36.33203125" bestFit="1" customWidth="1"/>
    <col min="2301" max="2301" width="42.83203125" bestFit="1" customWidth="1"/>
    <col min="2302" max="2302" width="50.6640625" bestFit="1" customWidth="1"/>
    <col min="2303" max="2303" width="21" bestFit="1" customWidth="1"/>
    <col min="2304" max="2304" width="33" bestFit="1" customWidth="1"/>
    <col min="2305" max="2305" width="16.5" bestFit="1" customWidth="1"/>
    <col min="2306" max="2306" width="26.33203125" bestFit="1" customWidth="1"/>
    <col min="2307" max="2307" width="44.33203125" bestFit="1" customWidth="1"/>
    <col min="2308" max="2308" width="28.6640625" bestFit="1" customWidth="1"/>
    <col min="2309" max="2309" width="49.5" bestFit="1" customWidth="1"/>
    <col min="2310" max="2310" width="20.1640625" bestFit="1" customWidth="1"/>
    <col min="2311" max="2311" width="23.33203125" bestFit="1" customWidth="1"/>
    <col min="2312" max="2312" width="42.6640625" bestFit="1" customWidth="1"/>
    <col min="2313" max="2313" width="31.33203125" bestFit="1" customWidth="1"/>
    <col min="2314" max="2314" width="22.33203125" bestFit="1" customWidth="1"/>
    <col min="2315" max="2315" width="38.33203125" bestFit="1" customWidth="1"/>
    <col min="2316" max="2316" width="48.6640625" bestFit="1" customWidth="1"/>
    <col min="2317" max="2317" width="22.1640625" bestFit="1" customWidth="1"/>
    <col min="2318" max="2318" width="13.6640625" bestFit="1" customWidth="1"/>
    <col min="2319" max="2319" width="12" bestFit="1" customWidth="1"/>
    <col min="2320" max="2320" width="16.33203125" bestFit="1" customWidth="1"/>
    <col min="2321" max="2321" width="20.33203125" bestFit="1" customWidth="1"/>
    <col min="2322" max="2322" width="3.83203125" bestFit="1" customWidth="1"/>
    <col min="2323" max="2323" width="9" bestFit="1" customWidth="1"/>
    <col min="2324" max="2324" width="26.6640625" bestFit="1" customWidth="1"/>
    <col min="2325" max="2325" width="46.6640625" bestFit="1" customWidth="1"/>
    <col min="2326" max="2326" width="13.6640625" bestFit="1" customWidth="1"/>
    <col min="2327" max="2327" width="15.6640625" bestFit="1" customWidth="1"/>
    <col min="2328" max="2328" width="16.6640625" bestFit="1" customWidth="1"/>
    <col min="2329" max="2329" width="44.33203125" bestFit="1" customWidth="1"/>
    <col min="2330" max="2330" width="30" bestFit="1" customWidth="1"/>
    <col min="2331" max="2331" width="46" bestFit="1" customWidth="1"/>
    <col min="2332" max="2332" width="41" bestFit="1" customWidth="1"/>
    <col min="2333" max="2333" width="29.6640625" bestFit="1" customWidth="1"/>
    <col min="2334" max="2334" width="35.1640625" bestFit="1" customWidth="1"/>
    <col min="2335" max="2335" width="35.83203125" bestFit="1" customWidth="1"/>
    <col min="2336" max="2336" width="35.1640625" bestFit="1" customWidth="1"/>
    <col min="2337" max="2337" width="33" bestFit="1" customWidth="1"/>
    <col min="2338" max="2338" width="43.33203125" bestFit="1" customWidth="1"/>
    <col min="2339" max="2339" width="24.5" bestFit="1" customWidth="1"/>
    <col min="2340" max="2340" width="48.5" bestFit="1" customWidth="1"/>
    <col min="2341" max="2341" width="26.83203125" bestFit="1" customWidth="1"/>
    <col min="2342" max="2342" width="14" bestFit="1" customWidth="1"/>
    <col min="2343" max="2343" width="22.83203125" bestFit="1" customWidth="1"/>
    <col min="2344" max="2344" width="35" bestFit="1" customWidth="1"/>
    <col min="2345" max="2345" width="47.5" bestFit="1" customWidth="1"/>
    <col min="2346" max="2346" width="28" bestFit="1" customWidth="1"/>
    <col min="2347" max="2347" width="45.33203125" bestFit="1" customWidth="1"/>
    <col min="2348" max="2348" width="18.6640625" bestFit="1" customWidth="1"/>
    <col min="2349" max="2349" width="22.6640625" bestFit="1" customWidth="1"/>
    <col min="2350" max="2350" width="32" bestFit="1" customWidth="1"/>
    <col min="2351" max="2351" width="24.1640625" bestFit="1" customWidth="1"/>
    <col min="2352" max="2352" width="12.83203125" bestFit="1" customWidth="1"/>
    <col min="2353" max="2353" width="48.33203125" bestFit="1" customWidth="1"/>
    <col min="2354" max="2354" width="39.5" bestFit="1" customWidth="1"/>
    <col min="2355" max="2355" width="44" bestFit="1" customWidth="1"/>
    <col min="2356" max="2356" width="15.6640625" bestFit="1" customWidth="1"/>
    <col min="2357" max="2357" width="16.33203125" bestFit="1" customWidth="1"/>
    <col min="2358" max="2358" width="30.6640625" bestFit="1" customWidth="1"/>
    <col min="2359" max="2359" width="45" bestFit="1" customWidth="1"/>
    <col min="2360" max="2360" width="50" bestFit="1" customWidth="1"/>
    <col min="2361" max="2361" width="38.6640625" bestFit="1" customWidth="1"/>
    <col min="2362" max="2362" width="44.83203125" bestFit="1" customWidth="1"/>
    <col min="2363" max="2363" width="18" bestFit="1" customWidth="1"/>
    <col min="2364" max="2364" width="50.5" bestFit="1" customWidth="1"/>
    <col min="2365" max="2365" width="24.1640625" bestFit="1" customWidth="1"/>
    <col min="2366" max="2366" width="32.83203125" bestFit="1" customWidth="1"/>
    <col min="2367" max="2367" width="45.1640625" bestFit="1" customWidth="1"/>
    <col min="2368" max="2368" width="36.5" bestFit="1" customWidth="1"/>
    <col min="2369" max="2369" width="46.83203125" bestFit="1" customWidth="1"/>
    <col min="2370" max="2370" width="30" bestFit="1" customWidth="1"/>
    <col min="2371" max="2371" width="30.1640625" bestFit="1" customWidth="1"/>
    <col min="2372" max="2372" width="11.6640625" bestFit="1" customWidth="1"/>
    <col min="2373" max="2373" width="22.1640625" bestFit="1" customWidth="1"/>
    <col min="2374" max="2374" width="6.5" bestFit="1" customWidth="1"/>
    <col min="2375" max="2375" width="31.33203125" bestFit="1" customWidth="1"/>
    <col min="2376" max="2376" width="19.33203125" bestFit="1" customWidth="1"/>
    <col min="2377" max="2377" width="45.33203125" bestFit="1" customWidth="1"/>
    <col min="2378" max="2378" width="14.83203125" bestFit="1" customWidth="1"/>
    <col min="2379" max="2379" width="17.5" bestFit="1" customWidth="1"/>
    <col min="2380" max="2380" width="63.33203125" bestFit="1" customWidth="1"/>
    <col min="2381" max="2381" width="50.5" bestFit="1" customWidth="1"/>
    <col min="2382" max="2382" width="19.6640625" bestFit="1" customWidth="1"/>
    <col min="2383" max="2383" width="19.83203125" bestFit="1" customWidth="1"/>
    <col min="2384" max="2384" width="4.33203125" bestFit="1" customWidth="1"/>
    <col min="2385" max="2385" width="28.33203125" bestFit="1" customWidth="1"/>
    <col min="2386" max="2386" width="27.1640625" bestFit="1" customWidth="1"/>
    <col min="2387" max="2387" width="19.1640625" bestFit="1" customWidth="1"/>
    <col min="2388" max="2388" width="50.5" bestFit="1" customWidth="1"/>
    <col min="2389" max="2389" width="22.33203125" bestFit="1" customWidth="1"/>
    <col min="2390" max="2390" width="37.83203125" bestFit="1" customWidth="1"/>
    <col min="2391" max="2391" width="44.83203125" bestFit="1" customWidth="1"/>
    <col min="2392" max="2392" width="41.5" bestFit="1" customWidth="1"/>
    <col min="2393" max="2393" width="54.5" bestFit="1" customWidth="1"/>
    <col min="2394" max="2394" width="44.83203125" bestFit="1" customWidth="1"/>
    <col min="2395" max="2395" width="27.33203125" bestFit="1" customWidth="1"/>
    <col min="2396" max="2396" width="31.83203125" bestFit="1" customWidth="1"/>
    <col min="2397" max="2397" width="43" bestFit="1" customWidth="1"/>
    <col min="2398" max="2398" width="40.5" bestFit="1" customWidth="1"/>
    <col min="2399" max="2399" width="17" bestFit="1" customWidth="1"/>
    <col min="2400" max="2400" width="41" bestFit="1" customWidth="1"/>
    <col min="2401" max="2401" width="37.33203125" bestFit="1" customWidth="1"/>
    <col min="2402" max="2402" width="51.6640625" bestFit="1" customWidth="1"/>
    <col min="2403" max="2403" width="26.33203125" bestFit="1" customWidth="1"/>
    <col min="2404" max="2404" width="36.6640625" bestFit="1" customWidth="1"/>
    <col min="2405" max="2405" width="28.1640625" bestFit="1" customWidth="1"/>
    <col min="2406" max="2406" width="45.33203125" bestFit="1" customWidth="1"/>
    <col min="2407" max="2407" width="45.1640625" bestFit="1" customWidth="1"/>
    <col min="2408" max="2408" width="52.5" bestFit="1" customWidth="1"/>
    <col min="2409" max="2409" width="19.6640625" bestFit="1" customWidth="1"/>
    <col min="2410" max="2410" width="13" bestFit="1" customWidth="1"/>
    <col min="2411" max="2411" width="46.5" bestFit="1" customWidth="1"/>
    <col min="2412" max="2412" width="43.33203125" bestFit="1" customWidth="1"/>
    <col min="2413" max="2413" width="37.83203125" bestFit="1" customWidth="1"/>
    <col min="2414" max="2414" width="31.83203125" bestFit="1" customWidth="1"/>
    <col min="2415" max="2415" width="35.33203125" bestFit="1" customWidth="1"/>
    <col min="2416" max="2416" width="39.1640625" bestFit="1" customWidth="1"/>
    <col min="2417" max="2417" width="28.33203125" bestFit="1" customWidth="1"/>
    <col min="2418" max="2418" width="24.5" bestFit="1" customWidth="1"/>
    <col min="2419" max="2419" width="50.1640625" bestFit="1" customWidth="1"/>
    <col min="2420" max="2420" width="31.1640625" bestFit="1" customWidth="1"/>
    <col min="2421" max="2421" width="16.33203125" bestFit="1" customWidth="1"/>
    <col min="2422" max="2422" width="49.33203125" bestFit="1" customWidth="1"/>
    <col min="2423" max="2423" width="14.83203125" bestFit="1" customWidth="1"/>
    <col min="2424" max="2424" width="45.5" bestFit="1" customWidth="1"/>
    <col min="2425" max="2425" width="14.6640625" bestFit="1" customWidth="1"/>
    <col min="2426" max="2426" width="34.5" bestFit="1" customWidth="1"/>
    <col min="2427" max="2427" width="30.6640625" bestFit="1" customWidth="1"/>
    <col min="2428" max="2428" width="23.6640625" bestFit="1" customWidth="1"/>
    <col min="2429" max="2429" width="13" bestFit="1" customWidth="1"/>
    <col min="2430" max="2430" width="43.6640625" bestFit="1" customWidth="1"/>
    <col min="2431" max="2431" width="28.83203125" bestFit="1" customWidth="1"/>
    <col min="2432" max="2432" width="25" bestFit="1" customWidth="1"/>
    <col min="2433" max="2433" width="9.6640625" bestFit="1" customWidth="1"/>
    <col min="2434" max="2434" width="49.83203125" bestFit="1" customWidth="1"/>
    <col min="2435" max="2435" width="46.1640625" bestFit="1" customWidth="1"/>
    <col min="2436" max="2436" width="23.33203125" bestFit="1" customWidth="1"/>
    <col min="2437" max="2437" width="47" bestFit="1" customWidth="1"/>
    <col min="2438" max="2438" width="12.6640625" bestFit="1" customWidth="1"/>
    <col min="2439" max="2439" width="27" bestFit="1" customWidth="1"/>
    <col min="2440" max="2440" width="46" bestFit="1" customWidth="1"/>
    <col min="2441" max="2441" width="21.6640625" bestFit="1" customWidth="1"/>
    <col min="2442" max="2442" width="31.5" bestFit="1" customWidth="1"/>
    <col min="2443" max="2443" width="48.33203125" bestFit="1" customWidth="1"/>
    <col min="2444" max="2444" width="49.5" bestFit="1" customWidth="1"/>
    <col min="2445" max="2445" width="31" bestFit="1" customWidth="1"/>
    <col min="2446" max="2446" width="22.5" bestFit="1" customWidth="1"/>
    <col min="2447" max="2448" width="21" bestFit="1" customWidth="1"/>
    <col min="2449" max="2449" width="45" bestFit="1" customWidth="1"/>
    <col min="2450" max="2450" width="48.1640625" bestFit="1" customWidth="1"/>
    <col min="2451" max="2451" width="38.33203125" bestFit="1" customWidth="1"/>
    <col min="2452" max="2452" width="44.5" bestFit="1" customWidth="1"/>
    <col min="2453" max="2453" width="29.1640625" bestFit="1" customWidth="1"/>
    <col min="2454" max="2454" width="33" bestFit="1" customWidth="1"/>
    <col min="2455" max="2455" width="48" bestFit="1" customWidth="1"/>
    <col min="2456" max="2456" width="30.5" bestFit="1" customWidth="1"/>
    <col min="2457" max="2457" width="20.33203125" bestFit="1" customWidth="1"/>
    <col min="2458" max="2458" width="40.83203125" bestFit="1" customWidth="1"/>
    <col min="2459" max="2459" width="6" bestFit="1" customWidth="1"/>
    <col min="2460" max="2460" width="21" bestFit="1" customWidth="1"/>
    <col min="2461" max="2461" width="12.83203125" bestFit="1" customWidth="1"/>
    <col min="2462" max="2462" width="25.33203125" bestFit="1" customWidth="1"/>
    <col min="2463" max="2463" width="4.33203125" bestFit="1" customWidth="1"/>
    <col min="2464" max="2464" width="11.83203125" bestFit="1" customWidth="1"/>
    <col min="2465" max="2465" width="41.83203125" bestFit="1" customWidth="1"/>
    <col min="2466" max="2466" width="19.6640625" bestFit="1" customWidth="1"/>
    <col min="2467" max="2467" width="13" bestFit="1" customWidth="1"/>
    <col min="2468" max="2468" width="17" bestFit="1" customWidth="1"/>
    <col min="2469" max="2469" width="25" bestFit="1" customWidth="1"/>
    <col min="2470" max="2470" width="37.1640625" bestFit="1" customWidth="1"/>
    <col min="2471" max="2471" width="39.1640625" bestFit="1" customWidth="1"/>
    <col min="2472" max="2472" width="51.33203125" bestFit="1" customWidth="1"/>
    <col min="2473" max="2473" width="15.5" bestFit="1" customWidth="1"/>
    <col min="2474" max="2474" width="29.83203125" bestFit="1" customWidth="1"/>
    <col min="2475" max="2475" width="15" bestFit="1" customWidth="1"/>
    <col min="2476" max="2476" width="43" bestFit="1" customWidth="1"/>
    <col min="2477" max="2477" width="25.6640625" bestFit="1" customWidth="1"/>
    <col min="2478" max="2478" width="50" bestFit="1" customWidth="1"/>
    <col min="2479" max="2479" width="26.33203125" bestFit="1" customWidth="1"/>
    <col min="2480" max="2480" width="30.5" bestFit="1" customWidth="1"/>
    <col min="2481" max="2481" width="10" bestFit="1" customWidth="1"/>
    <col min="2482" max="2482" width="69.5" bestFit="1" customWidth="1"/>
    <col min="2483" max="2483" width="36.5" bestFit="1" customWidth="1"/>
    <col min="2484" max="2484" width="39.6640625" bestFit="1" customWidth="1"/>
    <col min="2485" max="2485" width="46.83203125" bestFit="1" customWidth="1"/>
    <col min="2486" max="2486" width="20.5" bestFit="1" customWidth="1"/>
    <col min="2487" max="2487" width="31.1640625" bestFit="1" customWidth="1"/>
    <col min="2488" max="2488" width="35" bestFit="1" customWidth="1"/>
    <col min="2489" max="2489" width="46" bestFit="1" customWidth="1"/>
    <col min="2490" max="2490" width="17.5" bestFit="1" customWidth="1"/>
    <col min="2492" max="2492" width="21.6640625" bestFit="1" customWidth="1"/>
    <col min="2493" max="2493" width="33.33203125" bestFit="1" customWidth="1"/>
    <col min="2494" max="2494" width="22" bestFit="1" customWidth="1"/>
    <col min="2495" max="2495" width="23.33203125" bestFit="1" customWidth="1"/>
    <col min="2496" max="2496" width="32.33203125" bestFit="1" customWidth="1"/>
    <col min="2497" max="2497" width="48.33203125" bestFit="1" customWidth="1"/>
    <col min="2498" max="2498" width="32.6640625" bestFit="1" customWidth="1"/>
    <col min="2499" max="2499" width="42.5" bestFit="1" customWidth="1"/>
    <col min="2500" max="2500" width="36.6640625" bestFit="1" customWidth="1"/>
    <col min="2501" max="2501" width="38.83203125" bestFit="1" customWidth="1"/>
    <col min="2502" max="2502" width="40.1640625" bestFit="1" customWidth="1"/>
    <col min="2503" max="2503" width="20.33203125" bestFit="1" customWidth="1"/>
    <col min="2504" max="2504" width="45" bestFit="1" customWidth="1"/>
    <col min="2505" max="2505" width="43.6640625" bestFit="1" customWidth="1"/>
    <col min="2506" max="2506" width="45.33203125" bestFit="1" customWidth="1"/>
    <col min="2507" max="2507" width="41.5" bestFit="1" customWidth="1"/>
    <col min="2508" max="2508" width="26.1640625" bestFit="1" customWidth="1"/>
    <col min="2509" max="2509" width="43.1640625" bestFit="1" customWidth="1"/>
    <col min="2510" max="2510" width="39" bestFit="1" customWidth="1"/>
    <col min="2511" max="2511" width="11.1640625" bestFit="1" customWidth="1"/>
    <col min="2512" max="2512" width="49.1640625" bestFit="1" customWidth="1"/>
    <col min="2513" max="2513" width="45" bestFit="1" customWidth="1"/>
    <col min="2514" max="2514" width="50" bestFit="1" customWidth="1"/>
    <col min="2515" max="2515" width="27.83203125" bestFit="1" customWidth="1"/>
    <col min="2516" max="2516" width="39.33203125" bestFit="1" customWidth="1"/>
    <col min="2517" max="2517" width="11.83203125" bestFit="1" customWidth="1"/>
    <col min="2518" max="2518" width="42.1640625" bestFit="1" customWidth="1"/>
    <col min="2519" max="2519" width="11" bestFit="1" customWidth="1"/>
    <col min="2520" max="2520" width="18.83203125" bestFit="1" customWidth="1"/>
    <col min="2521" max="2521" width="12.5" bestFit="1" customWidth="1"/>
    <col min="2522" max="2522" width="10.6640625" bestFit="1" customWidth="1"/>
    <col min="2523" max="2523" width="25" bestFit="1" customWidth="1"/>
    <col min="2524" max="2524" width="42.6640625" bestFit="1" customWidth="1"/>
    <col min="2525" max="2525" width="19.83203125" bestFit="1" customWidth="1"/>
    <col min="2526" max="2526" width="44.5" bestFit="1" customWidth="1"/>
    <col min="2527" max="2527" width="41.6640625" bestFit="1" customWidth="1"/>
    <col min="2528" max="2528" width="4.5" bestFit="1" customWidth="1"/>
    <col min="2529" max="2529" width="37.83203125" bestFit="1" customWidth="1"/>
    <col min="2530" max="2530" width="18.33203125" bestFit="1" customWidth="1"/>
    <col min="2531" max="2531" width="51.33203125" bestFit="1" customWidth="1"/>
    <col min="2532" max="2532" width="22.33203125" bestFit="1" customWidth="1"/>
    <col min="2533" max="2533" width="28.5" bestFit="1" customWidth="1"/>
    <col min="2534" max="2534" width="43.83203125" bestFit="1" customWidth="1"/>
    <col min="2535" max="2535" width="38.1640625" bestFit="1" customWidth="1"/>
    <col min="2536" max="2536" width="11.33203125" bestFit="1" customWidth="1"/>
    <col min="2537" max="2537" width="44" bestFit="1" customWidth="1"/>
    <col min="2538" max="2538" width="40.1640625" bestFit="1" customWidth="1"/>
    <col min="2539" max="2539" width="20.83203125" bestFit="1" customWidth="1"/>
    <col min="2540" max="2540" width="17.33203125" bestFit="1" customWidth="1"/>
    <col min="2541" max="2541" width="14.5" bestFit="1" customWidth="1"/>
    <col min="2542" max="2542" width="45.1640625" bestFit="1" customWidth="1"/>
    <col min="2543" max="2543" width="11.33203125" bestFit="1" customWidth="1"/>
    <col min="2544" max="2544" width="43.5" bestFit="1" customWidth="1"/>
    <col min="2545" max="2545" width="45" bestFit="1" customWidth="1"/>
    <col min="2546" max="2546" width="37.5" bestFit="1" customWidth="1"/>
    <col min="2547" max="2547" width="41.33203125" bestFit="1" customWidth="1"/>
    <col min="2548" max="2548" width="22" bestFit="1" customWidth="1"/>
    <col min="2549" max="2549" width="4.83203125" bestFit="1" customWidth="1"/>
    <col min="2550" max="2550" width="10.33203125" bestFit="1" customWidth="1"/>
    <col min="2551" max="2551" width="38" bestFit="1" customWidth="1"/>
    <col min="2552" max="2552" width="41.1640625" bestFit="1" customWidth="1"/>
    <col min="2553" max="2553" width="23" bestFit="1" customWidth="1"/>
    <col min="2554" max="2554" width="12.83203125" bestFit="1" customWidth="1"/>
    <col min="2555" max="2555" width="47.33203125" bestFit="1" customWidth="1"/>
    <col min="2556" max="2556" width="48.5" bestFit="1" customWidth="1"/>
    <col min="2557" max="2557" width="32.5" bestFit="1" customWidth="1"/>
    <col min="2558" max="2558" width="29.6640625" bestFit="1" customWidth="1"/>
    <col min="2559" max="2559" width="28.1640625" bestFit="1" customWidth="1"/>
    <col min="2560" max="2560" width="19.33203125" bestFit="1" customWidth="1"/>
    <col min="2561" max="2561" width="21.5" bestFit="1" customWidth="1"/>
    <col min="2562" max="2562" width="36.33203125" bestFit="1" customWidth="1"/>
    <col min="2563" max="2563" width="47.6640625" bestFit="1" customWidth="1"/>
    <col min="2564" max="2564" width="19.6640625" bestFit="1" customWidth="1"/>
    <col min="2565" max="2565" width="18.1640625" bestFit="1" customWidth="1"/>
    <col min="2566" max="2566" width="45.6640625" bestFit="1" customWidth="1"/>
    <col min="2567" max="2567" width="48.83203125" bestFit="1" customWidth="1"/>
    <col min="2568" max="2568" width="38.5" bestFit="1" customWidth="1"/>
    <col min="2569" max="2569" width="41.83203125" bestFit="1" customWidth="1"/>
    <col min="2570" max="2570" width="10.5" bestFit="1" customWidth="1"/>
    <col min="2571" max="2571" width="31.1640625" bestFit="1" customWidth="1"/>
    <col min="2572" max="2572" width="18.33203125" bestFit="1" customWidth="1"/>
    <col min="2573" max="2573" width="28.6640625" bestFit="1" customWidth="1"/>
    <col min="2574" max="2574" width="34.33203125" bestFit="1" customWidth="1"/>
    <col min="2575" max="2575" width="51" bestFit="1" customWidth="1"/>
    <col min="2576" max="2576" width="30.83203125" bestFit="1" customWidth="1"/>
    <col min="2577" max="2577" width="49.1640625" bestFit="1" customWidth="1"/>
    <col min="2578" max="2578" width="27.5" bestFit="1" customWidth="1"/>
    <col min="2579" max="2579" width="16" bestFit="1" customWidth="1"/>
    <col min="2580" max="2580" width="14.5" bestFit="1" customWidth="1"/>
    <col min="2581" max="2581" width="19.33203125" bestFit="1" customWidth="1"/>
    <col min="2582" max="2582" width="45.83203125" bestFit="1" customWidth="1"/>
    <col min="2583" max="2583" width="24.83203125" bestFit="1" customWidth="1"/>
    <col min="2584" max="2584" width="47" bestFit="1" customWidth="1"/>
    <col min="2585" max="2585" width="43.5" bestFit="1" customWidth="1"/>
    <col min="2586" max="2586" width="27" bestFit="1" customWidth="1"/>
    <col min="2587" max="2587" width="7.83203125" bestFit="1" customWidth="1"/>
    <col min="2589" max="2589" width="14.33203125" bestFit="1" customWidth="1"/>
    <col min="2590" max="2590" width="39.5" bestFit="1" customWidth="1"/>
    <col min="2591" max="2591" width="50.33203125" bestFit="1" customWidth="1"/>
    <col min="2592" max="2592" width="40.33203125" bestFit="1" customWidth="1"/>
    <col min="2593" max="2593" width="22.33203125" bestFit="1" customWidth="1"/>
    <col min="2594" max="2594" width="30.6640625" bestFit="1" customWidth="1"/>
    <col min="2595" max="2595" width="42.5" bestFit="1" customWidth="1"/>
    <col min="2596" max="2596" width="44.6640625" bestFit="1" customWidth="1"/>
    <col min="2597" max="2597" width="38.83203125" bestFit="1" customWidth="1"/>
    <col min="2598" max="2598" width="32.1640625" bestFit="1" customWidth="1"/>
    <col min="2599" max="2599" width="33" bestFit="1" customWidth="1"/>
    <col min="2600" max="2600" width="46.1640625" bestFit="1" customWidth="1"/>
    <col min="2601" max="2601" width="30.83203125" bestFit="1" customWidth="1"/>
    <col min="2602" max="2602" width="42.83203125" bestFit="1" customWidth="1"/>
    <col min="2603" max="2603" width="41" bestFit="1" customWidth="1"/>
    <col min="2604" max="2604" width="31" bestFit="1" customWidth="1"/>
    <col min="2605" max="2605" width="37" bestFit="1" customWidth="1"/>
    <col min="2606" max="2606" width="49.83203125" bestFit="1" customWidth="1"/>
    <col min="2607" max="2607" width="41.6640625" bestFit="1" customWidth="1"/>
    <col min="2608" max="2608" width="29.33203125" bestFit="1" customWidth="1"/>
    <col min="2609" max="2609" width="45.6640625" bestFit="1" customWidth="1"/>
    <col min="2610" max="2610" width="44.5" bestFit="1" customWidth="1"/>
    <col min="2611" max="2611" width="20.33203125" bestFit="1" customWidth="1"/>
    <col min="2612" max="2612" width="38.1640625" bestFit="1" customWidth="1"/>
    <col min="2613" max="2613" width="28.83203125" bestFit="1" customWidth="1"/>
    <col min="2614" max="2614" width="52.1640625" bestFit="1" customWidth="1"/>
    <col min="2615" max="2615" width="27.83203125" bestFit="1" customWidth="1"/>
    <col min="2616" max="2616" width="21.1640625" bestFit="1" customWidth="1"/>
    <col min="2617" max="2617" width="28.1640625" bestFit="1" customWidth="1"/>
    <col min="2618" max="2618" width="18.6640625" bestFit="1" customWidth="1"/>
    <col min="2619" max="2619" width="47.6640625" bestFit="1" customWidth="1"/>
    <col min="2620" max="2620" width="12.6640625" bestFit="1" customWidth="1"/>
    <col min="2621" max="2621" width="33" bestFit="1" customWidth="1"/>
    <col min="2622" max="2622" width="38.5" bestFit="1" customWidth="1"/>
    <col min="2623" max="2623" width="15.83203125" bestFit="1" customWidth="1"/>
    <col min="2624" max="2624" width="13.83203125" bestFit="1" customWidth="1"/>
    <col min="2625" max="2625" width="18.5" bestFit="1" customWidth="1"/>
    <col min="2626" max="2626" width="46.33203125" bestFit="1" customWidth="1"/>
    <col min="2627" max="2627" width="37.5" bestFit="1" customWidth="1"/>
    <col min="2628" max="2628" width="14.33203125" bestFit="1" customWidth="1"/>
    <col min="2629" max="2629" width="25.5" bestFit="1" customWidth="1"/>
    <col min="2630" max="2630" width="34.1640625" bestFit="1" customWidth="1"/>
    <col min="2631" max="2631" width="23.5" bestFit="1" customWidth="1"/>
    <col min="2632" max="2632" width="22.83203125" bestFit="1" customWidth="1"/>
    <col min="2633" max="2633" width="12.5" bestFit="1" customWidth="1"/>
    <col min="2634" max="2634" width="37.6640625" bestFit="1" customWidth="1"/>
    <col min="2635" max="2635" width="26.83203125" bestFit="1" customWidth="1"/>
    <col min="2636" max="2636" width="8.5" bestFit="1" customWidth="1"/>
    <col min="2637" max="2637" width="19.6640625" bestFit="1" customWidth="1"/>
    <col min="2638" max="2638" width="50.1640625" bestFit="1" customWidth="1"/>
    <col min="2639" max="2639" width="6.33203125" bestFit="1" customWidth="1"/>
    <col min="2640" max="2640" width="19" bestFit="1" customWidth="1"/>
    <col min="2641" max="2641" width="45.83203125" bestFit="1" customWidth="1"/>
    <col min="2642" max="2642" width="44" bestFit="1" customWidth="1"/>
    <col min="2643" max="2643" width="35.83203125" bestFit="1" customWidth="1"/>
    <col min="2644" max="2644" width="17.5" bestFit="1" customWidth="1"/>
    <col min="2645" max="2645" width="25.83203125" bestFit="1" customWidth="1"/>
    <col min="2646" max="2646" width="42.1640625" bestFit="1" customWidth="1"/>
    <col min="2647" max="2647" width="23.83203125" bestFit="1" customWidth="1"/>
    <col min="2648" max="2648" width="40.1640625" bestFit="1" customWidth="1"/>
    <col min="2649" max="2649" width="45.83203125" bestFit="1" customWidth="1"/>
    <col min="2650" max="2650" width="38.33203125" bestFit="1" customWidth="1"/>
    <col min="2651" max="2651" width="32.83203125" bestFit="1" customWidth="1"/>
    <col min="2652" max="2652" width="41.1640625" bestFit="1" customWidth="1"/>
    <col min="2653" max="2653" width="29" bestFit="1" customWidth="1"/>
    <col min="2654" max="2654" width="10" bestFit="1" customWidth="1"/>
    <col min="2655" max="2655" width="35.6640625" bestFit="1" customWidth="1"/>
    <col min="2656" max="2656" width="20.5" bestFit="1" customWidth="1"/>
    <col min="2657" max="2657" width="51" bestFit="1" customWidth="1"/>
    <col min="2658" max="2658" width="44.33203125" bestFit="1" customWidth="1"/>
    <col min="2659" max="2659" width="32.1640625" bestFit="1" customWidth="1"/>
    <col min="2660" max="2660" width="7.1640625" bestFit="1" customWidth="1"/>
    <col min="2661" max="2661" width="37.5" bestFit="1" customWidth="1"/>
    <col min="2662" max="2662" width="28.6640625" bestFit="1" customWidth="1"/>
    <col min="2663" max="2663" width="30.5" bestFit="1" customWidth="1"/>
    <col min="2664" max="2664" width="8.1640625" bestFit="1" customWidth="1"/>
    <col min="2665" max="2665" width="30.5" bestFit="1" customWidth="1"/>
    <col min="2666" max="2666" width="48" bestFit="1" customWidth="1"/>
    <col min="2667" max="2667" width="46.33203125" bestFit="1" customWidth="1"/>
    <col min="2668" max="2668" width="31.83203125" bestFit="1" customWidth="1"/>
    <col min="2669" max="2669" width="11.83203125" bestFit="1" customWidth="1"/>
    <col min="2670" max="2670" width="20.6640625" bestFit="1" customWidth="1"/>
    <col min="2671" max="2671" width="47" bestFit="1" customWidth="1"/>
    <col min="2672" max="2672" width="24.1640625" bestFit="1" customWidth="1"/>
    <col min="2673" max="2673" width="23" bestFit="1" customWidth="1"/>
    <col min="2674" max="2674" width="34.6640625" bestFit="1" customWidth="1"/>
    <col min="2675" max="2675" width="33.5" bestFit="1" customWidth="1"/>
    <col min="2676" max="2676" width="31.1640625" bestFit="1" customWidth="1"/>
    <col min="2677" max="2677" width="26.6640625" bestFit="1" customWidth="1"/>
    <col min="2678" max="2678" width="6.33203125" bestFit="1" customWidth="1"/>
    <col min="2679" max="2679" width="27" bestFit="1" customWidth="1"/>
    <col min="2680" max="2680" width="41.33203125" bestFit="1" customWidth="1"/>
    <col min="2681" max="2681" width="9.5" bestFit="1" customWidth="1"/>
    <col min="2682" max="2682" width="14.5" bestFit="1" customWidth="1"/>
    <col min="2683" max="2683" width="21.6640625" bestFit="1" customWidth="1"/>
    <col min="2684" max="2684" width="11.1640625" bestFit="1" customWidth="1"/>
    <col min="2685" max="2685" width="43" bestFit="1" customWidth="1"/>
    <col min="2686" max="2686" width="46.6640625" bestFit="1" customWidth="1"/>
    <col min="2687" max="2687" width="22.1640625" bestFit="1" customWidth="1"/>
    <col min="2688" max="2688" width="11.83203125" bestFit="1" customWidth="1"/>
    <col min="2689" max="2689" width="15.5" bestFit="1" customWidth="1"/>
    <col min="2690" max="2690" width="47.6640625" bestFit="1" customWidth="1"/>
    <col min="2691" max="2691" width="31.83203125" bestFit="1" customWidth="1"/>
    <col min="2692" max="2692" width="9.6640625" bestFit="1" customWidth="1"/>
    <col min="2693" max="2693" width="50.33203125" bestFit="1" customWidth="1"/>
    <col min="2694" max="2694" width="23.1640625" bestFit="1" customWidth="1"/>
    <col min="2695" max="2695" width="47.83203125" bestFit="1" customWidth="1"/>
    <col min="2696" max="2696" width="18" bestFit="1" customWidth="1"/>
    <col min="2697" max="2697" width="43.6640625" bestFit="1" customWidth="1"/>
    <col min="2698" max="2698" width="19.5" bestFit="1" customWidth="1"/>
    <col min="2699" max="2699" width="48.83203125" bestFit="1" customWidth="1"/>
    <col min="2700" max="2700" width="12.6640625" bestFit="1" customWidth="1"/>
    <col min="2701" max="2701" width="19" bestFit="1" customWidth="1"/>
    <col min="2702" max="2702" width="15.83203125" bestFit="1" customWidth="1"/>
    <col min="2703" max="2703" width="48.6640625" bestFit="1" customWidth="1"/>
    <col min="2704" max="2704" width="33.83203125" bestFit="1" customWidth="1"/>
    <col min="2705" max="2705" width="22.6640625" bestFit="1" customWidth="1"/>
    <col min="2706" max="2706" width="19.1640625" bestFit="1" customWidth="1"/>
    <col min="2707" max="2707" width="20.5" bestFit="1" customWidth="1"/>
    <col min="2708" max="2708" width="31.5" bestFit="1" customWidth="1"/>
    <col min="2709" max="2709" width="24.5" bestFit="1" customWidth="1"/>
    <col min="2710" max="2710" width="12.83203125" bestFit="1" customWidth="1"/>
    <col min="2711" max="2711" width="43.1640625" bestFit="1" customWidth="1"/>
    <col min="2712" max="2712" width="52.6640625" bestFit="1" customWidth="1"/>
    <col min="2713" max="2713" width="41" bestFit="1" customWidth="1"/>
    <col min="2714" max="2714" width="13.6640625" bestFit="1" customWidth="1"/>
    <col min="2715" max="2715" width="18.6640625" bestFit="1" customWidth="1"/>
    <col min="2716" max="2716" width="40" bestFit="1" customWidth="1"/>
    <col min="2717" max="2717" width="40.5" bestFit="1" customWidth="1"/>
    <col min="2718" max="2718" width="9.83203125" bestFit="1" customWidth="1"/>
    <col min="2719" max="2719" width="37.5" bestFit="1" customWidth="1"/>
    <col min="2720" max="2720" width="34" bestFit="1" customWidth="1"/>
    <col min="2721" max="2721" width="41.1640625" bestFit="1" customWidth="1"/>
    <col min="2722" max="2722" width="20" bestFit="1" customWidth="1"/>
    <col min="2723" max="2723" width="20.5" bestFit="1" customWidth="1"/>
    <col min="2724" max="2724" width="24.33203125" bestFit="1" customWidth="1"/>
    <col min="2725" max="2726" width="18.33203125" bestFit="1" customWidth="1"/>
    <col min="2727" max="2727" width="18.83203125" bestFit="1" customWidth="1"/>
    <col min="2728" max="2728" width="20.33203125" bestFit="1" customWidth="1"/>
    <col min="2729" max="2729" width="16.33203125" bestFit="1" customWidth="1"/>
    <col min="2730" max="2730" width="28.6640625" bestFit="1" customWidth="1"/>
    <col min="2731" max="2731" width="21.83203125" bestFit="1" customWidth="1"/>
    <col min="2732" max="2732" width="26.33203125" bestFit="1" customWidth="1"/>
    <col min="2733" max="2733" width="37.5" bestFit="1" customWidth="1"/>
    <col min="2734" max="2734" width="47.33203125" bestFit="1" customWidth="1"/>
    <col min="2735" max="2735" width="37.33203125" bestFit="1" customWidth="1"/>
    <col min="2736" max="2736" width="41.33203125" bestFit="1" customWidth="1"/>
    <col min="2737" max="2737" width="37.33203125" bestFit="1" customWidth="1"/>
    <col min="2738" max="2738" width="45.5" bestFit="1" customWidth="1"/>
    <col min="2739" max="2739" width="18.83203125" bestFit="1" customWidth="1"/>
    <col min="2740" max="2740" width="36.6640625" bestFit="1" customWidth="1"/>
    <col min="2741" max="2741" width="50" bestFit="1" customWidth="1"/>
    <col min="2742" max="2742" width="50.6640625" bestFit="1" customWidth="1"/>
    <col min="2743" max="2743" width="31.1640625" bestFit="1" customWidth="1"/>
    <col min="2744" max="2744" width="26.33203125" bestFit="1" customWidth="1"/>
    <col min="2745" max="2745" width="13.1640625" bestFit="1" customWidth="1"/>
    <col min="2746" max="2746" width="36.1640625" bestFit="1" customWidth="1"/>
    <col min="2747" max="2747" width="23.5" bestFit="1" customWidth="1"/>
    <col min="2748" max="2748" width="14.33203125" bestFit="1" customWidth="1"/>
    <col min="2749" max="2749" width="45.33203125" bestFit="1" customWidth="1"/>
    <col min="2750" max="2750" width="27.1640625" bestFit="1" customWidth="1"/>
    <col min="2751" max="2751" width="25.6640625" bestFit="1" customWidth="1"/>
    <col min="2752" max="2752" width="9" bestFit="1" customWidth="1"/>
    <col min="2753" max="2753" width="43.6640625" bestFit="1" customWidth="1"/>
    <col min="2754" max="2754" width="8.83203125" bestFit="1" customWidth="1"/>
    <col min="2755" max="2755" width="49.5" bestFit="1" customWidth="1"/>
    <col min="2756" max="2756" width="31.83203125" bestFit="1" customWidth="1"/>
    <col min="2757" max="2757" width="30.33203125" bestFit="1" customWidth="1"/>
    <col min="2758" max="2758" width="48" bestFit="1" customWidth="1"/>
    <col min="2759" max="2759" width="34.1640625" bestFit="1" customWidth="1"/>
    <col min="2760" max="2760" width="38.33203125" bestFit="1" customWidth="1"/>
    <col min="2761" max="2761" width="36" bestFit="1" customWidth="1"/>
    <col min="2762" max="2762" width="11.1640625" bestFit="1" customWidth="1"/>
    <col min="2763" max="2763" width="46.83203125" bestFit="1" customWidth="1"/>
    <col min="2764" max="2764" width="47.5" bestFit="1" customWidth="1"/>
    <col min="2765" max="2765" width="18.6640625" bestFit="1" customWidth="1"/>
    <col min="2766" max="2766" width="23.1640625" bestFit="1" customWidth="1"/>
    <col min="2767" max="2767" width="51.83203125" bestFit="1" customWidth="1"/>
    <col min="2768" max="2768" width="48" bestFit="1" customWidth="1"/>
    <col min="2769" max="2769" width="22.1640625" bestFit="1" customWidth="1"/>
    <col min="2770" max="2770" width="26.33203125" bestFit="1" customWidth="1"/>
    <col min="2771" max="2771" width="12.5" bestFit="1" customWidth="1"/>
    <col min="2772" max="2772" width="19.5" bestFit="1" customWidth="1"/>
    <col min="2773" max="2773" width="30" bestFit="1" customWidth="1"/>
    <col min="2774" max="2774" width="40.33203125" bestFit="1" customWidth="1"/>
    <col min="2775" max="2775" width="39.5" bestFit="1" customWidth="1"/>
    <col min="2776" max="2776" width="47.6640625" bestFit="1" customWidth="1"/>
    <col min="2777" max="2777" width="51" bestFit="1" customWidth="1"/>
    <col min="2778" max="2778" width="39" bestFit="1" customWidth="1"/>
    <col min="2779" max="2779" width="19.5" bestFit="1" customWidth="1"/>
    <col min="2780" max="2780" width="25.33203125" bestFit="1" customWidth="1"/>
    <col min="2781" max="2781" width="29.83203125" bestFit="1" customWidth="1"/>
    <col min="2782" max="2782" width="34.5" bestFit="1" customWidth="1"/>
    <col min="2783" max="2783" width="19.5" bestFit="1" customWidth="1"/>
    <col min="2784" max="2784" width="23.6640625" bestFit="1" customWidth="1"/>
    <col min="2785" max="2785" width="13" bestFit="1" customWidth="1"/>
    <col min="2786" max="2786" width="27.1640625" bestFit="1" customWidth="1"/>
    <col min="2787" max="2787" width="25.33203125" bestFit="1" customWidth="1"/>
    <col min="2788" max="2788" width="38.6640625" bestFit="1" customWidth="1"/>
    <col min="2789" max="2789" width="35.6640625" bestFit="1" customWidth="1"/>
    <col min="2790" max="2790" width="32.83203125" bestFit="1" customWidth="1"/>
    <col min="2791" max="2791" width="13.33203125" bestFit="1" customWidth="1"/>
    <col min="2792" max="2792" width="18.33203125" bestFit="1" customWidth="1"/>
    <col min="2793" max="2793" width="10.6640625" bestFit="1" customWidth="1"/>
    <col min="2794" max="2794" width="48.5" bestFit="1" customWidth="1"/>
    <col min="2795" max="2795" width="39" bestFit="1" customWidth="1"/>
    <col min="2796" max="2796" width="24" bestFit="1" customWidth="1"/>
    <col min="2797" max="2797" width="42.1640625" bestFit="1" customWidth="1"/>
    <col min="2798" max="2798" width="38.1640625" bestFit="1" customWidth="1"/>
    <col min="2799" max="2799" width="34" bestFit="1" customWidth="1"/>
    <col min="2800" max="2800" width="28" bestFit="1" customWidth="1"/>
    <col min="2801" max="2801" width="50.33203125" bestFit="1" customWidth="1"/>
    <col min="2802" max="2802" width="18" bestFit="1" customWidth="1"/>
    <col min="2803" max="2803" width="29.6640625" bestFit="1" customWidth="1"/>
    <col min="2804" max="2804" width="42.6640625" bestFit="1" customWidth="1"/>
    <col min="2805" max="2805" width="39.5" bestFit="1" customWidth="1"/>
    <col min="2806" max="2806" width="8.6640625" bestFit="1" customWidth="1"/>
    <col min="2807" max="2807" width="36" bestFit="1" customWidth="1"/>
    <col min="2808" max="2808" width="10" bestFit="1" customWidth="1"/>
    <col min="2809" max="2809" width="49.5" bestFit="1" customWidth="1"/>
    <col min="2810" max="2810" width="6.5" bestFit="1" customWidth="1"/>
    <col min="2811" max="2811" width="50.83203125" bestFit="1" customWidth="1"/>
    <col min="2812" max="2812" width="19.1640625" bestFit="1" customWidth="1"/>
    <col min="2813" max="2813" width="13.83203125" bestFit="1" customWidth="1"/>
    <col min="2814" max="2814" width="28.6640625" bestFit="1" customWidth="1"/>
    <col min="2815" max="2815" width="39.6640625" bestFit="1" customWidth="1"/>
    <col min="2816" max="2816" width="40.83203125" bestFit="1" customWidth="1"/>
    <col min="2817" max="2817" width="34" bestFit="1" customWidth="1"/>
    <col min="2818" max="2818" width="45.5" bestFit="1" customWidth="1"/>
    <col min="2819" max="2819" width="8.6640625" bestFit="1" customWidth="1"/>
    <col min="2820" max="2820" width="51.1640625" bestFit="1" customWidth="1"/>
    <col min="2821" max="2821" width="20.83203125" bestFit="1" customWidth="1"/>
    <col min="2822" max="2822" width="48.1640625" bestFit="1" customWidth="1"/>
    <col min="2823" max="2823" width="15.83203125" bestFit="1" customWidth="1"/>
    <col min="2824" max="2824" width="7.6640625" bestFit="1" customWidth="1"/>
    <col min="2825" max="2825" width="36.1640625" bestFit="1" customWidth="1"/>
    <col min="2826" max="2826" width="20.33203125" bestFit="1" customWidth="1"/>
    <col min="2827" max="2827" width="35" bestFit="1" customWidth="1"/>
    <col min="2828" max="2828" width="26.83203125" bestFit="1" customWidth="1"/>
    <col min="2829" max="2829" width="23.83203125" bestFit="1" customWidth="1"/>
    <col min="2830" max="2830" width="27.1640625" bestFit="1" customWidth="1"/>
    <col min="2831" max="2831" width="27.6640625" bestFit="1" customWidth="1"/>
    <col min="2832" max="2832" width="44.33203125" bestFit="1" customWidth="1"/>
    <col min="2833" max="2833" width="25" bestFit="1" customWidth="1"/>
    <col min="2834" max="2834" width="49.1640625" bestFit="1" customWidth="1"/>
    <col min="2835" max="2835" width="8.6640625" bestFit="1" customWidth="1"/>
    <col min="2836" max="2836" width="27" bestFit="1" customWidth="1"/>
    <col min="2837" max="2837" width="29.5" bestFit="1" customWidth="1"/>
    <col min="2838" max="2838" width="23.6640625" bestFit="1" customWidth="1"/>
    <col min="2839" max="2839" width="18.1640625" bestFit="1" customWidth="1"/>
    <col min="2840" max="2840" width="18.33203125" bestFit="1" customWidth="1"/>
    <col min="2841" max="2841" width="23.33203125" bestFit="1" customWidth="1"/>
    <col min="2842" max="2842" width="21.6640625" bestFit="1" customWidth="1"/>
    <col min="2843" max="2843" width="20" bestFit="1" customWidth="1"/>
    <col min="2844" max="2844" width="34.33203125" bestFit="1" customWidth="1"/>
    <col min="2845" max="2845" width="32.5" bestFit="1" customWidth="1"/>
    <col min="2846" max="2846" width="12.1640625" bestFit="1" customWidth="1"/>
    <col min="2847" max="2847" width="13.6640625" bestFit="1" customWidth="1"/>
    <col min="2848" max="2848" width="49.33203125" bestFit="1" customWidth="1"/>
    <col min="2849" max="2849" width="29.33203125" bestFit="1" customWidth="1"/>
    <col min="2850" max="2850" width="35.83203125" bestFit="1" customWidth="1"/>
    <col min="2851" max="2851" width="41" bestFit="1" customWidth="1"/>
    <col min="2852" max="2852" width="26.83203125" bestFit="1" customWidth="1"/>
    <col min="2853" max="2853" width="29.33203125" bestFit="1" customWidth="1"/>
    <col min="2854" max="2854" width="20.6640625" bestFit="1" customWidth="1"/>
    <col min="2855" max="2855" width="12.5" bestFit="1" customWidth="1"/>
    <col min="2856" max="2856" width="22.33203125" bestFit="1" customWidth="1"/>
    <col min="2857" max="2857" width="41.5" bestFit="1" customWidth="1"/>
    <col min="2858" max="2858" width="5.5" bestFit="1" customWidth="1"/>
    <col min="2859" max="2859" width="39.6640625" bestFit="1" customWidth="1"/>
    <col min="2860" max="2860" width="11.83203125" bestFit="1" customWidth="1"/>
    <col min="2861" max="2861" width="41" bestFit="1" customWidth="1"/>
    <col min="2862" max="2862" width="6" bestFit="1" customWidth="1"/>
    <col min="2863" max="2863" width="38.1640625" bestFit="1" customWidth="1"/>
    <col min="2864" max="2864" width="23.6640625" bestFit="1" customWidth="1"/>
    <col min="2865" max="2865" width="37.5" bestFit="1" customWidth="1"/>
    <col min="2866" max="2866" width="37.6640625" bestFit="1" customWidth="1"/>
    <col min="2867" max="2867" width="39" bestFit="1" customWidth="1"/>
    <col min="2868" max="2868" width="42.1640625" bestFit="1" customWidth="1"/>
    <col min="2869" max="2869" width="47.6640625" bestFit="1" customWidth="1"/>
    <col min="2870" max="2870" width="49.33203125" bestFit="1" customWidth="1"/>
    <col min="2871" max="2871" width="39.5" bestFit="1" customWidth="1"/>
    <col min="2872" max="2872" width="40.6640625" bestFit="1" customWidth="1"/>
    <col min="2873" max="2873" width="15.83203125" bestFit="1" customWidth="1"/>
    <col min="2874" max="2874" width="25.83203125" bestFit="1" customWidth="1"/>
    <col min="2875" max="2875" width="31.33203125" bestFit="1" customWidth="1"/>
    <col min="2876" max="2876" width="11.83203125" bestFit="1" customWidth="1"/>
    <col min="2877" max="2877" width="29.33203125" bestFit="1" customWidth="1"/>
    <col min="2878" max="2878" width="29" bestFit="1" customWidth="1"/>
    <col min="2879" max="2879" width="38.6640625" bestFit="1" customWidth="1"/>
    <col min="2880" max="2880" width="19.1640625" bestFit="1" customWidth="1"/>
    <col min="2881" max="2881" width="25.1640625" bestFit="1" customWidth="1"/>
    <col min="2882" max="2882" width="12" bestFit="1" customWidth="1"/>
    <col min="2883" max="2883" width="23.1640625" bestFit="1" customWidth="1"/>
    <col min="2884" max="2884" width="37.33203125" bestFit="1" customWidth="1"/>
    <col min="2885" max="2885" width="15.5" bestFit="1" customWidth="1"/>
    <col min="2886" max="2886" width="9.33203125" bestFit="1" customWidth="1"/>
    <col min="2887" max="2887" width="41.5" bestFit="1" customWidth="1"/>
    <col min="2888" max="2888" width="22.33203125" bestFit="1" customWidth="1"/>
    <col min="2889" max="2889" width="38" bestFit="1" customWidth="1"/>
    <col min="2890" max="2890" width="24.1640625" bestFit="1" customWidth="1"/>
    <col min="2891" max="2891" width="49.83203125" bestFit="1" customWidth="1"/>
    <col min="2892" max="2892" width="51.1640625" bestFit="1" customWidth="1"/>
    <col min="2893" max="2893" width="20.1640625" bestFit="1" customWidth="1"/>
    <col min="2894" max="2894" width="29.83203125" bestFit="1" customWidth="1"/>
    <col min="2895" max="2895" width="29.33203125" bestFit="1" customWidth="1"/>
    <col min="2896" max="2896" width="41.5" bestFit="1" customWidth="1"/>
    <col min="2897" max="2897" width="21.1640625" bestFit="1" customWidth="1"/>
    <col min="2898" max="2898" width="43.33203125" bestFit="1" customWidth="1"/>
    <col min="2899" max="2899" width="34.5" bestFit="1" customWidth="1"/>
    <col min="2900" max="2901" width="43.1640625" bestFit="1" customWidth="1"/>
    <col min="2902" max="2902" width="53.33203125" bestFit="1" customWidth="1"/>
    <col min="2903" max="2903" width="39.5" bestFit="1" customWidth="1"/>
    <col min="2904" max="2904" width="15" bestFit="1" customWidth="1"/>
    <col min="2905" max="2905" width="34.5" bestFit="1" customWidth="1"/>
    <col min="2906" max="2906" width="19.6640625" bestFit="1" customWidth="1"/>
    <col min="2907" max="2907" width="35.33203125" bestFit="1" customWidth="1"/>
    <col min="2908" max="2908" width="19.6640625" bestFit="1" customWidth="1"/>
    <col min="2909" max="2909" width="40.6640625" bestFit="1" customWidth="1"/>
    <col min="2910" max="2910" width="35.5" bestFit="1" customWidth="1"/>
    <col min="2911" max="2911" width="31.33203125" bestFit="1" customWidth="1"/>
    <col min="2912" max="2912" width="41.1640625" bestFit="1" customWidth="1"/>
    <col min="2913" max="2913" width="29.5" bestFit="1" customWidth="1"/>
    <col min="2914" max="2914" width="29.6640625" bestFit="1" customWidth="1"/>
    <col min="2915" max="2915" width="46.83203125" bestFit="1" customWidth="1"/>
    <col min="2916" max="2916" width="30.33203125" bestFit="1" customWidth="1"/>
    <col min="2917" max="2917" width="40.5" bestFit="1" customWidth="1"/>
    <col min="2918" max="2918" width="34" bestFit="1" customWidth="1"/>
    <col min="2919" max="2919" width="39.83203125" bestFit="1" customWidth="1"/>
    <col min="2920" max="2920" width="48.83203125" bestFit="1" customWidth="1"/>
    <col min="2921" max="2921" width="34.83203125" bestFit="1" customWidth="1"/>
    <col min="2922" max="2922" width="45" bestFit="1" customWidth="1"/>
    <col min="2923" max="2923" width="46.33203125" bestFit="1" customWidth="1"/>
    <col min="2924" max="2924" width="15.1640625" bestFit="1" customWidth="1"/>
    <col min="2925" max="2925" width="12.6640625" bestFit="1" customWidth="1"/>
    <col min="2926" max="2926" width="42.83203125" bestFit="1" customWidth="1"/>
    <col min="2927" max="2927" width="11.6640625" bestFit="1" customWidth="1"/>
    <col min="2928" max="2928" width="16.5" bestFit="1" customWidth="1"/>
    <col min="2929" max="2929" width="50.83203125" bestFit="1" customWidth="1"/>
    <col min="2930" max="2930" width="37.5" bestFit="1" customWidth="1"/>
    <col min="2931" max="2931" width="19.5" bestFit="1" customWidth="1"/>
    <col min="2932" max="2932" width="46.5" bestFit="1" customWidth="1"/>
    <col min="2933" max="2933" width="24.83203125" bestFit="1" customWidth="1"/>
    <col min="2934" max="2934" width="9.1640625" bestFit="1" customWidth="1"/>
    <col min="2935" max="2935" width="37.6640625" bestFit="1" customWidth="1"/>
    <col min="2936" max="2936" width="18.1640625" bestFit="1" customWidth="1"/>
    <col min="2937" max="2937" width="9.5" bestFit="1" customWidth="1"/>
    <col min="2938" max="2938" width="41.83203125" bestFit="1" customWidth="1"/>
    <col min="2939" max="2939" width="36" bestFit="1" customWidth="1"/>
    <col min="2940" max="2940" width="50.1640625" bestFit="1" customWidth="1"/>
    <col min="2941" max="2941" width="25.5" bestFit="1" customWidth="1"/>
    <col min="2942" max="2942" width="27.33203125" bestFit="1" customWidth="1"/>
    <col min="2943" max="2943" width="14.5" bestFit="1" customWidth="1"/>
    <col min="2944" max="2944" width="10" bestFit="1" customWidth="1"/>
    <col min="2945" max="2945" width="50.33203125" bestFit="1" customWidth="1"/>
    <col min="2946" max="2946" width="20.5" bestFit="1" customWidth="1"/>
    <col min="2947" max="2947" width="32.5" bestFit="1" customWidth="1"/>
    <col min="2948" max="2948" width="30.83203125" bestFit="1" customWidth="1"/>
    <col min="2949" max="2949" width="12.6640625" bestFit="1" customWidth="1"/>
    <col min="2950" max="2950" width="11" bestFit="1" customWidth="1"/>
    <col min="2951" max="2951" width="20.6640625" bestFit="1" customWidth="1"/>
    <col min="2952" max="2952" width="19" bestFit="1" customWidth="1"/>
    <col min="2953" max="2953" width="47.5" bestFit="1" customWidth="1"/>
    <col min="2954" max="2954" width="33.83203125" bestFit="1" customWidth="1"/>
    <col min="2955" max="2955" width="24.1640625" bestFit="1" customWidth="1"/>
    <col min="2956" max="2956" width="16.83203125" bestFit="1" customWidth="1"/>
    <col min="2957" max="2957" width="20.6640625" bestFit="1" customWidth="1"/>
    <col min="2958" max="2958" width="27.1640625" bestFit="1" customWidth="1"/>
    <col min="2959" max="2959" width="48" bestFit="1" customWidth="1"/>
    <col min="2960" max="2960" width="40.83203125" bestFit="1" customWidth="1"/>
    <col min="2961" max="2961" width="17.1640625" bestFit="1" customWidth="1"/>
    <col min="2962" max="2962" width="24.5" bestFit="1" customWidth="1"/>
    <col min="2963" max="2963" width="23" bestFit="1" customWidth="1"/>
    <col min="2964" max="2964" width="37.6640625" bestFit="1" customWidth="1"/>
    <col min="2965" max="2965" width="28" bestFit="1" customWidth="1"/>
    <col min="2966" max="2966" width="32.5" bestFit="1" customWidth="1"/>
    <col min="2967" max="2967" width="46.1640625" bestFit="1" customWidth="1"/>
    <col min="2968" max="2968" width="48.1640625" bestFit="1" customWidth="1"/>
    <col min="2969" max="2969" width="11" bestFit="1" customWidth="1"/>
    <col min="2970" max="2970" width="32.6640625" bestFit="1" customWidth="1"/>
    <col min="2971" max="2971" width="27" bestFit="1" customWidth="1"/>
    <col min="2972" max="2972" width="30.1640625" bestFit="1" customWidth="1"/>
    <col min="2973" max="2973" width="25.5" bestFit="1" customWidth="1"/>
    <col min="2974" max="2974" width="18.5" bestFit="1" customWidth="1"/>
    <col min="2975" max="2975" width="49" bestFit="1" customWidth="1"/>
    <col min="2976" max="2976" width="39.33203125" bestFit="1" customWidth="1"/>
    <col min="2977" max="2977" width="16.83203125" bestFit="1" customWidth="1"/>
    <col min="2978" max="2978" width="12.5" bestFit="1" customWidth="1"/>
    <col min="2979" max="2979" width="42.83203125" bestFit="1" customWidth="1"/>
    <col min="2980" max="2980" width="39" bestFit="1" customWidth="1"/>
    <col min="2981" max="2981" width="31" bestFit="1" customWidth="1"/>
    <col min="2982" max="2982" width="44.6640625" bestFit="1" customWidth="1"/>
    <col min="2983" max="2983" width="27" bestFit="1" customWidth="1"/>
    <col min="2984" max="2984" width="50.6640625" bestFit="1" customWidth="1"/>
    <col min="2985" max="2985" width="10.1640625" bestFit="1" customWidth="1"/>
    <col min="2986" max="2986" width="36" bestFit="1" customWidth="1"/>
    <col min="2987" max="2987" width="41.33203125" bestFit="1" customWidth="1"/>
    <col min="2988" max="2988" width="42.5" bestFit="1" customWidth="1"/>
    <col min="2989" max="2989" width="45.1640625" bestFit="1" customWidth="1"/>
    <col min="2990" max="2990" width="7.6640625" bestFit="1" customWidth="1"/>
    <col min="2991" max="2991" width="33.83203125" bestFit="1" customWidth="1"/>
    <col min="2992" max="2992" width="23.83203125" bestFit="1" customWidth="1"/>
    <col min="2993" max="2993" width="31.83203125" bestFit="1" customWidth="1"/>
    <col min="2994" max="2994" width="22.5" bestFit="1" customWidth="1"/>
    <col min="2995" max="2995" width="41.33203125" bestFit="1" customWidth="1"/>
    <col min="2996" max="2996" width="33.6640625" bestFit="1" customWidth="1"/>
    <col min="2997" max="2997" width="12" bestFit="1" customWidth="1"/>
    <col min="2998" max="2998" width="44" bestFit="1" customWidth="1"/>
    <col min="2999" max="2999" width="46.5" bestFit="1" customWidth="1"/>
    <col min="3000" max="3000" width="44.33203125" bestFit="1" customWidth="1"/>
    <col min="3001" max="3001" width="19.83203125" bestFit="1" customWidth="1"/>
    <col min="3002" max="3002" width="44" bestFit="1" customWidth="1"/>
    <col min="3003" max="3003" width="17.6640625" bestFit="1" customWidth="1"/>
    <col min="3004" max="3004" width="32.6640625" bestFit="1" customWidth="1"/>
    <col min="3005" max="3005" width="22.1640625" bestFit="1" customWidth="1"/>
    <col min="3006" max="3006" width="48" bestFit="1" customWidth="1"/>
    <col min="3007" max="3007" width="9.6640625" bestFit="1" customWidth="1"/>
    <col min="3008" max="3008" width="10" bestFit="1" customWidth="1"/>
    <col min="3009" max="3009" width="51.83203125" bestFit="1" customWidth="1"/>
    <col min="3010" max="3010" width="43.83203125" bestFit="1" customWidth="1"/>
    <col min="3011" max="3011" width="45.83203125" bestFit="1" customWidth="1"/>
    <col min="3012" max="3012" width="44" bestFit="1" customWidth="1"/>
    <col min="3013" max="3013" width="32.6640625" bestFit="1" customWidth="1"/>
    <col min="3014" max="3014" width="15" bestFit="1" customWidth="1"/>
    <col min="3015" max="3015" width="15.1640625" bestFit="1" customWidth="1"/>
    <col min="3016" max="3016" width="43.6640625" bestFit="1" customWidth="1"/>
    <col min="3017" max="3017" width="25.5" bestFit="1" customWidth="1"/>
    <col min="3018" max="3018" width="33.33203125" bestFit="1" customWidth="1"/>
    <col min="3019" max="3019" width="26.83203125" bestFit="1" customWidth="1"/>
    <col min="3020" max="3020" width="44.33203125" bestFit="1" customWidth="1"/>
    <col min="3021" max="3021" width="30.1640625" bestFit="1" customWidth="1"/>
    <col min="3022" max="3022" width="45.33203125" bestFit="1" customWidth="1"/>
    <col min="3023" max="3023" width="13.1640625" bestFit="1" customWidth="1"/>
    <col min="3024" max="3024" width="30.6640625" bestFit="1" customWidth="1"/>
    <col min="3025" max="3025" width="45" bestFit="1" customWidth="1"/>
    <col min="3026" max="3026" width="24.5" bestFit="1" customWidth="1"/>
    <col min="3027" max="3027" width="17" bestFit="1" customWidth="1"/>
    <col min="3028" max="3028" width="37" bestFit="1" customWidth="1"/>
    <col min="3029" max="3029" width="27.83203125" bestFit="1" customWidth="1"/>
    <col min="3030" max="3030" width="28" bestFit="1" customWidth="1"/>
    <col min="3031" max="3031" width="13.33203125" bestFit="1" customWidth="1"/>
    <col min="3032" max="3032" width="16.6640625" bestFit="1" customWidth="1"/>
    <col min="3033" max="3033" width="48.83203125" bestFit="1" customWidth="1"/>
    <col min="3034" max="3034" width="28.6640625" bestFit="1" customWidth="1"/>
    <col min="3035" max="3035" width="34.6640625" bestFit="1" customWidth="1"/>
    <col min="3036" max="3036" width="11.1640625" bestFit="1" customWidth="1"/>
    <col min="3037" max="3037" width="8.6640625" bestFit="1" customWidth="1"/>
    <col min="3038" max="3038" width="27.83203125" bestFit="1" customWidth="1"/>
    <col min="3039" max="3039" width="12.6640625" bestFit="1" customWidth="1"/>
    <col min="3040" max="3040" width="18.33203125" bestFit="1" customWidth="1"/>
    <col min="3041" max="3041" width="23" bestFit="1" customWidth="1"/>
    <col min="3042" max="3042" width="36.6640625" bestFit="1" customWidth="1"/>
    <col min="3043" max="3043" width="29.6640625" bestFit="1" customWidth="1"/>
    <col min="3044" max="3044" width="22.33203125" bestFit="1" customWidth="1"/>
    <col min="3045" max="3045" width="21.5" bestFit="1" customWidth="1"/>
    <col min="3046" max="3046" width="32" bestFit="1" customWidth="1"/>
    <col min="3047" max="3047" width="21.6640625" bestFit="1" customWidth="1"/>
    <col min="3048" max="3048" width="9.6640625" bestFit="1" customWidth="1"/>
    <col min="3049" max="3049" width="14.1640625" bestFit="1" customWidth="1"/>
    <col min="3050" max="3050" width="16.33203125" bestFit="1" customWidth="1"/>
    <col min="3051" max="3051" width="48.5" bestFit="1" customWidth="1"/>
    <col min="3052" max="3052" width="15.83203125" bestFit="1" customWidth="1"/>
    <col min="3053" max="3053" width="31.5" bestFit="1" customWidth="1"/>
    <col min="3054" max="3054" width="31.33203125" bestFit="1" customWidth="1"/>
    <col min="3055" max="3055" width="20.83203125" bestFit="1" customWidth="1"/>
    <col min="3056" max="3056" width="30.6640625" bestFit="1" customWidth="1"/>
    <col min="3057" max="3057" width="41" bestFit="1" customWidth="1"/>
    <col min="3058" max="3058" width="49.5" bestFit="1" customWidth="1"/>
    <col min="3059" max="3059" width="48.33203125" bestFit="1" customWidth="1"/>
    <col min="3060" max="3060" width="22.1640625" bestFit="1" customWidth="1"/>
    <col min="3061" max="3061" width="16.6640625" bestFit="1" customWidth="1"/>
    <col min="3062" max="3062" width="33.33203125" bestFit="1" customWidth="1"/>
    <col min="3063" max="3063" width="32.5" bestFit="1" customWidth="1"/>
    <col min="3064" max="3064" width="32.6640625" bestFit="1" customWidth="1"/>
    <col min="3065" max="3065" width="43.83203125" bestFit="1" customWidth="1"/>
    <col min="3066" max="3066" width="44.6640625" bestFit="1" customWidth="1"/>
    <col min="3067" max="3067" width="31.1640625" bestFit="1" customWidth="1"/>
    <col min="3068" max="3068" width="8.83203125" bestFit="1" customWidth="1"/>
    <col min="3069" max="3069" width="31.5" bestFit="1" customWidth="1"/>
    <col min="3070" max="3070" width="16.6640625" bestFit="1" customWidth="1"/>
    <col min="3071" max="3071" width="25.6640625" bestFit="1" customWidth="1"/>
    <col min="3072" max="3072" width="34.5" bestFit="1" customWidth="1"/>
    <col min="3073" max="3073" width="35.6640625" bestFit="1" customWidth="1"/>
    <col min="3074" max="3074" width="9.6640625" bestFit="1" customWidth="1"/>
    <col min="3075" max="3075" width="38.83203125" bestFit="1" customWidth="1"/>
    <col min="3076" max="3076" width="50.6640625" bestFit="1" customWidth="1"/>
    <col min="3077" max="3077" width="28.33203125" bestFit="1" customWidth="1"/>
    <col min="3078" max="3078" width="27.33203125" bestFit="1" customWidth="1"/>
    <col min="3079" max="3079" width="26.33203125" bestFit="1" customWidth="1"/>
    <col min="3080" max="3080" width="19.1640625" bestFit="1" customWidth="1"/>
    <col min="3081" max="3081" width="26" bestFit="1" customWidth="1"/>
    <col min="3082" max="3082" width="24.1640625" bestFit="1" customWidth="1"/>
    <col min="3083" max="3083" width="46.6640625" bestFit="1" customWidth="1"/>
    <col min="3084" max="3084" width="19.33203125" bestFit="1" customWidth="1"/>
    <col min="3085" max="3085" width="17.5" bestFit="1" customWidth="1"/>
    <col min="3086" max="3086" width="36.6640625" bestFit="1" customWidth="1"/>
    <col min="3087" max="3087" width="47" bestFit="1" customWidth="1"/>
    <col min="3088" max="3088" width="44.1640625" bestFit="1" customWidth="1"/>
    <col min="3089" max="3089" width="13.33203125" bestFit="1" customWidth="1"/>
    <col min="3090" max="3090" width="17" bestFit="1" customWidth="1"/>
    <col min="3091" max="3091" width="39.6640625" bestFit="1" customWidth="1"/>
    <col min="3092" max="3092" width="8.5" bestFit="1" customWidth="1"/>
    <col min="3093" max="3093" width="43.6640625" bestFit="1" customWidth="1"/>
    <col min="3094" max="3094" width="73.33203125" bestFit="1" customWidth="1"/>
    <col min="3095" max="3095" width="44.1640625" bestFit="1" customWidth="1"/>
    <col min="3096" max="3096" width="36.1640625" bestFit="1" customWidth="1"/>
    <col min="3097" max="3097" width="27.1640625" bestFit="1" customWidth="1"/>
    <col min="3098" max="3098" width="22.1640625" bestFit="1" customWidth="1"/>
    <col min="3099" max="3099" width="41.1640625" bestFit="1" customWidth="1"/>
    <col min="3100" max="3100" width="34.83203125" bestFit="1" customWidth="1"/>
    <col min="3101" max="3101" width="36.5" bestFit="1" customWidth="1"/>
    <col min="3102" max="3102" width="17.6640625" bestFit="1" customWidth="1"/>
    <col min="3103" max="3103" width="27.1640625" bestFit="1" customWidth="1"/>
    <col min="3104" max="3104" width="23.83203125" bestFit="1" customWidth="1"/>
    <col min="3105" max="3105" width="16" bestFit="1" customWidth="1"/>
    <col min="3106" max="3106" width="36" bestFit="1" customWidth="1"/>
    <col min="3107" max="3107" width="41.1640625" bestFit="1" customWidth="1"/>
    <col min="3108" max="3108" width="24" bestFit="1" customWidth="1"/>
    <col min="3109" max="3109" width="44.1640625" bestFit="1" customWidth="1"/>
    <col min="3110" max="3110" width="37.6640625" bestFit="1" customWidth="1"/>
    <col min="3111" max="3111" width="25" bestFit="1" customWidth="1"/>
    <col min="3112" max="3112" width="19.6640625" bestFit="1" customWidth="1"/>
    <col min="3113" max="3113" width="50.1640625" bestFit="1" customWidth="1"/>
    <col min="3114" max="3114" width="22.6640625" bestFit="1" customWidth="1"/>
    <col min="3115" max="3115" width="46" bestFit="1" customWidth="1"/>
    <col min="3116" max="3116" width="33" bestFit="1" customWidth="1"/>
    <col min="3117" max="3117" width="52" bestFit="1" customWidth="1"/>
    <col min="3118" max="3118" width="51.5" bestFit="1" customWidth="1"/>
    <col min="3119" max="3119" width="26.6640625" bestFit="1" customWidth="1"/>
    <col min="3120" max="3120" width="46.5" bestFit="1" customWidth="1"/>
    <col min="3121" max="3121" width="25" bestFit="1" customWidth="1"/>
    <col min="3122" max="3122" width="15.1640625" bestFit="1" customWidth="1"/>
    <col min="3123" max="3123" width="8.5" bestFit="1" customWidth="1"/>
    <col min="3124" max="3124" width="10" bestFit="1" customWidth="1"/>
    <col min="3125" max="3125" width="23.6640625" bestFit="1" customWidth="1"/>
    <col min="3126" max="3126" width="48.5" bestFit="1" customWidth="1"/>
    <col min="3127" max="3127" width="34.1640625" bestFit="1" customWidth="1"/>
    <col min="3128" max="3128" width="17.6640625" bestFit="1" customWidth="1"/>
    <col min="3129" max="3129" width="41.1640625" bestFit="1" customWidth="1"/>
    <col min="3130" max="3130" width="42.1640625" bestFit="1" customWidth="1"/>
    <col min="3131" max="3131" width="39" bestFit="1" customWidth="1"/>
    <col min="3132" max="3132" width="31.1640625" bestFit="1" customWidth="1"/>
    <col min="3133" max="3133" width="27.5" bestFit="1" customWidth="1"/>
    <col min="3134" max="3134" width="9.83203125" bestFit="1" customWidth="1"/>
    <col min="3135" max="3135" width="35.83203125" bestFit="1" customWidth="1"/>
    <col min="3136" max="3136" width="28.83203125" bestFit="1" customWidth="1"/>
    <col min="3137" max="3137" width="13.83203125" bestFit="1" customWidth="1"/>
    <col min="3138" max="3138" width="32.1640625" bestFit="1" customWidth="1"/>
    <col min="3139" max="3139" width="19.5" bestFit="1" customWidth="1"/>
    <col min="3140" max="3140" width="29.5" bestFit="1" customWidth="1"/>
    <col min="3141" max="3141" width="33.6640625" bestFit="1" customWidth="1"/>
    <col min="3142" max="3142" width="50" bestFit="1" customWidth="1"/>
    <col min="3143" max="3143" width="5.6640625" bestFit="1" customWidth="1"/>
    <col min="3144" max="3144" width="29.33203125" bestFit="1" customWidth="1"/>
    <col min="3145" max="3145" width="47.6640625" bestFit="1" customWidth="1"/>
    <col min="3146" max="3146" width="44" bestFit="1" customWidth="1"/>
    <col min="3147" max="3147" width="16.83203125" bestFit="1" customWidth="1"/>
    <col min="3148" max="3148" width="43.33203125" bestFit="1" customWidth="1"/>
    <col min="3149" max="3149" width="25.33203125" bestFit="1" customWidth="1"/>
    <col min="3150" max="3150" width="33.33203125" bestFit="1" customWidth="1"/>
    <col min="3151" max="3151" width="29.5" bestFit="1" customWidth="1"/>
    <col min="3152" max="3152" width="30.83203125" bestFit="1" customWidth="1"/>
    <col min="3153" max="3153" width="25.33203125" bestFit="1" customWidth="1"/>
    <col min="3154" max="3154" width="13.6640625" bestFit="1" customWidth="1"/>
    <col min="3155" max="3155" width="11.83203125" bestFit="1" customWidth="1"/>
    <col min="3156" max="3156" width="24.5" bestFit="1" customWidth="1"/>
    <col min="3157" max="3157" width="15.1640625" bestFit="1" customWidth="1"/>
    <col min="3158" max="3158" width="25.33203125" bestFit="1" customWidth="1"/>
    <col min="3159" max="3159" width="29.5" bestFit="1" customWidth="1"/>
    <col min="3160" max="3160" width="48.1640625" bestFit="1" customWidth="1"/>
    <col min="3161" max="3161" width="14.6640625" bestFit="1" customWidth="1"/>
    <col min="3162" max="3162" width="27.33203125" bestFit="1" customWidth="1"/>
    <col min="3163" max="3163" width="32.83203125" bestFit="1" customWidth="1"/>
    <col min="3164" max="3164" width="44.6640625" bestFit="1" customWidth="1"/>
    <col min="3165" max="3165" width="14" bestFit="1" customWidth="1"/>
    <col min="3166" max="3166" width="45.33203125" bestFit="1" customWidth="1"/>
    <col min="3167" max="3167" width="20" bestFit="1" customWidth="1"/>
    <col min="3168" max="3168" width="41.5" bestFit="1" customWidth="1"/>
    <col min="3169" max="3169" width="23.6640625" bestFit="1" customWidth="1"/>
    <col min="3170" max="3170" width="18.33203125" bestFit="1" customWidth="1"/>
    <col min="3171" max="3171" width="16.5" bestFit="1" customWidth="1"/>
    <col min="3172" max="3172" width="44.6640625" bestFit="1" customWidth="1"/>
    <col min="3173" max="3173" width="29" bestFit="1" customWidth="1"/>
    <col min="3174" max="3174" width="32.5" bestFit="1" customWidth="1"/>
    <col min="3175" max="3175" width="34" bestFit="1" customWidth="1"/>
    <col min="3176" max="3176" width="44" bestFit="1" customWidth="1"/>
    <col min="3177" max="3177" width="40.6640625" bestFit="1" customWidth="1"/>
    <col min="3178" max="3178" width="32.33203125" bestFit="1" customWidth="1"/>
    <col min="3179" max="3179" width="37.83203125" bestFit="1" customWidth="1"/>
    <col min="3180" max="3180" width="38.1640625" bestFit="1" customWidth="1"/>
    <col min="3181" max="3181" width="38.5" bestFit="1" customWidth="1"/>
    <col min="3182" max="3182" width="24.1640625" bestFit="1" customWidth="1"/>
    <col min="3183" max="3183" width="68" bestFit="1" customWidth="1"/>
    <col min="3184" max="3184" width="21.1640625" bestFit="1" customWidth="1"/>
    <col min="3185" max="3185" width="40.5" bestFit="1" customWidth="1"/>
    <col min="3186" max="3186" width="51.33203125" bestFit="1" customWidth="1"/>
    <col min="3187" max="3187" width="16.33203125" bestFit="1" customWidth="1"/>
    <col min="3188" max="3188" width="34.1640625" bestFit="1" customWidth="1"/>
    <col min="3189" max="3189" width="14.6640625" bestFit="1" customWidth="1"/>
    <col min="3190" max="3190" width="35" bestFit="1" customWidth="1"/>
    <col min="3191" max="3191" width="17.6640625" bestFit="1" customWidth="1"/>
    <col min="3192" max="3192" width="18.1640625" bestFit="1" customWidth="1"/>
    <col min="3193" max="3193" width="45" bestFit="1" customWidth="1"/>
    <col min="3194" max="3194" width="33" bestFit="1" customWidth="1"/>
    <col min="3195" max="3195" width="52.5" bestFit="1" customWidth="1"/>
    <col min="3196" max="3196" width="44.6640625" bestFit="1" customWidth="1"/>
    <col min="3197" max="3197" width="22.83203125" bestFit="1" customWidth="1"/>
    <col min="3198" max="3198" width="42.33203125" bestFit="1" customWidth="1"/>
    <col min="3199" max="3199" width="21" bestFit="1" customWidth="1"/>
    <col min="3200" max="3200" width="29.83203125" bestFit="1" customWidth="1"/>
    <col min="3201" max="3201" width="33.83203125" bestFit="1" customWidth="1"/>
    <col min="3202" max="3202" width="49.33203125" bestFit="1" customWidth="1"/>
    <col min="3203" max="3203" width="45.33203125" bestFit="1" customWidth="1"/>
    <col min="3204" max="3204" width="17.5" bestFit="1" customWidth="1"/>
    <col min="3205" max="3205" width="20.1640625" bestFit="1" customWidth="1"/>
    <col min="3206" max="3206" width="37.6640625" bestFit="1" customWidth="1"/>
    <col min="3207" max="3207" width="25.83203125" bestFit="1" customWidth="1"/>
    <col min="3208" max="3208" width="34.1640625" bestFit="1" customWidth="1"/>
    <col min="3209" max="3209" width="38" bestFit="1" customWidth="1"/>
    <col min="3210" max="3210" width="35.5" bestFit="1" customWidth="1"/>
    <col min="3211" max="3211" width="16" bestFit="1" customWidth="1"/>
    <col min="3212" max="3212" width="29.83203125" bestFit="1" customWidth="1"/>
    <col min="3213" max="3213" width="34.1640625" bestFit="1" customWidth="1"/>
    <col min="3214" max="3214" width="8.83203125" bestFit="1" customWidth="1"/>
    <col min="3215" max="3215" width="30" bestFit="1" customWidth="1"/>
    <col min="3216" max="3216" width="47.33203125" bestFit="1" customWidth="1"/>
    <col min="3217" max="3217" width="26" bestFit="1" customWidth="1"/>
    <col min="3218" max="3218" width="28.5" bestFit="1" customWidth="1"/>
    <col min="3219" max="3219" width="47.83203125" bestFit="1" customWidth="1"/>
    <col min="3220" max="3220" width="34.1640625" bestFit="1" customWidth="1"/>
    <col min="3221" max="3221" width="42.83203125" bestFit="1" customWidth="1"/>
    <col min="3222" max="3222" width="32.1640625" bestFit="1" customWidth="1"/>
    <col min="3223" max="3223" width="8" bestFit="1" customWidth="1"/>
    <col min="3224" max="3224" width="23" bestFit="1" customWidth="1"/>
    <col min="3225" max="3225" width="21.1640625" bestFit="1" customWidth="1"/>
    <col min="3226" max="3226" width="42.6640625" bestFit="1" customWidth="1"/>
    <col min="3227" max="3227" width="21.6640625" bestFit="1" customWidth="1"/>
    <col min="3228" max="3228" width="49.6640625" bestFit="1" customWidth="1"/>
    <col min="3229" max="3229" width="41.1640625" bestFit="1" customWidth="1"/>
    <col min="3230" max="3230" width="51.83203125" bestFit="1" customWidth="1"/>
    <col min="3231" max="3231" width="17.83203125" bestFit="1" customWidth="1"/>
    <col min="3232" max="3232" width="19" bestFit="1" customWidth="1"/>
    <col min="3233" max="3233" width="31.83203125" bestFit="1" customWidth="1"/>
    <col min="3234" max="3234" width="49.6640625" bestFit="1" customWidth="1"/>
    <col min="3235" max="3235" width="24.1640625" bestFit="1" customWidth="1"/>
    <col min="3236" max="3236" width="43.1640625" bestFit="1" customWidth="1"/>
    <col min="3237" max="3237" width="12.6640625" bestFit="1" customWidth="1"/>
    <col min="3238" max="3238" width="16.33203125" bestFit="1" customWidth="1"/>
    <col min="3239" max="3239" width="42.6640625" bestFit="1" customWidth="1"/>
    <col min="3240" max="3240" width="12.6640625" bestFit="1" customWidth="1"/>
    <col min="3241" max="3241" width="13" bestFit="1" customWidth="1"/>
    <col min="3242" max="3242" width="14.6640625" bestFit="1" customWidth="1"/>
    <col min="3243" max="3243" width="33.33203125" bestFit="1" customWidth="1"/>
    <col min="3244" max="3244" width="36.6640625" bestFit="1" customWidth="1"/>
    <col min="3245" max="3245" width="35.6640625" bestFit="1" customWidth="1"/>
    <col min="3246" max="3246" width="18.83203125" bestFit="1" customWidth="1"/>
    <col min="3247" max="3247" width="18.33203125" bestFit="1" customWidth="1"/>
    <col min="3248" max="3248" width="25.5" bestFit="1" customWidth="1"/>
    <col min="3249" max="3249" width="48.83203125" bestFit="1" customWidth="1"/>
    <col min="3250" max="3250" width="32" bestFit="1" customWidth="1"/>
    <col min="3251" max="3251" width="26.83203125" bestFit="1" customWidth="1"/>
    <col min="3252" max="3252" width="18.83203125" bestFit="1" customWidth="1"/>
    <col min="3253" max="3253" width="35.6640625" bestFit="1" customWidth="1"/>
    <col min="3254" max="3254" width="27.1640625" bestFit="1" customWidth="1"/>
    <col min="3255" max="3255" width="45.83203125" bestFit="1" customWidth="1"/>
    <col min="3256" max="3256" width="32.1640625" bestFit="1" customWidth="1"/>
    <col min="3257" max="3257" width="37" bestFit="1" customWidth="1"/>
    <col min="3258" max="3258" width="37.5" bestFit="1" customWidth="1"/>
    <col min="3259" max="3259" width="32.6640625" bestFit="1" customWidth="1"/>
    <col min="3260" max="3260" width="46.83203125" bestFit="1" customWidth="1"/>
    <col min="3261" max="3261" width="18" bestFit="1" customWidth="1"/>
    <col min="3262" max="3262" width="23.6640625" bestFit="1" customWidth="1"/>
    <col min="3263" max="3263" width="33.5" bestFit="1" customWidth="1"/>
    <col min="3264" max="3264" width="23.6640625" bestFit="1" customWidth="1"/>
    <col min="3265" max="3265" width="32.83203125" bestFit="1" customWidth="1"/>
    <col min="3266" max="3266" width="15.83203125" bestFit="1" customWidth="1"/>
    <col min="3267" max="3267" width="14.1640625" bestFit="1" customWidth="1"/>
    <col min="3268" max="3268" width="38.6640625" bestFit="1" customWidth="1"/>
    <col min="3269" max="3269" width="33.5" bestFit="1" customWidth="1"/>
    <col min="3270" max="3270" width="44.6640625" bestFit="1" customWidth="1"/>
    <col min="3271" max="3271" width="14.6640625" bestFit="1" customWidth="1"/>
    <col min="3272" max="3272" width="14.5" bestFit="1" customWidth="1"/>
    <col min="3273" max="3273" width="15.1640625" bestFit="1" customWidth="1"/>
    <col min="3274" max="3274" width="38.1640625" bestFit="1" customWidth="1"/>
    <col min="3275" max="3275" width="47.33203125" bestFit="1" customWidth="1"/>
    <col min="3276" max="3276" width="48.1640625" bestFit="1" customWidth="1"/>
    <col min="3277" max="3277" width="8.1640625" bestFit="1" customWidth="1"/>
    <col min="3278" max="3278" width="34" bestFit="1" customWidth="1"/>
    <col min="3279" max="3279" width="39.5" bestFit="1" customWidth="1"/>
    <col min="3280" max="3280" width="22.6640625" bestFit="1" customWidth="1"/>
    <col min="3281" max="3281" width="29.1640625" bestFit="1" customWidth="1"/>
    <col min="3282" max="3282" width="23.6640625" bestFit="1" customWidth="1"/>
    <col min="3283" max="3283" width="23.83203125" bestFit="1" customWidth="1"/>
    <col min="3284" max="3284" width="29.33203125" bestFit="1" customWidth="1"/>
    <col min="3285" max="3285" width="30.1640625" bestFit="1" customWidth="1"/>
    <col min="3286" max="3286" width="26" bestFit="1" customWidth="1"/>
    <col min="3287" max="3287" width="16.6640625" bestFit="1" customWidth="1"/>
    <col min="3288" max="3288" width="34.1640625" bestFit="1" customWidth="1"/>
    <col min="3289" max="3289" width="40" bestFit="1" customWidth="1"/>
    <col min="3290" max="3290" width="32.1640625" bestFit="1" customWidth="1"/>
    <col min="3291" max="3291" width="28.83203125" bestFit="1" customWidth="1"/>
    <col min="3292" max="3292" width="28.1640625" bestFit="1" customWidth="1"/>
    <col min="3293" max="3293" width="52.1640625" bestFit="1" customWidth="1"/>
    <col min="3294" max="3294" width="23" bestFit="1" customWidth="1"/>
    <col min="3295" max="3295" width="34.33203125" bestFit="1" customWidth="1"/>
    <col min="3296" max="3296" width="45.83203125" bestFit="1" customWidth="1"/>
    <col min="3297" max="3297" width="31.33203125" bestFit="1" customWidth="1"/>
    <col min="3298" max="3298" width="19.33203125" bestFit="1" customWidth="1"/>
    <col min="3299" max="3299" width="39.6640625" bestFit="1" customWidth="1"/>
    <col min="3300" max="3300" width="23" bestFit="1" customWidth="1"/>
    <col min="3301" max="3301" width="27.1640625" bestFit="1" customWidth="1"/>
    <col min="3302" max="3302" width="38.6640625" bestFit="1" customWidth="1"/>
    <col min="3303" max="3303" width="28.1640625" bestFit="1" customWidth="1"/>
    <col min="3304" max="3304" width="44.83203125" bestFit="1" customWidth="1"/>
    <col min="3305" max="3305" width="47.83203125" bestFit="1" customWidth="1"/>
    <col min="3306" max="3306" width="20" bestFit="1" customWidth="1"/>
    <col min="3307" max="3307" width="41.1640625" bestFit="1" customWidth="1"/>
    <col min="3308" max="3308" width="7.1640625" bestFit="1" customWidth="1"/>
    <col min="3309" max="3309" width="49.5" bestFit="1" customWidth="1"/>
    <col min="3310" max="3310" width="9.1640625" bestFit="1" customWidth="1"/>
    <col min="3311" max="3311" width="48.83203125" bestFit="1" customWidth="1"/>
    <col min="3312" max="3312" width="19.5" bestFit="1" customWidth="1"/>
    <col min="3313" max="3313" width="7.33203125" bestFit="1" customWidth="1"/>
    <col min="3314" max="3314" width="36.5" bestFit="1" customWidth="1"/>
    <col min="3315" max="3315" width="17.6640625" bestFit="1" customWidth="1"/>
    <col min="3316" max="3316" width="9.33203125" bestFit="1" customWidth="1"/>
    <col min="3317" max="3317" width="25.5" bestFit="1" customWidth="1"/>
    <col min="3319" max="3319" width="39.6640625" bestFit="1" customWidth="1"/>
    <col min="3320" max="3320" width="46.33203125" bestFit="1" customWidth="1"/>
    <col min="3321" max="3321" width="35" bestFit="1" customWidth="1"/>
    <col min="3322" max="3322" width="25.83203125" bestFit="1" customWidth="1"/>
    <col min="3323" max="3323" width="15" bestFit="1" customWidth="1"/>
    <col min="3324" max="3324" width="20.6640625" bestFit="1" customWidth="1"/>
    <col min="3325" max="3325" width="36.33203125" bestFit="1" customWidth="1"/>
    <col min="3326" max="3326" width="27.83203125" bestFit="1" customWidth="1"/>
    <col min="3327" max="3327" width="22.83203125" bestFit="1" customWidth="1"/>
    <col min="3328" max="3328" width="21.6640625" bestFit="1" customWidth="1"/>
    <col min="3329" max="3329" width="44.33203125" bestFit="1" customWidth="1"/>
    <col min="3330" max="3330" width="35.83203125" bestFit="1" customWidth="1"/>
    <col min="3331" max="3331" width="49.83203125" bestFit="1" customWidth="1"/>
    <col min="3332" max="3332" width="17.83203125" bestFit="1" customWidth="1"/>
    <col min="3333" max="3333" width="25.33203125" bestFit="1" customWidth="1"/>
    <col min="3334" max="3334" width="23.33203125" bestFit="1" customWidth="1"/>
    <col min="3335" max="3335" width="29.5" bestFit="1" customWidth="1"/>
    <col min="3336" max="3336" width="32" bestFit="1" customWidth="1"/>
    <col min="3337" max="3337" width="23" bestFit="1" customWidth="1"/>
    <col min="3338" max="3338" width="38.5" bestFit="1" customWidth="1"/>
    <col min="3339" max="3339" width="16.83203125" bestFit="1" customWidth="1"/>
    <col min="3340" max="3340" width="23.1640625" bestFit="1" customWidth="1"/>
    <col min="3341" max="3341" width="47.6640625" bestFit="1" customWidth="1"/>
    <col min="3342" max="3342" width="44.83203125" bestFit="1" customWidth="1"/>
    <col min="3343" max="3343" width="21.5" bestFit="1" customWidth="1"/>
    <col min="3344" max="3344" width="15.5" bestFit="1" customWidth="1"/>
    <col min="3345" max="3345" width="48.5" bestFit="1" customWidth="1"/>
    <col min="3346" max="3346" width="15.1640625" bestFit="1" customWidth="1"/>
    <col min="3347" max="3347" width="11.1640625" bestFit="1" customWidth="1"/>
    <col min="3348" max="3348" width="15.5" bestFit="1" customWidth="1"/>
    <col min="3349" max="3349" width="47" bestFit="1" customWidth="1"/>
    <col min="3350" max="3350" width="34.1640625" bestFit="1" customWidth="1"/>
    <col min="3351" max="3351" width="46.1640625" bestFit="1" customWidth="1"/>
    <col min="3352" max="3352" width="45.5" bestFit="1" customWidth="1"/>
    <col min="3353" max="3353" width="11.83203125" bestFit="1" customWidth="1"/>
    <col min="3354" max="3354" width="26" bestFit="1" customWidth="1"/>
    <col min="3355" max="3355" width="35.1640625" bestFit="1" customWidth="1"/>
    <col min="3356" max="3356" width="19" bestFit="1" customWidth="1"/>
    <col min="3357" max="3357" width="41" bestFit="1" customWidth="1"/>
    <col min="3358" max="3358" width="17.83203125" bestFit="1" customWidth="1"/>
    <col min="3359" max="3359" width="35" bestFit="1" customWidth="1"/>
    <col min="3360" max="3360" width="36.5" bestFit="1" customWidth="1"/>
    <col min="3361" max="3361" width="20.6640625" bestFit="1" customWidth="1"/>
    <col min="3362" max="3362" width="37.1640625" bestFit="1" customWidth="1"/>
    <col min="3363" max="3363" width="36.33203125" bestFit="1" customWidth="1"/>
    <col min="3364" max="3364" width="40.33203125" bestFit="1" customWidth="1"/>
    <col min="3365" max="3365" width="46" bestFit="1" customWidth="1"/>
    <col min="3366" max="3366" width="26.6640625" bestFit="1" customWidth="1"/>
    <col min="3367" max="3367" width="26.1640625" bestFit="1" customWidth="1"/>
    <col min="3368" max="3368" width="49.5" bestFit="1" customWidth="1"/>
    <col min="3369" max="3369" width="10.1640625" bestFit="1" customWidth="1"/>
    <col min="3370" max="3370" width="18.83203125" bestFit="1" customWidth="1"/>
    <col min="3371" max="3371" width="37.83203125" bestFit="1" customWidth="1"/>
    <col min="3372" max="3372" width="33.33203125" bestFit="1" customWidth="1"/>
    <col min="3373" max="3373" width="19" bestFit="1" customWidth="1"/>
    <col min="3374" max="3374" width="23" bestFit="1" customWidth="1"/>
    <col min="3375" max="3375" width="10.1640625" bestFit="1" customWidth="1"/>
    <col min="3376" max="3376" width="9.6640625" bestFit="1" customWidth="1"/>
    <col min="3377" max="3377" width="16.83203125" bestFit="1" customWidth="1"/>
    <col min="3378" max="3378" width="45.83203125" bestFit="1" customWidth="1"/>
    <col min="3379" max="3379" width="40.5" bestFit="1" customWidth="1"/>
    <col min="3380" max="3380" width="24.1640625" bestFit="1" customWidth="1"/>
    <col min="3381" max="3381" width="15.83203125" bestFit="1" customWidth="1"/>
    <col min="3382" max="3382" width="25" bestFit="1" customWidth="1"/>
    <col min="3383" max="3383" width="29" bestFit="1" customWidth="1"/>
    <col min="3384" max="3384" width="30.6640625" bestFit="1" customWidth="1"/>
    <col min="3385" max="3385" width="37.33203125" bestFit="1" customWidth="1"/>
    <col min="3386" max="3386" width="30" bestFit="1" customWidth="1"/>
    <col min="3387" max="3387" width="46.1640625" bestFit="1" customWidth="1"/>
    <col min="3388" max="3388" width="33.83203125" bestFit="1" customWidth="1"/>
    <col min="3389" max="3389" width="33.5" bestFit="1" customWidth="1"/>
    <col min="3390" max="3390" width="42.6640625" bestFit="1" customWidth="1"/>
    <col min="3391" max="3391" width="40.83203125" bestFit="1" customWidth="1"/>
    <col min="3392" max="3392" width="15.33203125" bestFit="1" customWidth="1"/>
    <col min="3393" max="3393" width="24.5" bestFit="1" customWidth="1"/>
    <col min="3394" max="3394" width="34.1640625" bestFit="1" customWidth="1"/>
    <col min="3395" max="3395" width="20" bestFit="1" customWidth="1"/>
    <col min="3396" max="3396" width="12.33203125" bestFit="1" customWidth="1"/>
    <col min="3397" max="3397" width="15.1640625" bestFit="1" customWidth="1"/>
    <col min="3398" max="3398" width="12.1640625" bestFit="1" customWidth="1"/>
    <col min="3399" max="3399" width="19.33203125" bestFit="1" customWidth="1"/>
    <col min="3400" max="3400" width="18.1640625" bestFit="1" customWidth="1"/>
    <col min="3401" max="3401" width="33.33203125" bestFit="1" customWidth="1"/>
    <col min="3402" max="3402" width="25.6640625" bestFit="1" customWidth="1"/>
    <col min="3403" max="3403" width="24.5" bestFit="1" customWidth="1"/>
    <col min="3404" max="3404" width="41.1640625" bestFit="1" customWidth="1"/>
    <col min="3405" max="3405" width="20.6640625" bestFit="1" customWidth="1"/>
    <col min="3406" max="3406" width="10.1640625" bestFit="1" customWidth="1"/>
    <col min="3407" max="3407" width="38" bestFit="1" customWidth="1"/>
    <col min="3408" max="3408" width="22" bestFit="1" customWidth="1"/>
    <col min="3409" max="3409" width="23.1640625" bestFit="1" customWidth="1"/>
    <col min="3410" max="3410" width="14.1640625" bestFit="1" customWidth="1"/>
    <col min="3411" max="3411" width="17" bestFit="1" customWidth="1"/>
    <col min="3412" max="3412" width="28.5" bestFit="1" customWidth="1"/>
    <col min="3413" max="3413" width="13.6640625" bestFit="1" customWidth="1"/>
    <col min="3414" max="3414" width="25.5" bestFit="1" customWidth="1"/>
    <col min="3415" max="3415" width="24.6640625" bestFit="1" customWidth="1"/>
    <col min="3416" max="3416" width="48.1640625" bestFit="1" customWidth="1"/>
    <col min="3417" max="3417" width="12.83203125" bestFit="1" customWidth="1"/>
    <col min="3418" max="3418" width="21.6640625" bestFit="1" customWidth="1"/>
    <col min="3419" max="3419" width="16.6640625" bestFit="1" customWidth="1"/>
    <col min="3420" max="3420" width="48.1640625" bestFit="1" customWidth="1"/>
    <col min="3421" max="3421" width="22.33203125" bestFit="1" customWidth="1"/>
    <col min="3422" max="3422" width="11.6640625" bestFit="1" customWidth="1"/>
    <col min="3423" max="3423" width="21.1640625" bestFit="1" customWidth="1"/>
    <col min="3424" max="3424" width="32.1640625" bestFit="1" customWidth="1"/>
    <col min="3425" max="3425" width="40" bestFit="1" customWidth="1"/>
    <col min="3426" max="3426" width="44.1640625" bestFit="1" customWidth="1"/>
    <col min="3427" max="3427" width="26" bestFit="1" customWidth="1"/>
    <col min="3428" max="3428" width="25.83203125" bestFit="1" customWidth="1"/>
    <col min="3429" max="3429" width="9.6640625" bestFit="1" customWidth="1"/>
    <col min="3430" max="3430" width="33.6640625" bestFit="1" customWidth="1"/>
    <col min="3431" max="3431" width="20.6640625" bestFit="1" customWidth="1"/>
    <col min="3432" max="3432" width="16.5" bestFit="1" customWidth="1"/>
    <col min="3433" max="3433" width="25.33203125" bestFit="1" customWidth="1"/>
    <col min="3434" max="3434" width="49.5" bestFit="1" customWidth="1"/>
    <col min="3435" max="3435" width="7" bestFit="1" customWidth="1"/>
    <col min="3436" max="3436" width="20.33203125" bestFit="1" customWidth="1"/>
    <col min="3437" max="3437" width="15" bestFit="1" customWidth="1"/>
    <col min="3438" max="3438" width="46.5" bestFit="1" customWidth="1"/>
    <col min="3439" max="3439" width="19" bestFit="1" customWidth="1"/>
    <col min="3440" max="3440" width="29.5" bestFit="1" customWidth="1"/>
    <col min="3441" max="3441" width="12.6640625" bestFit="1" customWidth="1"/>
    <col min="3442" max="3442" width="42.6640625" bestFit="1" customWidth="1"/>
    <col min="3443" max="3443" width="11.1640625" bestFit="1" customWidth="1"/>
    <col min="3444" max="3444" width="45.1640625" bestFit="1" customWidth="1"/>
    <col min="3445" max="3445" width="41" bestFit="1" customWidth="1"/>
    <col min="3446" max="3446" width="32.1640625" bestFit="1" customWidth="1"/>
    <col min="3447" max="3447" width="43.33203125" bestFit="1" customWidth="1"/>
    <col min="3448" max="3448" width="27" bestFit="1" customWidth="1"/>
    <col min="3449" max="3449" width="19.83203125" bestFit="1" customWidth="1"/>
    <col min="3450" max="3450" width="39.33203125" bestFit="1" customWidth="1"/>
    <col min="3451" max="3451" width="38" bestFit="1" customWidth="1"/>
    <col min="3452" max="3452" width="22.83203125" bestFit="1" customWidth="1"/>
    <col min="3453" max="3453" width="15.5" bestFit="1" customWidth="1"/>
    <col min="3454" max="3454" width="26" bestFit="1" customWidth="1"/>
    <col min="3455" max="3455" width="47.33203125" bestFit="1" customWidth="1"/>
    <col min="3456" max="3456" width="22.33203125" bestFit="1" customWidth="1"/>
    <col min="3457" max="3457" width="23.5" bestFit="1" customWidth="1"/>
    <col min="3458" max="3458" width="14.1640625" bestFit="1" customWidth="1"/>
    <col min="3459" max="3459" width="35.5" bestFit="1" customWidth="1"/>
    <col min="3460" max="3460" width="19.5" bestFit="1" customWidth="1"/>
    <col min="3461" max="3461" width="10.5" bestFit="1" customWidth="1"/>
    <col min="3462" max="3462" width="18" bestFit="1" customWidth="1"/>
    <col min="3463" max="3463" width="33.33203125" bestFit="1" customWidth="1"/>
    <col min="3464" max="3464" width="48.33203125" bestFit="1" customWidth="1"/>
    <col min="3465" max="3465" width="14" bestFit="1" customWidth="1"/>
    <col min="3466" max="3466" width="28.6640625" bestFit="1" customWidth="1"/>
    <col min="3467" max="3467" width="22.5" bestFit="1" customWidth="1"/>
    <col min="3468" max="3468" width="23.1640625" bestFit="1" customWidth="1"/>
    <col min="3469" max="3469" width="16.5" bestFit="1" customWidth="1"/>
    <col min="3470" max="3470" width="23.83203125" bestFit="1" customWidth="1"/>
    <col min="3471" max="3471" width="24" bestFit="1" customWidth="1"/>
    <col min="3472" max="3472" width="19.5" bestFit="1" customWidth="1"/>
    <col min="3473" max="3473" width="30.6640625" bestFit="1" customWidth="1"/>
    <col min="3474" max="3474" width="48.1640625" bestFit="1" customWidth="1"/>
    <col min="3475" max="3475" width="36" bestFit="1" customWidth="1"/>
    <col min="3476" max="3476" width="11.6640625" bestFit="1" customWidth="1"/>
    <col min="3477" max="3477" width="41.1640625" bestFit="1" customWidth="1"/>
    <col min="3478" max="3478" width="27.6640625" bestFit="1" customWidth="1"/>
    <col min="3479" max="3479" width="24.33203125" bestFit="1" customWidth="1"/>
    <col min="3480" max="3480" width="45.6640625" bestFit="1" customWidth="1"/>
    <col min="3481" max="3481" width="35.1640625" bestFit="1" customWidth="1"/>
    <col min="3482" max="3482" width="15.6640625" bestFit="1" customWidth="1"/>
    <col min="3483" max="3483" width="26.33203125" bestFit="1" customWidth="1"/>
    <col min="3484" max="3484" width="20.83203125" bestFit="1" customWidth="1"/>
    <col min="3485" max="3485" width="30.6640625" bestFit="1" customWidth="1"/>
    <col min="3486" max="3486" width="25" bestFit="1" customWidth="1"/>
    <col min="3487" max="3487" width="43" bestFit="1" customWidth="1"/>
    <col min="3488" max="3488" width="24.6640625" bestFit="1" customWidth="1"/>
    <col min="3489" max="3489" width="29.33203125" bestFit="1" customWidth="1"/>
    <col min="3490" max="3490" width="10.6640625" bestFit="1" customWidth="1"/>
    <col min="3491" max="3491" width="16.5" bestFit="1" customWidth="1"/>
    <col min="3492" max="3492" width="16.83203125" bestFit="1" customWidth="1"/>
    <col min="3493" max="3493" width="29.6640625" bestFit="1" customWidth="1"/>
    <col min="3494" max="3494" width="14" bestFit="1" customWidth="1"/>
    <col min="3495" max="3495" width="12.6640625" bestFit="1" customWidth="1"/>
    <col min="3496" max="3496" width="22.5" bestFit="1" customWidth="1"/>
    <col min="3497" max="3497" width="15" bestFit="1" customWidth="1"/>
    <col min="3498" max="3498" width="48.33203125" bestFit="1" customWidth="1"/>
    <col min="3499" max="3499" width="51.33203125" bestFit="1" customWidth="1"/>
    <col min="3500" max="3500" width="50" bestFit="1" customWidth="1"/>
    <col min="3501" max="3501" width="26.6640625" bestFit="1" customWidth="1"/>
    <col min="3502" max="3502" width="16.5" bestFit="1" customWidth="1"/>
    <col min="3503" max="3503" width="45.5" bestFit="1" customWidth="1"/>
    <col min="3504" max="3504" width="40.83203125" bestFit="1" customWidth="1"/>
    <col min="3505" max="3505" width="42.83203125" bestFit="1" customWidth="1"/>
    <col min="3506" max="3506" width="24" bestFit="1" customWidth="1"/>
    <col min="3507" max="3507" width="28.5" bestFit="1" customWidth="1"/>
    <col min="3508" max="3508" width="20.6640625" bestFit="1" customWidth="1"/>
    <col min="3509" max="3509" width="30.1640625" bestFit="1" customWidth="1"/>
    <col min="3510" max="3510" width="33" bestFit="1" customWidth="1"/>
    <col min="3511" max="3511" width="17.1640625" bestFit="1" customWidth="1"/>
    <col min="3512" max="3512" width="27.1640625" bestFit="1" customWidth="1"/>
    <col min="3513" max="3513" width="19.83203125" bestFit="1" customWidth="1"/>
    <col min="3514" max="3514" width="38.83203125" bestFit="1" customWidth="1"/>
    <col min="3515" max="3515" width="19.6640625" bestFit="1" customWidth="1"/>
    <col min="3516" max="3516" width="20" bestFit="1" customWidth="1"/>
    <col min="3517" max="3517" width="34" bestFit="1" customWidth="1"/>
    <col min="3518" max="3518" width="24.6640625" bestFit="1" customWidth="1"/>
    <col min="3519" max="3519" width="24.83203125" bestFit="1" customWidth="1"/>
    <col min="3520" max="3520" width="19" bestFit="1" customWidth="1"/>
    <col min="3521" max="3521" width="34.1640625" bestFit="1" customWidth="1"/>
    <col min="3522" max="3522" width="38.83203125" bestFit="1" customWidth="1"/>
    <col min="3523" max="3523" width="35.6640625" bestFit="1" customWidth="1"/>
    <col min="3524" max="3524" width="15.83203125" bestFit="1" customWidth="1"/>
    <col min="3525" max="3525" width="13.83203125" bestFit="1" customWidth="1"/>
    <col min="3526" max="3526" width="10.5" bestFit="1" customWidth="1"/>
    <col min="3527" max="3527" width="31.33203125" bestFit="1" customWidth="1"/>
    <col min="3528" max="3528" width="19.6640625" bestFit="1" customWidth="1"/>
    <col min="3529" max="3529" width="30.83203125" bestFit="1" customWidth="1"/>
    <col min="3530" max="3530" width="34.33203125" bestFit="1" customWidth="1"/>
    <col min="3531" max="3531" width="15.6640625" bestFit="1" customWidth="1"/>
    <col min="3532" max="3532" width="51.1640625" bestFit="1" customWidth="1"/>
    <col min="3533" max="3533" width="37.83203125" bestFit="1" customWidth="1"/>
    <col min="3534" max="3534" width="34" bestFit="1" customWidth="1"/>
    <col min="3535" max="3535" width="38.83203125" bestFit="1" customWidth="1"/>
    <col min="3536" max="3536" width="52" bestFit="1" customWidth="1"/>
    <col min="3537" max="3537" width="23.1640625" bestFit="1" customWidth="1"/>
    <col min="3538" max="3538" width="54" bestFit="1" customWidth="1"/>
    <col min="3539" max="3539" width="22.1640625" bestFit="1" customWidth="1"/>
    <col min="3540" max="3540" width="13.83203125" bestFit="1" customWidth="1"/>
    <col min="3541" max="3541" width="28.1640625" bestFit="1" customWidth="1"/>
    <col min="3542" max="3542" width="45" bestFit="1" customWidth="1"/>
    <col min="3543" max="3543" width="46.83203125" bestFit="1" customWidth="1"/>
    <col min="3544" max="3544" width="30.6640625" bestFit="1" customWidth="1"/>
    <col min="3545" max="3545" width="33" bestFit="1" customWidth="1"/>
    <col min="3546" max="3546" width="26" bestFit="1" customWidth="1"/>
    <col min="3547" max="3547" width="27.6640625" bestFit="1" customWidth="1"/>
    <col min="3548" max="3548" width="41.1640625" bestFit="1" customWidth="1"/>
    <col min="3549" max="3549" width="33.33203125" bestFit="1" customWidth="1"/>
    <col min="3550" max="3550" width="25.33203125" bestFit="1" customWidth="1"/>
    <col min="3551" max="3551" width="20.5" bestFit="1" customWidth="1"/>
    <col min="3552" max="3552" width="40" bestFit="1" customWidth="1"/>
    <col min="3553" max="3553" width="38.33203125" bestFit="1" customWidth="1"/>
    <col min="3554" max="3554" width="35.6640625" bestFit="1" customWidth="1"/>
    <col min="3555" max="3555" width="33.1640625" bestFit="1" customWidth="1"/>
    <col min="3556" max="3556" width="17.33203125" bestFit="1" customWidth="1"/>
    <col min="3557" max="3557" width="7.5" bestFit="1" customWidth="1"/>
    <col min="3558" max="3558" width="44" bestFit="1" customWidth="1"/>
    <col min="3559" max="3559" width="27.33203125" bestFit="1" customWidth="1"/>
    <col min="3560" max="3560" width="18" bestFit="1" customWidth="1"/>
    <col min="3561" max="3561" width="38.83203125" bestFit="1" customWidth="1"/>
    <col min="3562" max="3562" width="34.83203125" bestFit="1" customWidth="1"/>
    <col min="3563" max="3563" width="50.33203125" bestFit="1" customWidth="1"/>
    <col min="3564" max="3564" width="33.33203125" bestFit="1" customWidth="1"/>
    <col min="3565" max="3565" width="13.6640625" bestFit="1" customWidth="1"/>
    <col min="3566" max="3566" width="45.83203125" bestFit="1" customWidth="1"/>
    <col min="3567" max="3567" width="42.6640625" bestFit="1" customWidth="1"/>
    <col min="3568" max="3568" width="47" bestFit="1" customWidth="1"/>
    <col min="3569" max="3569" width="12.5" bestFit="1" customWidth="1"/>
    <col min="3570" max="3570" width="20.83203125" bestFit="1" customWidth="1"/>
    <col min="3571" max="3571" width="47.6640625" bestFit="1" customWidth="1"/>
    <col min="3572" max="3572" width="43.6640625" bestFit="1" customWidth="1"/>
    <col min="3573" max="3573" width="15.6640625" bestFit="1" customWidth="1"/>
    <col min="3574" max="3574" width="48" bestFit="1" customWidth="1"/>
    <col min="3575" max="3575" width="32" bestFit="1" customWidth="1"/>
    <col min="3576" max="3576" width="46.5" bestFit="1" customWidth="1"/>
    <col min="3577" max="3578" width="35.5" bestFit="1" customWidth="1"/>
    <col min="3579" max="3579" width="13.83203125" bestFit="1" customWidth="1"/>
    <col min="3580" max="3580" width="10.6640625" bestFit="1" customWidth="1"/>
    <col min="3581" max="3581" width="20.83203125" bestFit="1" customWidth="1"/>
    <col min="3582" max="3582" width="37.83203125" bestFit="1" customWidth="1"/>
    <col min="3583" max="3583" width="25.5" bestFit="1" customWidth="1"/>
    <col min="3584" max="3584" width="23.1640625" bestFit="1" customWidth="1"/>
    <col min="3585" max="3585" width="40.83203125" bestFit="1" customWidth="1"/>
    <col min="3586" max="3586" width="21.83203125" bestFit="1" customWidth="1"/>
    <col min="3587" max="3587" width="19.83203125" bestFit="1" customWidth="1"/>
    <col min="3588" max="3588" width="40.83203125" bestFit="1" customWidth="1"/>
    <col min="3589" max="3589" width="32" bestFit="1" customWidth="1"/>
    <col min="3590" max="3590" width="29" bestFit="1" customWidth="1"/>
    <col min="3591" max="3591" width="24" bestFit="1" customWidth="1"/>
    <col min="3592" max="3592" width="12.1640625" bestFit="1" customWidth="1"/>
    <col min="3593" max="3593" width="25.6640625" bestFit="1" customWidth="1"/>
    <col min="3594" max="3594" width="20.83203125" bestFit="1" customWidth="1"/>
    <col min="3595" max="3595" width="21" bestFit="1" customWidth="1"/>
    <col min="3596" max="3596" width="34.5" bestFit="1" customWidth="1"/>
    <col min="3597" max="3597" width="34.33203125" bestFit="1" customWidth="1"/>
    <col min="3598" max="3598" width="44" bestFit="1" customWidth="1"/>
    <col min="3599" max="3599" width="22" bestFit="1" customWidth="1"/>
    <col min="3600" max="3600" width="18.5" bestFit="1" customWidth="1"/>
    <col min="3601" max="3601" width="38.1640625" bestFit="1" customWidth="1"/>
    <col min="3602" max="3602" width="44.83203125" bestFit="1" customWidth="1"/>
    <col min="3603" max="3603" width="10.5" bestFit="1" customWidth="1"/>
    <col min="3604" max="3604" width="45.83203125" bestFit="1" customWidth="1"/>
    <col min="3605" max="3605" width="19.33203125" bestFit="1" customWidth="1"/>
    <col min="3606" max="3606" width="27.83203125" bestFit="1" customWidth="1"/>
    <col min="3607" max="3607" width="17" bestFit="1" customWidth="1"/>
    <col min="3608" max="3608" width="46.33203125" bestFit="1" customWidth="1"/>
    <col min="3609" max="3609" width="39" bestFit="1" customWidth="1"/>
    <col min="3610" max="3610" width="25.83203125" bestFit="1" customWidth="1"/>
    <col min="3611" max="3611" width="41.33203125" bestFit="1" customWidth="1"/>
    <col min="3612" max="3612" width="20.83203125" bestFit="1" customWidth="1"/>
    <col min="3613" max="3613" width="40.1640625" bestFit="1" customWidth="1"/>
    <col min="3614" max="3614" width="49.33203125" bestFit="1" customWidth="1"/>
    <col min="3615" max="3615" width="36" bestFit="1" customWidth="1"/>
    <col min="3616" max="3616" width="19.83203125" bestFit="1" customWidth="1"/>
    <col min="3617" max="3617" width="37.5" bestFit="1" customWidth="1"/>
    <col min="3618" max="3618" width="17.5" bestFit="1" customWidth="1"/>
    <col min="3619" max="3619" width="19.83203125" bestFit="1" customWidth="1"/>
    <col min="3620" max="3620" width="49.33203125" bestFit="1" customWidth="1"/>
    <col min="3621" max="3621" width="44.83203125" bestFit="1" customWidth="1"/>
    <col min="3622" max="3622" width="46.33203125" bestFit="1" customWidth="1"/>
    <col min="3623" max="3623" width="23.83203125" bestFit="1" customWidth="1"/>
    <col min="3624" max="3624" width="37.33203125" bestFit="1" customWidth="1"/>
    <col min="3625" max="3625" width="28.5" bestFit="1" customWidth="1"/>
    <col min="3626" max="3626" width="48.33203125" bestFit="1" customWidth="1"/>
    <col min="3627" max="3627" width="27.5" bestFit="1" customWidth="1"/>
    <col min="3628" max="3628" width="15.33203125" bestFit="1" customWidth="1"/>
    <col min="3629" max="3629" width="37.6640625" bestFit="1" customWidth="1"/>
    <col min="3630" max="3630" width="17.83203125" bestFit="1" customWidth="1"/>
    <col min="3631" max="3631" width="23.5" bestFit="1" customWidth="1"/>
    <col min="3632" max="3632" width="16.5" bestFit="1" customWidth="1"/>
    <col min="3633" max="3633" width="32.1640625" bestFit="1" customWidth="1"/>
    <col min="3634" max="3634" width="44.6640625" bestFit="1" customWidth="1"/>
    <col min="3635" max="3635" width="47.83203125" bestFit="1" customWidth="1"/>
    <col min="3636" max="3636" width="25.1640625" bestFit="1" customWidth="1"/>
    <col min="3637" max="3637" width="39" bestFit="1" customWidth="1"/>
    <col min="3638" max="3638" width="47.83203125" bestFit="1" customWidth="1"/>
    <col min="3639" max="3639" width="20.1640625" bestFit="1" customWidth="1"/>
    <col min="3640" max="3640" width="38" bestFit="1" customWidth="1"/>
    <col min="3641" max="3641" width="21.1640625" bestFit="1" customWidth="1"/>
    <col min="3642" max="3642" width="45.33203125" bestFit="1" customWidth="1"/>
    <col min="3643" max="3643" width="39" bestFit="1" customWidth="1"/>
    <col min="3644" max="3644" width="15" bestFit="1" customWidth="1"/>
    <col min="3645" max="3645" width="35.1640625" bestFit="1" customWidth="1"/>
    <col min="3646" max="3646" width="28.1640625" bestFit="1" customWidth="1"/>
    <col min="3647" max="3647" width="24.6640625" bestFit="1" customWidth="1"/>
    <col min="3648" max="3648" width="40.83203125" bestFit="1" customWidth="1"/>
    <col min="3649" max="3649" width="47.5" bestFit="1" customWidth="1"/>
    <col min="3650" max="3650" width="46.83203125" bestFit="1" customWidth="1"/>
    <col min="3651" max="3651" width="20" bestFit="1" customWidth="1"/>
    <col min="3652" max="3652" width="23.1640625" bestFit="1" customWidth="1"/>
    <col min="3653" max="3653" width="45" bestFit="1" customWidth="1"/>
    <col min="3654" max="3654" width="17" bestFit="1" customWidth="1"/>
    <col min="3655" max="3655" width="28.33203125" bestFit="1" customWidth="1"/>
    <col min="3656" max="3656" width="25.33203125" bestFit="1" customWidth="1"/>
    <col min="3657" max="3657" width="16.5" bestFit="1" customWidth="1"/>
    <col min="3658" max="3658" width="20.33203125" bestFit="1" customWidth="1"/>
    <col min="3659" max="3659" width="9.1640625" bestFit="1" customWidth="1"/>
    <col min="3660" max="3660" width="18.33203125" bestFit="1" customWidth="1"/>
    <col min="3661" max="3661" width="24.1640625" bestFit="1" customWidth="1"/>
    <col min="3662" max="3662" width="30.33203125" bestFit="1" customWidth="1"/>
    <col min="3663" max="3663" width="20.33203125" bestFit="1" customWidth="1"/>
    <col min="3664" max="3664" width="16.6640625" bestFit="1" customWidth="1"/>
    <col min="3665" max="3665" width="29" bestFit="1" customWidth="1"/>
    <col min="3666" max="3666" width="15.83203125" bestFit="1" customWidth="1"/>
    <col min="3667" max="3667" width="12.33203125" bestFit="1" customWidth="1"/>
    <col min="3668" max="3668" width="32" bestFit="1" customWidth="1"/>
    <col min="3669" max="3669" width="19" bestFit="1" customWidth="1"/>
    <col min="3670" max="3670" width="24.1640625" bestFit="1" customWidth="1"/>
    <col min="3671" max="3671" width="27.33203125" bestFit="1" customWidth="1"/>
    <col min="3672" max="3672" width="19.33203125" bestFit="1" customWidth="1"/>
    <col min="3673" max="3673" width="24.5" bestFit="1" customWidth="1"/>
    <col min="3674" max="3674" width="31.33203125" bestFit="1" customWidth="1"/>
    <col min="3675" max="3675" width="17.83203125" bestFit="1" customWidth="1"/>
    <col min="3676" max="3676" width="39.83203125" bestFit="1" customWidth="1"/>
    <col min="3677" max="3677" width="30.83203125" bestFit="1" customWidth="1"/>
    <col min="3678" max="3678" width="40.33203125" bestFit="1" customWidth="1"/>
    <col min="3679" max="3679" width="46.5" bestFit="1" customWidth="1"/>
    <col min="3680" max="3680" width="38" bestFit="1" customWidth="1"/>
    <col min="3681" max="3681" width="11.33203125" bestFit="1" customWidth="1"/>
    <col min="3682" max="3682" width="12.83203125" bestFit="1" customWidth="1"/>
    <col min="3683" max="3683" width="41.33203125" bestFit="1" customWidth="1"/>
    <col min="3684" max="3684" width="27.5" bestFit="1" customWidth="1"/>
    <col min="3685" max="3685" width="17.1640625" bestFit="1" customWidth="1"/>
    <col min="3687" max="3687" width="15.1640625" bestFit="1" customWidth="1"/>
    <col min="3688" max="3688" width="36.33203125" bestFit="1" customWidth="1"/>
    <col min="3689" max="3689" width="19.83203125" bestFit="1" customWidth="1"/>
    <col min="3690" max="3690" width="32.33203125" bestFit="1" customWidth="1"/>
    <col min="3691" max="3691" width="33.6640625" bestFit="1" customWidth="1"/>
    <col min="3692" max="3692" width="44.1640625" bestFit="1" customWidth="1"/>
    <col min="3693" max="3693" width="27.6640625" bestFit="1" customWidth="1"/>
    <col min="3694" max="3694" width="36" bestFit="1" customWidth="1"/>
    <col min="3695" max="3695" width="22.33203125" bestFit="1" customWidth="1"/>
    <col min="3696" max="3696" width="38.6640625" bestFit="1" customWidth="1"/>
    <col min="3697" max="3697" width="50.33203125" bestFit="1" customWidth="1"/>
    <col min="3698" max="3698" width="43.6640625" bestFit="1" customWidth="1"/>
    <col min="3699" max="3699" width="43.33203125" bestFit="1" customWidth="1"/>
    <col min="3700" max="3700" width="18.6640625" bestFit="1" customWidth="1"/>
    <col min="3701" max="3701" width="21.83203125" bestFit="1" customWidth="1"/>
    <col min="3702" max="3702" width="15.83203125" bestFit="1" customWidth="1"/>
    <col min="3703" max="3703" width="29.83203125" bestFit="1" customWidth="1"/>
    <col min="3704" max="3704" width="18.5" bestFit="1" customWidth="1"/>
    <col min="3705" max="3705" width="19.33203125" bestFit="1" customWidth="1"/>
    <col min="3706" max="3706" width="30" bestFit="1" customWidth="1"/>
    <col min="3707" max="3707" width="44.1640625" bestFit="1" customWidth="1"/>
    <col min="3708" max="3708" width="28.6640625" bestFit="1" customWidth="1"/>
    <col min="3709" max="3709" width="14" bestFit="1" customWidth="1"/>
    <col min="3710" max="3710" width="47" bestFit="1" customWidth="1"/>
    <col min="3711" max="3711" width="43.83203125" bestFit="1" customWidth="1"/>
    <col min="3712" max="3712" width="29.33203125" bestFit="1" customWidth="1"/>
    <col min="3713" max="3713" width="14.83203125" bestFit="1" customWidth="1"/>
    <col min="3714" max="3714" width="39.5" bestFit="1" customWidth="1"/>
    <col min="3715" max="3715" width="47" bestFit="1" customWidth="1"/>
    <col min="3716" max="3716" width="48.6640625" bestFit="1" customWidth="1"/>
    <col min="3717" max="3717" width="29.5" bestFit="1" customWidth="1"/>
    <col min="3718" max="3718" width="5.6640625" bestFit="1" customWidth="1"/>
    <col min="3719" max="3719" width="48.33203125" bestFit="1" customWidth="1"/>
    <col min="3720" max="3720" width="23.33203125" bestFit="1" customWidth="1"/>
    <col min="3721" max="3721" width="16.83203125" bestFit="1" customWidth="1"/>
    <col min="3722" max="3722" width="21.83203125" bestFit="1" customWidth="1"/>
    <col min="3723" max="3723" width="20.1640625" bestFit="1" customWidth="1"/>
    <col min="3724" max="3724" width="5.33203125" bestFit="1" customWidth="1"/>
    <col min="3725" max="3725" width="43.5" bestFit="1" customWidth="1"/>
    <col min="3726" max="3726" width="47.6640625" bestFit="1" customWidth="1"/>
    <col min="3727" max="3727" width="51.33203125" bestFit="1" customWidth="1"/>
    <col min="3728" max="3728" width="29.1640625" bestFit="1" customWidth="1"/>
    <col min="3729" max="3729" width="23" bestFit="1" customWidth="1"/>
    <col min="3730" max="3730" width="39.83203125" bestFit="1" customWidth="1"/>
    <col min="3731" max="3731" width="13.1640625" bestFit="1" customWidth="1"/>
    <col min="3732" max="3732" width="29.83203125" bestFit="1" customWidth="1"/>
    <col min="3733" max="3733" width="26" bestFit="1" customWidth="1"/>
    <col min="3734" max="3734" width="30.5" bestFit="1" customWidth="1"/>
    <col min="3735" max="3735" width="11.83203125" bestFit="1" customWidth="1"/>
    <col min="3736" max="3736" width="32.33203125" bestFit="1" customWidth="1"/>
    <col min="3737" max="3737" width="44.6640625" bestFit="1" customWidth="1"/>
    <col min="3738" max="3738" width="32.1640625" bestFit="1" customWidth="1"/>
    <col min="3739" max="3739" width="20.83203125" bestFit="1" customWidth="1"/>
    <col min="3740" max="3740" width="15.5" bestFit="1" customWidth="1"/>
    <col min="3741" max="3741" width="49.83203125" bestFit="1" customWidth="1"/>
    <col min="3742" max="3743" width="30.83203125" bestFit="1" customWidth="1"/>
    <col min="3744" max="3744" width="25.6640625" bestFit="1" customWidth="1"/>
    <col min="3745" max="3745" width="11.1640625" bestFit="1" customWidth="1"/>
    <col min="3746" max="3746" width="34" bestFit="1" customWidth="1"/>
    <col min="3747" max="3747" width="43.5" bestFit="1" customWidth="1"/>
    <col min="3748" max="3748" width="17.5" bestFit="1" customWidth="1"/>
    <col min="3749" max="3749" width="29.83203125" bestFit="1" customWidth="1"/>
    <col min="3750" max="3750" width="28.6640625" bestFit="1" customWidth="1"/>
    <col min="3751" max="3751" width="14.1640625" bestFit="1" customWidth="1"/>
    <col min="3752" max="3752" width="45.5" bestFit="1" customWidth="1"/>
    <col min="3753" max="3753" width="19.1640625" bestFit="1" customWidth="1"/>
    <col min="3754" max="3754" width="18.1640625" bestFit="1" customWidth="1"/>
    <col min="3755" max="3755" width="35.83203125" bestFit="1" customWidth="1"/>
    <col min="3756" max="3756" width="21" bestFit="1" customWidth="1"/>
    <col min="3757" max="3757" width="35.5" bestFit="1" customWidth="1"/>
    <col min="3758" max="3758" width="44.33203125" bestFit="1" customWidth="1"/>
    <col min="3759" max="3759" width="31" bestFit="1" customWidth="1"/>
    <col min="3760" max="3760" width="9.5" bestFit="1" customWidth="1"/>
    <col min="3761" max="3761" width="27.1640625" bestFit="1" customWidth="1"/>
    <col min="3762" max="3762" width="15.5" bestFit="1" customWidth="1"/>
    <col min="3763" max="3763" width="49.6640625" bestFit="1" customWidth="1"/>
    <col min="3764" max="3764" width="42.6640625" bestFit="1" customWidth="1"/>
    <col min="3765" max="3765" width="25.5" bestFit="1" customWidth="1"/>
    <col min="3766" max="3766" width="39.5" bestFit="1" customWidth="1"/>
    <col min="3767" max="3767" width="25.5" bestFit="1" customWidth="1"/>
    <col min="3768" max="3768" width="49.6640625" bestFit="1" customWidth="1"/>
    <col min="3769" max="3769" width="39.83203125" bestFit="1" customWidth="1"/>
    <col min="3770" max="3770" width="24" bestFit="1" customWidth="1"/>
    <col min="3771" max="3771" width="28.5" bestFit="1" customWidth="1"/>
    <col min="3772" max="3772" width="39" bestFit="1" customWidth="1"/>
    <col min="3773" max="3773" width="21.1640625" bestFit="1" customWidth="1"/>
    <col min="3774" max="3774" width="14.1640625" bestFit="1" customWidth="1"/>
    <col min="3775" max="3775" width="19.6640625" bestFit="1" customWidth="1"/>
    <col min="3776" max="3776" width="11.83203125" bestFit="1" customWidth="1"/>
    <col min="3777" max="3777" width="10" bestFit="1" customWidth="1"/>
    <col min="3778" max="3778" width="37.83203125" bestFit="1" customWidth="1"/>
    <col min="3779" max="3779" width="35.33203125" bestFit="1" customWidth="1"/>
    <col min="3780" max="3780" width="37.1640625" bestFit="1" customWidth="1"/>
    <col min="3781" max="3781" width="15.83203125" bestFit="1" customWidth="1"/>
    <col min="3782" max="3782" width="39.6640625" bestFit="1" customWidth="1"/>
    <col min="3783" max="3783" width="47" bestFit="1" customWidth="1"/>
    <col min="3784" max="3784" width="39.1640625" bestFit="1" customWidth="1"/>
    <col min="3785" max="3785" width="14.83203125" bestFit="1" customWidth="1"/>
    <col min="3786" max="3786" width="24.33203125" bestFit="1" customWidth="1"/>
    <col min="3787" max="3787" width="47" bestFit="1" customWidth="1"/>
    <col min="3788" max="3788" width="27.83203125" bestFit="1" customWidth="1"/>
    <col min="3789" max="3789" width="52" bestFit="1" customWidth="1"/>
    <col min="3790" max="3790" width="21.1640625" bestFit="1" customWidth="1"/>
    <col min="3791" max="3791" width="24.6640625" bestFit="1" customWidth="1"/>
    <col min="3792" max="3792" width="41.6640625" bestFit="1" customWidth="1"/>
    <col min="3793" max="3793" width="44" bestFit="1" customWidth="1"/>
    <col min="3794" max="3794" width="33.83203125" bestFit="1" customWidth="1"/>
    <col min="3795" max="3795" width="46.6640625" bestFit="1" customWidth="1"/>
    <col min="3796" max="3796" width="41.1640625" bestFit="1" customWidth="1"/>
    <col min="3797" max="3797" width="51.5" bestFit="1" customWidth="1"/>
    <col min="3798" max="3799" width="13.6640625" bestFit="1" customWidth="1"/>
    <col min="3800" max="3800" width="22.83203125" bestFit="1" customWidth="1"/>
    <col min="3801" max="3801" width="50.83203125" bestFit="1" customWidth="1"/>
    <col min="3802" max="3802" width="33.33203125" bestFit="1" customWidth="1"/>
    <col min="3803" max="3803" width="41.83203125" bestFit="1" customWidth="1"/>
    <col min="3804" max="3804" width="23.33203125" bestFit="1" customWidth="1"/>
    <col min="3805" max="3805" width="10.1640625" bestFit="1" customWidth="1"/>
    <col min="3806" max="3806" width="30.1640625" bestFit="1" customWidth="1"/>
    <col min="3807" max="3807" width="29" bestFit="1" customWidth="1"/>
    <col min="3808" max="3808" width="24.6640625" bestFit="1" customWidth="1"/>
    <col min="3809" max="3809" width="6.33203125" bestFit="1" customWidth="1"/>
    <col min="3810" max="3810" width="17.33203125" bestFit="1" customWidth="1"/>
    <col min="3811" max="3811" width="30" bestFit="1" customWidth="1"/>
    <col min="3812" max="3812" width="24.6640625" bestFit="1" customWidth="1"/>
    <col min="3813" max="3813" width="35.5" bestFit="1" customWidth="1"/>
    <col min="3814" max="3814" width="48.33203125" bestFit="1" customWidth="1"/>
    <col min="3815" max="3815" width="9.83203125" bestFit="1" customWidth="1"/>
    <col min="3816" max="3816" width="46.83203125" bestFit="1" customWidth="1"/>
    <col min="3817" max="3817" width="29.1640625" bestFit="1" customWidth="1"/>
    <col min="3818" max="3818" width="11" bestFit="1" customWidth="1"/>
    <col min="3819" max="3819" width="31.33203125" bestFit="1" customWidth="1"/>
    <col min="3820" max="3820" width="6.83203125" bestFit="1" customWidth="1"/>
    <col min="3821" max="3821" width="34.33203125" bestFit="1" customWidth="1"/>
    <col min="3822" max="3822" width="36.1640625" bestFit="1" customWidth="1"/>
    <col min="3823" max="3823" width="6.33203125" bestFit="1" customWidth="1"/>
    <col min="3824" max="3824" width="44.6640625" bestFit="1" customWidth="1"/>
    <col min="3825" max="3825" width="17.1640625" bestFit="1" customWidth="1"/>
    <col min="3826" max="3826" width="14.83203125" bestFit="1" customWidth="1"/>
    <col min="3827" max="3827" width="30.5" bestFit="1" customWidth="1"/>
    <col min="3828" max="3828" width="25.1640625" bestFit="1" customWidth="1"/>
    <col min="3829" max="3829" width="18.1640625" bestFit="1" customWidth="1"/>
    <col min="3830" max="3830" width="34.6640625" bestFit="1" customWidth="1"/>
    <col min="3831" max="3831" width="16.5" bestFit="1" customWidth="1"/>
    <col min="3832" max="3832" width="42.5" bestFit="1" customWidth="1"/>
    <col min="3833" max="3833" width="28.33203125" bestFit="1" customWidth="1"/>
    <col min="3834" max="3834" width="26" bestFit="1" customWidth="1"/>
    <col min="3835" max="3835" width="29.33203125" bestFit="1" customWidth="1"/>
    <col min="3836" max="3836" width="9.6640625" bestFit="1" customWidth="1"/>
    <col min="3837" max="3837" width="19.6640625" bestFit="1" customWidth="1"/>
    <col min="3838" max="3838" width="48.5" bestFit="1" customWidth="1"/>
    <col min="3839" max="3839" width="26.1640625" bestFit="1" customWidth="1"/>
    <col min="3840" max="3840" width="42.33203125" bestFit="1" customWidth="1"/>
    <col min="3841" max="3841" width="45.6640625" bestFit="1" customWidth="1"/>
    <col min="3842" max="3842" width="14.1640625" bestFit="1" customWidth="1"/>
    <col min="3843" max="3843" width="28.1640625" bestFit="1" customWidth="1"/>
    <col min="3844" max="3844" width="5.33203125" bestFit="1" customWidth="1"/>
    <col min="3845" max="3845" width="39.1640625" bestFit="1" customWidth="1"/>
    <col min="3846" max="3846" width="49" bestFit="1" customWidth="1"/>
    <col min="3847" max="3847" width="34.83203125" bestFit="1" customWidth="1"/>
    <col min="3848" max="3848" width="20.1640625" bestFit="1" customWidth="1"/>
    <col min="3849" max="3849" width="17" bestFit="1" customWidth="1"/>
    <col min="3850" max="3850" width="31.1640625" bestFit="1" customWidth="1"/>
    <col min="3851" max="3851" width="12.5" bestFit="1" customWidth="1"/>
    <col min="3852" max="3852" width="24.83203125" bestFit="1" customWidth="1"/>
    <col min="3853" max="3853" width="9.83203125" bestFit="1" customWidth="1"/>
    <col min="3854" max="3854" width="40.6640625" bestFit="1" customWidth="1"/>
    <col min="3855" max="3855" width="15.83203125" bestFit="1" customWidth="1"/>
    <col min="3856" max="3856" width="16" bestFit="1" customWidth="1"/>
    <col min="3857" max="3857" width="21.83203125" bestFit="1" customWidth="1"/>
    <col min="3858" max="3858" width="34.83203125" bestFit="1" customWidth="1"/>
    <col min="3859" max="3859" width="44" bestFit="1" customWidth="1"/>
    <col min="3860" max="3860" width="42.5" bestFit="1" customWidth="1"/>
    <col min="3861" max="3861" width="22" bestFit="1" customWidth="1"/>
    <col min="3862" max="3862" width="46.5" bestFit="1" customWidth="1"/>
    <col min="3863" max="3863" width="18.6640625" bestFit="1" customWidth="1"/>
    <col min="3864" max="3864" width="36.1640625" bestFit="1" customWidth="1"/>
    <col min="3865" max="3865" width="49" bestFit="1" customWidth="1"/>
    <col min="3866" max="3866" width="27.5" bestFit="1" customWidth="1"/>
    <col min="3867" max="3867" width="50.83203125" bestFit="1" customWidth="1"/>
    <col min="3868" max="3868" width="18.6640625" bestFit="1" customWidth="1"/>
    <col min="3869" max="3869" width="27" bestFit="1" customWidth="1"/>
    <col min="3870" max="3870" width="12" bestFit="1" customWidth="1"/>
    <col min="3871" max="3871" width="51" bestFit="1" customWidth="1"/>
    <col min="3872" max="3872" width="21.1640625" bestFit="1" customWidth="1"/>
    <col min="3873" max="3873" width="40.33203125" bestFit="1" customWidth="1"/>
    <col min="3874" max="3874" width="15" bestFit="1" customWidth="1"/>
    <col min="3875" max="3875" width="47.83203125" bestFit="1" customWidth="1"/>
    <col min="3876" max="3876" width="44.33203125" bestFit="1" customWidth="1"/>
    <col min="3877" max="3877" width="41.33203125" bestFit="1" customWidth="1"/>
    <col min="3878" max="3878" width="27.5" bestFit="1" customWidth="1"/>
    <col min="3879" max="3879" width="44.5" bestFit="1" customWidth="1"/>
    <col min="3880" max="3880" width="19" bestFit="1" customWidth="1"/>
    <col min="3881" max="3881" width="18.83203125" bestFit="1" customWidth="1"/>
    <col min="3882" max="3882" width="23.1640625" bestFit="1" customWidth="1"/>
    <col min="3883" max="3883" width="38.83203125" bestFit="1" customWidth="1"/>
    <col min="3884" max="3884" width="14" bestFit="1" customWidth="1"/>
    <col min="3885" max="3885" width="22.6640625" bestFit="1" customWidth="1"/>
    <col min="3886" max="3886" width="35.83203125" bestFit="1" customWidth="1"/>
    <col min="3887" max="3887" width="33" bestFit="1" customWidth="1"/>
    <col min="3888" max="3888" width="49.5" bestFit="1" customWidth="1"/>
    <col min="3889" max="3889" width="49.83203125" bestFit="1" customWidth="1"/>
    <col min="3890" max="3890" width="27.33203125" bestFit="1" customWidth="1"/>
    <col min="3891" max="3891" width="39.6640625" bestFit="1" customWidth="1"/>
    <col min="3892" max="3892" width="21.6640625" bestFit="1" customWidth="1"/>
    <col min="3893" max="3893" width="29.5" bestFit="1" customWidth="1"/>
    <col min="3894" max="3894" width="35.5" bestFit="1" customWidth="1"/>
    <col min="3895" max="3895" width="38.83203125" bestFit="1" customWidth="1"/>
    <col min="3896" max="3896" width="51.33203125" bestFit="1" customWidth="1"/>
    <col min="3897" max="3897" width="8" bestFit="1" customWidth="1"/>
    <col min="3898" max="3898" width="20.33203125" bestFit="1" customWidth="1"/>
    <col min="3899" max="3899" width="21.6640625" bestFit="1" customWidth="1"/>
    <col min="3900" max="3900" width="27.5" bestFit="1" customWidth="1"/>
    <col min="3901" max="3901" width="27" bestFit="1" customWidth="1"/>
    <col min="3902" max="3902" width="23" bestFit="1" customWidth="1"/>
    <col min="3903" max="3903" width="44.33203125" bestFit="1" customWidth="1"/>
    <col min="3904" max="3904" width="52" bestFit="1" customWidth="1"/>
    <col min="3905" max="3905" width="45.6640625" bestFit="1" customWidth="1"/>
    <col min="3906" max="3906" width="17.83203125" bestFit="1" customWidth="1"/>
    <col min="3907" max="3907" width="37.6640625" bestFit="1" customWidth="1"/>
    <col min="3908" max="3908" width="28.83203125" bestFit="1" customWidth="1"/>
    <col min="3909" max="3909" width="8.6640625" bestFit="1" customWidth="1"/>
    <col min="3910" max="3910" width="17.1640625" bestFit="1" customWidth="1"/>
    <col min="3911" max="3911" width="18.33203125" bestFit="1" customWidth="1"/>
    <col min="3912" max="3912" width="11.83203125" bestFit="1" customWidth="1"/>
    <col min="3913" max="3913" width="21.1640625" bestFit="1" customWidth="1"/>
    <col min="3914" max="3914" width="47.83203125" bestFit="1" customWidth="1"/>
    <col min="3915" max="3915" width="25.1640625" bestFit="1" customWidth="1"/>
    <col min="3916" max="3916" width="41.83203125" bestFit="1" customWidth="1"/>
    <col min="3917" max="3917" width="44.1640625" bestFit="1" customWidth="1"/>
    <col min="3918" max="3918" width="21.83203125" bestFit="1" customWidth="1"/>
    <col min="3919" max="3919" width="7" bestFit="1" customWidth="1"/>
    <col min="3920" max="3920" width="22.1640625" bestFit="1" customWidth="1"/>
    <col min="3921" max="3921" width="38" bestFit="1" customWidth="1"/>
    <col min="3922" max="3922" width="25" bestFit="1" customWidth="1"/>
    <col min="3923" max="3923" width="45.1640625" bestFit="1" customWidth="1"/>
    <col min="3924" max="3924" width="33" bestFit="1" customWidth="1"/>
    <col min="3925" max="3925" width="27.33203125" bestFit="1" customWidth="1"/>
    <col min="3926" max="3926" width="8.6640625" bestFit="1" customWidth="1"/>
    <col min="3927" max="3927" width="42.1640625" bestFit="1" customWidth="1"/>
    <col min="3928" max="3928" width="36.6640625" bestFit="1" customWidth="1"/>
    <col min="3929" max="3929" width="39" bestFit="1" customWidth="1"/>
    <col min="3930" max="3930" width="46.1640625" bestFit="1" customWidth="1"/>
    <col min="3931" max="3931" width="45.5" bestFit="1" customWidth="1"/>
    <col min="3932" max="3932" width="47.33203125" bestFit="1" customWidth="1"/>
    <col min="3933" max="3933" width="26.1640625" bestFit="1" customWidth="1"/>
    <col min="3934" max="3934" width="6.6640625" bestFit="1" customWidth="1"/>
    <col min="3935" max="3935" width="26" bestFit="1" customWidth="1"/>
    <col min="3936" max="3936" width="12.33203125" bestFit="1" customWidth="1"/>
    <col min="3937" max="3937" width="23.6640625" bestFit="1" customWidth="1"/>
    <col min="3938" max="3938" width="23.1640625" bestFit="1" customWidth="1"/>
    <col min="3939" max="3939" width="19.5" bestFit="1" customWidth="1"/>
    <col min="3940" max="3940" width="14" bestFit="1" customWidth="1"/>
    <col min="3941" max="3941" width="24.5" bestFit="1" customWidth="1"/>
    <col min="3942" max="3942" width="9.83203125" bestFit="1" customWidth="1"/>
    <col min="3943" max="3943" width="20.5" bestFit="1" customWidth="1"/>
    <col min="3944" max="3944" width="44.1640625" bestFit="1" customWidth="1"/>
    <col min="3945" max="3945" width="46.1640625" bestFit="1" customWidth="1"/>
    <col min="3946" max="3946" width="24.83203125" bestFit="1" customWidth="1"/>
    <col min="3947" max="3947" width="38" bestFit="1" customWidth="1"/>
    <col min="3948" max="3948" width="43.83203125" bestFit="1" customWidth="1"/>
    <col min="3949" max="3949" width="11.33203125" bestFit="1" customWidth="1"/>
    <col min="3950" max="3950" width="37.1640625" bestFit="1" customWidth="1"/>
    <col min="3951" max="3951" width="14.6640625" bestFit="1" customWidth="1"/>
    <col min="3952" max="3952" width="14.83203125" bestFit="1" customWidth="1"/>
    <col min="3953" max="3953" width="43" bestFit="1" customWidth="1"/>
    <col min="3954" max="3954" width="34.5" bestFit="1" customWidth="1"/>
    <col min="3955" max="3955" width="13.33203125" bestFit="1" customWidth="1"/>
    <col min="3956" max="3956" width="22.5" bestFit="1" customWidth="1"/>
    <col min="3957" max="3957" width="17" bestFit="1" customWidth="1"/>
    <col min="3958" max="3958" width="25.1640625" bestFit="1" customWidth="1"/>
    <col min="3959" max="3959" width="24.5" bestFit="1" customWidth="1"/>
    <col min="3960" max="3960" width="26.33203125" bestFit="1" customWidth="1"/>
    <col min="3961" max="3961" width="9.33203125" bestFit="1" customWidth="1"/>
    <col min="3962" max="3962" width="11.1640625" bestFit="1" customWidth="1"/>
    <col min="3963" max="3963" width="41.83203125" bestFit="1" customWidth="1"/>
    <col min="3964" max="3964" width="28.33203125" bestFit="1" customWidth="1"/>
    <col min="3965" max="3965" width="14.1640625" bestFit="1" customWidth="1"/>
    <col min="3966" max="3966" width="17.6640625" bestFit="1" customWidth="1"/>
    <col min="3967" max="3967" width="26.1640625" bestFit="1" customWidth="1"/>
    <col min="3968" max="3968" width="50.6640625" bestFit="1" customWidth="1"/>
    <col min="3969" max="3969" width="48.33203125" bestFit="1" customWidth="1"/>
    <col min="3970" max="3970" width="46.33203125" bestFit="1" customWidth="1"/>
    <col min="3971" max="3971" width="16.33203125" bestFit="1" customWidth="1"/>
    <col min="3972" max="3972" width="43.6640625" bestFit="1" customWidth="1"/>
    <col min="3973" max="3973" width="46.5" bestFit="1" customWidth="1"/>
    <col min="3974" max="3974" width="15.6640625" bestFit="1" customWidth="1"/>
    <col min="3975" max="3975" width="42.1640625" bestFit="1" customWidth="1"/>
    <col min="3976" max="3976" width="39.5" bestFit="1" customWidth="1"/>
    <col min="3977" max="3977" width="14.33203125" bestFit="1" customWidth="1"/>
    <col min="3978" max="3978" width="7.33203125" bestFit="1" customWidth="1"/>
    <col min="3979" max="3979" width="17.5" bestFit="1" customWidth="1"/>
    <col min="3980" max="3980" width="12.83203125" bestFit="1" customWidth="1"/>
    <col min="3981" max="3981" width="27.1640625" bestFit="1" customWidth="1"/>
    <col min="3982" max="3982" width="45.83203125" bestFit="1" customWidth="1"/>
    <col min="3983" max="3983" width="12" bestFit="1" customWidth="1"/>
    <col min="3984" max="3984" width="24.6640625" bestFit="1" customWidth="1"/>
    <col min="3985" max="3985" width="42.5" bestFit="1" customWidth="1"/>
    <col min="3986" max="3986" width="35" bestFit="1" customWidth="1"/>
    <col min="3987" max="3987" width="33.6640625" bestFit="1" customWidth="1"/>
    <col min="3988" max="3988" width="25.6640625" bestFit="1" customWidth="1"/>
    <col min="3989" max="3989" width="20.5" bestFit="1" customWidth="1"/>
    <col min="3990" max="3990" width="37.6640625" bestFit="1" customWidth="1"/>
    <col min="3991" max="3991" width="51.5" bestFit="1" customWidth="1"/>
    <col min="3992" max="3992" width="37.1640625" bestFit="1" customWidth="1"/>
    <col min="3993" max="3993" width="35.33203125" bestFit="1" customWidth="1"/>
    <col min="3994" max="3994" width="50.33203125" bestFit="1" customWidth="1"/>
    <col min="3995" max="3995" width="38" bestFit="1" customWidth="1"/>
    <col min="3996" max="3996" width="25.83203125" bestFit="1" customWidth="1"/>
    <col min="3997" max="3997" width="38.83203125" bestFit="1" customWidth="1"/>
    <col min="3998" max="3998" width="27.83203125" bestFit="1" customWidth="1"/>
    <col min="3999" max="3999" width="38.1640625" bestFit="1" customWidth="1"/>
    <col min="4000" max="4000" width="32.6640625" bestFit="1" customWidth="1"/>
    <col min="4001" max="4001" width="10.33203125" bestFit="1" customWidth="1"/>
    <col min="4002" max="4002" width="15.5" bestFit="1" customWidth="1"/>
    <col min="4003" max="4003" width="23.33203125" bestFit="1" customWidth="1"/>
    <col min="4004" max="4004" width="19.33203125" bestFit="1" customWidth="1"/>
    <col min="4005" max="4005" width="33.33203125" bestFit="1" customWidth="1"/>
    <col min="4006" max="4006" width="45.6640625" bestFit="1" customWidth="1"/>
    <col min="4007" max="4007" width="45.83203125" bestFit="1" customWidth="1"/>
    <col min="4008" max="4008" width="44.83203125" bestFit="1" customWidth="1"/>
    <col min="4009" max="4009" width="30.33203125" bestFit="1" customWidth="1"/>
    <col min="4010" max="4010" width="28.1640625" bestFit="1" customWidth="1"/>
    <col min="4011" max="4011" width="13.83203125" bestFit="1" customWidth="1"/>
    <col min="4012" max="4012" width="36.5" bestFit="1" customWidth="1"/>
    <col min="4013" max="4013" width="15.83203125" bestFit="1" customWidth="1"/>
    <col min="4014" max="4014" width="32.33203125" bestFit="1" customWidth="1"/>
    <col min="4015" max="4015" width="14" bestFit="1" customWidth="1"/>
    <col min="4016" max="4016" width="40" bestFit="1" customWidth="1"/>
    <col min="4017" max="4017" width="40.1640625" bestFit="1" customWidth="1"/>
    <col min="4018" max="4018" width="14.1640625" bestFit="1" customWidth="1"/>
    <col min="4019" max="4019" width="30" bestFit="1" customWidth="1"/>
    <col min="4020" max="4020" width="50.33203125" bestFit="1" customWidth="1"/>
    <col min="4021" max="4021" width="11" bestFit="1" customWidth="1"/>
    <col min="4022" max="4022" width="44" bestFit="1" customWidth="1"/>
    <col min="4023" max="4023" width="19.83203125" bestFit="1" customWidth="1"/>
    <col min="4024" max="4024" width="13.33203125" bestFit="1" customWidth="1"/>
    <col min="4025" max="4025" width="9.6640625" bestFit="1" customWidth="1"/>
    <col min="4026" max="4026" width="49.1640625" bestFit="1" customWidth="1"/>
    <col min="4027" max="4027" width="27.33203125" bestFit="1" customWidth="1"/>
    <col min="4028" max="4028" width="9.33203125" bestFit="1" customWidth="1"/>
    <col min="4029" max="4029" width="38" bestFit="1" customWidth="1"/>
    <col min="4030" max="4030" width="11" bestFit="1" customWidth="1"/>
    <col min="4031" max="4031" width="9" bestFit="1" customWidth="1"/>
    <col min="4032" max="4032" width="20.1640625" bestFit="1" customWidth="1"/>
    <col min="4033" max="4033" width="31.1640625" bestFit="1" customWidth="1"/>
    <col min="4034" max="4034" width="29" bestFit="1" customWidth="1"/>
    <col min="4035" max="4035" width="24.6640625" bestFit="1" customWidth="1"/>
    <col min="4036" max="4036" width="10.5" bestFit="1" customWidth="1"/>
    <col min="4037" max="4037" width="35" bestFit="1" customWidth="1"/>
    <col min="4038" max="4038" width="13.83203125" bestFit="1" customWidth="1"/>
    <col min="4039" max="4039" width="15.1640625" bestFit="1" customWidth="1"/>
    <col min="4040" max="4040" width="20.6640625" bestFit="1" customWidth="1"/>
    <col min="4041" max="4041" width="17.83203125" bestFit="1" customWidth="1"/>
    <col min="4042" max="4042" width="46.33203125" bestFit="1" customWidth="1"/>
    <col min="4043" max="4043" width="24.1640625" bestFit="1" customWidth="1"/>
    <col min="4044" max="4044" width="35.6640625" bestFit="1" customWidth="1"/>
    <col min="4045" max="4045" width="14.1640625" bestFit="1" customWidth="1"/>
    <col min="4046" max="4046" width="20.1640625" bestFit="1" customWidth="1"/>
    <col min="4047" max="4047" width="29.83203125" bestFit="1" customWidth="1"/>
    <col min="4048" max="4048" width="43.6640625" bestFit="1" customWidth="1"/>
    <col min="4049" max="4049" width="12.6640625" bestFit="1" customWidth="1"/>
    <col min="4050" max="4050" width="41.5" bestFit="1" customWidth="1"/>
    <col min="4051" max="4051" width="42.83203125" bestFit="1" customWidth="1"/>
    <col min="4052" max="4052" width="25.6640625" bestFit="1" customWidth="1"/>
    <col min="4054" max="4054" width="25.33203125" bestFit="1" customWidth="1"/>
    <col min="4055" max="4055" width="43.1640625" bestFit="1" customWidth="1"/>
    <col min="4056" max="4056" width="38.1640625" bestFit="1" customWidth="1"/>
    <col min="4058" max="4058" width="55" bestFit="1" customWidth="1"/>
    <col min="4059" max="4059" width="45.1640625" bestFit="1" customWidth="1"/>
    <col min="4060" max="4060" width="41.83203125" bestFit="1" customWidth="1"/>
    <col min="4061" max="4061" width="47.5" bestFit="1" customWidth="1"/>
    <col min="4062" max="4062" width="17" bestFit="1" customWidth="1"/>
    <col min="4063" max="4063" width="52" bestFit="1" customWidth="1"/>
    <col min="4064" max="4064" width="40" bestFit="1" customWidth="1"/>
    <col min="4066" max="4066" width="29.6640625" bestFit="1" customWidth="1"/>
    <col min="4067" max="4067" width="40.33203125" bestFit="1" customWidth="1"/>
    <col min="4068" max="4068" width="20.1640625" bestFit="1" customWidth="1"/>
    <col min="4069" max="4069" width="14.83203125" bestFit="1" customWidth="1"/>
    <col min="4070" max="4070" width="16.33203125" bestFit="1" customWidth="1"/>
    <col min="4071" max="4071" width="44.33203125" bestFit="1" customWidth="1"/>
    <col min="4072" max="4072" width="47.33203125" bestFit="1" customWidth="1"/>
    <col min="4073" max="4073" width="44.1640625" bestFit="1" customWidth="1"/>
    <col min="4074" max="4074" width="18" bestFit="1" customWidth="1"/>
    <col min="4075" max="4075" width="30.5" bestFit="1" customWidth="1"/>
    <col min="4076" max="4076" width="45.33203125" bestFit="1" customWidth="1"/>
    <col min="4077" max="4077" width="14.33203125" bestFit="1" customWidth="1"/>
    <col min="4078" max="4078" width="34" bestFit="1" customWidth="1"/>
    <col min="4079" max="4079" width="51.33203125" bestFit="1" customWidth="1"/>
    <col min="4080" max="4080" width="42.6640625" bestFit="1" customWidth="1"/>
    <col min="4081" max="4081" width="38.1640625" bestFit="1" customWidth="1"/>
    <col min="4082" max="4082" width="54.33203125" bestFit="1" customWidth="1"/>
    <col min="4083" max="4083" width="20.83203125" bestFit="1" customWidth="1"/>
    <col min="4084" max="4084" width="16.83203125" bestFit="1" customWidth="1"/>
    <col min="4085" max="4085" width="14.83203125" bestFit="1" customWidth="1"/>
    <col min="4086" max="4086" width="19.5" bestFit="1" customWidth="1"/>
    <col min="4087" max="4087" width="15.6640625" bestFit="1" customWidth="1"/>
    <col min="4088" max="4088" width="29.33203125" bestFit="1" customWidth="1"/>
    <col min="4089" max="4089" width="24.83203125" bestFit="1" customWidth="1"/>
    <col min="4090" max="4090" width="18" bestFit="1" customWidth="1"/>
    <col min="4091" max="4091" width="34" bestFit="1" customWidth="1"/>
    <col min="4092" max="4092" width="49.5" bestFit="1" customWidth="1"/>
    <col min="4093" max="4093" width="46.6640625" bestFit="1" customWidth="1"/>
    <col min="4094" max="4094" width="19" bestFit="1" customWidth="1"/>
    <col min="4095" max="4095" width="33" bestFit="1" customWidth="1"/>
    <col min="4096" max="4096" width="39.33203125" bestFit="1" customWidth="1"/>
    <col min="4097" max="4097" width="41.33203125" bestFit="1" customWidth="1"/>
    <col min="4098" max="4098" width="14.33203125" bestFit="1" customWidth="1"/>
    <col min="4099" max="4099" width="38.5" bestFit="1" customWidth="1"/>
    <col min="4100" max="4100" width="9.5" bestFit="1" customWidth="1"/>
    <col min="4101" max="4101" width="47.6640625" bestFit="1" customWidth="1"/>
    <col min="4102" max="4102" width="31.5" bestFit="1" customWidth="1"/>
    <col min="4103" max="4103" width="45.6640625" bestFit="1" customWidth="1"/>
    <col min="4104" max="4104" width="25.83203125" bestFit="1" customWidth="1"/>
    <col min="4105" max="4105" width="11.5" bestFit="1" customWidth="1"/>
    <col min="4106" max="4106" width="9.83203125" bestFit="1" customWidth="1"/>
    <col min="4107" max="4107" width="40.33203125" bestFit="1" customWidth="1"/>
    <col min="4108" max="4108" width="49" bestFit="1" customWidth="1"/>
    <col min="4109" max="4109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5AB35-FB10-9D4C-98F2-FF1209D9CD15}">
  <sheetPr codeName="Sheet2"/>
  <dimension ref="A1:F18"/>
  <sheetViews>
    <sheetView topLeftCell="A6"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8364</v>
      </c>
      <c r="B1" t="s">
        <v>8315</v>
      </c>
    </row>
    <row r="2" spans="1:6" x14ac:dyDescent="0.2">
      <c r="A2" s="12" t="s">
        <v>8380</v>
      </c>
      <c r="B2" t="s">
        <v>8365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44695-B46A-9F42-8E1B-80BB19E871E4}">
  <sheetPr codeName="Sheet4"/>
  <dimension ref="A1:E18"/>
  <sheetViews>
    <sheetView tabSelected="1" topLeftCell="A5" workbookViewId="0">
      <selection activeCell="R35" sqref="R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9" width="14.83203125" bestFit="1" customWidth="1"/>
    <col min="10" max="10" width="10" bestFit="1" customWidth="1"/>
    <col min="11" max="13" width="6.83203125" bestFit="1" customWidth="1"/>
    <col min="14" max="14" width="9" bestFit="1" customWidth="1"/>
    <col min="15" max="17" width="6.5" bestFit="1" customWidth="1"/>
    <col min="18" max="18" width="9" bestFit="1" customWidth="1"/>
    <col min="19" max="21" width="6.5" bestFit="1" customWidth="1"/>
    <col min="22" max="22" width="9" bestFit="1" customWidth="1"/>
    <col min="23" max="25" width="6.5" bestFit="1" customWidth="1"/>
    <col min="26" max="26" width="9" bestFit="1" customWidth="1"/>
    <col min="27" max="27" width="9.33203125" bestFit="1" customWidth="1"/>
    <col min="28" max="30" width="6.83203125" bestFit="1" customWidth="1"/>
    <col min="31" max="31" width="9" bestFit="1" customWidth="1"/>
    <col min="32" max="34" width="6.5" bestFit="1" customWidth="1"/>
    <col min="35" max="35" width="9" bestFit="1" customWidth="1"/>
    <col min="36" max="38" width="6.5" bestFit="1" customWidth="1"/>
    <col min="39" max="39" width="9" bestFit="1" customWidth="1"/>
    <col min="40" max="42" width="6.5" bestFit="1" customWidth="1"/>
    <col min="43" max="43" width="9" bestFit="1" customWidth="1"/>
    <col min="44" max="44" width="9.33203125" bestFit="1" customWidth="1"/>
    <col min="45" max="47" width="6.83203125" bestFit="1" customWidth="1"/>
    <col min="48" max="48" width="9" bestFit="1" customWidth="1"/>
    <col min="49" max="51" width="6.5" bestFit="1" customWidth="1"/>
    <col min="52" max="52" width="9" bestFit="1" customWidth="1"/>
    <col min="53" max="55" width="6.5" bestFit="1" customWidth="1"/>
    <col min="56" max="56" width="9" bestFit="1" customWidth="1"/>
    <col min="57" max="59" width="6.5" bestFit="1" customWidth="1"/>
    <col min="60" max="60" width="9" bestFit="1" customWidth="1"/>
    <col min="61" max="61" width="9.33203125" bestFit="1" customWidth="1"/>
    <col min="62" max="64" width="6.83203125" bestFit="1" customWidth="1"/>
    <col min="65" max="65" width="9" bestFit="1" customWidth="1"/>
    <col min="66" max="68" width="6.5" bestFit="1" customWidth="1"/>
    <col min="69" max="69" width="9" bestFit="1" customWidth="1"/>
    <col min="70" max="72" width="6.5" bestFit="1" customWidth="1"/>
    <col min="73" max="73" width="9" bestFit="1" customWidth="1"/>
    <col min="74" max="76" width="6.5" bestFit="1" customWidth="1"/>
    <col min="77" max="77" width="9" bestFit="1" customWidth="1"/>
    <col min="78" max="78" width="9.33203125" bestFit="1" customWidth="1"/>
    <col min="79" max="81" width="6.83203125" bestFit="1" customWidth="1"/>
    <col min="82" max="82" width="9" bestFit="1" customWidth="1"/>
    <col min="83" max="85" width="6.5" bestFit="1" customWidth="1"/>
    <col min="86" max="86" width="9" bestFit="1" customWidth="1"/>
    <col min="87" max="89" width="6.5" bestFit="1" customWidth="1"/>
    <col min="90" max="90" width="9" bestFit="1" customWidth="1"/>
    <col min="91" max="93" width="6.5" bestFit="1" customWidth="1"/>
    <col min="94" max="94" width="9" bestFit="1" customWidth="1"/>
    <col min="95" max="95" width="9.33203125" bestFit="1" customWidth="1"/>
    <col min="96" max="98" width="6.83203125" bestFit="1" customWidth="1"/>
    <col min="99" max="99" width="9" bestFit="1" customWidth="1"/>
    <col min="100" max="102" width="6.5" bestFit="1" customWidth="1"/>
    <col min="103" max="103" width="9" bestFit="1" customWidth="1"/>
    <col min="104" max="106" width="6.5" bestFit="1" customWidth="1"/>
    <col min="107" max="107" width="9" bestFit="1" customWidth="1"/>
    <col min="108" max="110" width="6.5" bestFit="1" customWidth="1"/>
    <col min="111" max="111" width="9" bestFit="1" customWidth="1"/>
    <col min="112" max="112" width="9.33203125" bestFit="1" customWidth="1"/>
    <col min="113" max="115" width="6.83203125" bestFit="1" customWidth="1"/>
    <col min="116" max="116" width="9" bestFit="1" customWidth="1"/>
    <col min="117" max="119" width="6.5" bestFit="1" customWidth="1"/>
    <col min="120" max="120" width="9" bestFit="1" customWidth="1"/>
    <col min="121" max="123" width="6.5" bestFit="1" customWidth="1"/>
    <col min="124" max="124" width="9" bestFit="1" customWidth="1"/>
    <col min="125" max="127" width="6.5" bestFit="1" customWidth="1"/>
    <col min="128" max="128" width="9" bestFit="1" customWidth="1"/>
    <col min="129" max="129" width="9.33203125" bestFit="1" customWidth="1"/>
    <col min="130" max="132" width="6.83203125" bestFit="1" customWidth="1"/>
    <col min="133" max="133" width="9" bestFit="1" customWidth="1"/>
    <col min="134" max="134" width="9.33203125" bestFit="1" customWidth="1"/>
    <col min="135" max="135" width="10" bestFit="1" customWidth="1"/>
    <col min="136" max="4114" width="14.83203125" bestFit="1" customWidth="1"/>
    <col min="4115" max="4115" width="10" bestFit="1" customWidth="1"/>
  </cols>
  <sheetData>
    <row r="1" spans="1:5" x14ac:dyDescent="0.2">
      <c r="A1" s="12" t="s">
        <v>8364</v>
      </c>
      <c r="B1" t="s">
        <v>8315</v>
      </c>
    </row>
    <row r="2" spans="1:5" x14ac:dyDescent="0.2">
      <c r="A2" s="12" t="s">
        <v>8380</v>
      </c>
      <c r="B2" t="s">
        <v>8365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4FB61-3412-1C46-B55F-943E34FD378E}">
  <sheetPr codeName="Sheet5"/>
  <dimension ref="A1:H47"/>
  <sheetViews>
    <sheetView workbookViewId="0">
      <selection activeCell="H47" sqref="H47"/>
    </sheetView>
  </sheetViews>
  <sheetFormatPr baseColWidth="10" defaultRowHeight="15" x14ac:dyDescent="0.2"/>
  <cols>
    <col min="1" max="1" width="16" style="23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2" bestFit="1" customWidth="1"/>
    <col min="7" max="7" width="14.33203125" style="22" bestFit="1" customWidth="1"/>
    <col min="8" max="8" width="16.83203125" style="22" bestFit="1" customWidth="1"/>
  </cols>
  <sheetData>
    <row r="1" spans="1:8" x14ac:dyDescent="0.2">
      <c r="A1" s="23" t="s">
        <v>8400</v>
      </c>
      <c r="B1" s="23" t="s">
        <v>8401</v>
      </c>
      <c r="C1" s="23" t="s">
        <v>8402</v>
      </c>
      <c r="D1" s="23" t="s">
        <v>8403</v>
      </c>
      <c r="E1" s="23" t="s">
        <v>8404</v>
      </c>
      <c r="F1" s="24" t="s">
        <v>8405</v>
      </c>
      <c r="G1" s="24" t="s">
        <v>8406</v>
      </c>
      <c r="H1" s="24" t="s">
        <v>8407</v>
      </c>
    </row>
    <row r="2" spans="1:8" x14ac:dyDescent="0.2">
      <c r="A2" s="23" t="s">
        <v>8408</v>
      </c>
      <c r="B2" s="25">
        <f>COUNTIFS(Kickstarter!$D:$D,"&lt;1000",Kickstarter!$F:$F,"successful",Kickstarter!$R:$R,"plays")</f>
        <v>141</v>
      </c>
      <c r="C2" s="25">
        <f>COUNTIFS(Kickstarter!$D:$D,"&lt;1000",Kickstarter!$F:$F,"Failed",Kickstarter!$R:$R,"plays")</f>
        <v>45</v>
      </c>
      <c r="D2" s="25">
        <f>COUNTIFS(Kickstarter!$D:$D,"&lt;1000",Kickstarter!$F:$F,"Cancelled",Kickstarter!$R:$R,"plays")</f>
        <v>0</v>
      </c>
      <c r="E2" s="25">
        <f>SUM(B2:D2)</f>
        <v>186</v>
      </c>
      <c r="F2" s="26">
        <f>B2/E2</f>
        <v>0.75806451612903225</v>
      </c>
      <c r="G2" s="26">
        <f>C2/E2</f>
        <v>0.24193548387096775</v>
      </c>
      <c r="H2" s="26">
        <f>D2/E2</f>
        <v>0</v>
      </c>
    </row>
    <row r="3" spans="1:8" x14ac:dyDescent="0.2">
      <c r="A3" s="23" t="s">
        <v>8409</v>
      </c>
      <c r="B3" s="25">
        <f>COUNTIFS(Kickstarter!$D:$D,"&gt;=1000",Kickstarter!$D:$D,"&lt;=4999",Kickstarter!$F:$F,"successful",Kickstarter!$R:$R,"plays")</f>
        <v>388</v>
      </c>
      <c r="C3" s="25">
        <f>COUNTIFS(Kickstarter!$D:$D,"&gt;=1000",Kickstarter!$D:$D,"&lt;=4999",Kickstarter!$F:$F,"Failed",Kickstarter!$R:$R,"plays")</f>
        <v>146</v>
      </c>
      <c r="D3" s="25">
        <f>COUNTIFS(Kickstarter!$D:$D,"&gt;=1000",Kickstarter!$D:$D,"&lt;=4999",Kickstarter!$F:$F,"Cancelled",Kickstarter!$R:$R,"plays")</f>
        <v>0</v>
      </c>
      <c r="E3" s="25">
        <f t="shared" ref="E3:E13" si="0">SUM(B3:D3)</f>
        <v>534</v>
      </c>
      <c r="F3" s="26">
        <f t="shared" ref="F3:F13" si="1">B3/E3</f>
        <v>0.72659176029962547</v>
      </c>
      <c r="G3" s="26">
        <f t="shared" ref="G3:G13" si="2">C3/E3</f>
        <v>0.27340823970037453</v>
      </c>
      <c r="H3" s="26">
        <f t="shared" ref="H3:H13" si="3">D3/E3</f>
        <v>0</v>
      </c>
    </row>
    <row r="4" spans="1:8" x14ac:dyDescent="0.2">
      <c r="A4" s="23" t="s">
        <v>8410</v>
      </c>
      <c r="B4" s="25">
        <f>COUNTIFS(Kickstarter!$D:$D,"&gt;=5000",Kickstarter!$D:$D,"&lt;=9999",Kickstarter!$F:$F,"successful",Kickstarter!$R:$R,"plays")</f>
        <v>93</v>
      </c>
      <c r="C4" s="25">
        <f>COUNTIFS(Kickstarter!$D:$D,"&gt;=5000",Kickstarter!$D:$D,"&lt;=9999",Kickstarter!$F:$F,"Failed",Kickstarter!$R:$R,"plays")</f>
        <v>76</v>
      </c>
      <c r="D4" s="25">
        <f>COUNTIFS(Kickstarter!$D:$D,"&gt;=5000",Kickstarter!$D:$D,"&lt;=9999",Kickstarter!$F:$F,"Cancelled",Kickstarter!$R:$R,"plays")</f>
        <v>0</v>
      </c>
      <c r="E4" s="25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6">
        <f t="shared" si="3"/>
        <v>0</v>
      </c>
    </row>
    <row r="5" spans="1:8" x14ac:dyDescent="0.2">
      <c r="A5" s="23" t="s">
        <v>8411</v>
      </c>
      <c r="B5" s="25">
        <f>COUNTIFS(Kickstarter!$D:$D,"&gt;=10000",Kickstarter!$D:$D,"&lt;=14999",Kickstarter!$F:$F,"successful",Kickstarter!$R:$R,"plays")</f>
        <v>39</v>
      </c>
      <c r="C5" s="25">
        <f>COUNTIFS(Kickstarter!$D:$D,"&gt;=10000",Kickstarter!$D:$D,"&lt;=14999",Kickstarter!$F:$F,"Failed",Kickstarter!$R:$R,"plays")</f>
        <v>33</v>
      </c>
      <c r="D5" s="25">
        <f>COUNTIFS(Kickstarter!$D:$D,"&gt;=10000",Kickstarter!$D:$D,"&lt;=14999",Kickstarter!$F:$F,"Cancelled",Kickstarter!$R:$R,"plays")</f>
        <v>0</v>
      </c>
      <c r="E5" s="2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8" x14ac:dyDescent="0.2">
      <c r="A6" s="23" t="s">
        <v>8412</v>
      </c>
      <c r="B6" s="25">
        <f>COUNTIFS(Kickstarter!$D:$D,"&gt;=15000",Kickstarter!$D:$D,"&lt;=19999",Kickstarter!$F:$F,"successful",Kickstarter!$R:$R,"plays")</f>
        <v>12</v>
      </c>
      <c r="C6" s="25">
        <f>COUNTIFS(Kickstarter!$D:$D,"&gt;=15000",Kickstarter!$D:$D,"&lt;=19999",Kickstarter!$F:$F,"Failed",Kickstarter!$R:$R,"plays")</f>
        <v>12</v>
      </c>
      <c r="D6" s="25">
        <f>COUNTIFS(Kickstarter!$D:$D,"&gt;=15000",Kickstarter!$D:$D,"&lt;=19999",Kickstarter!$F:$F,"Cancelled",Kickstarter!$R:$R,"plays")</f>
        <v>0</v>
      </c>
      <c r="E6" s="25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8" x14ac:dyDescent="0.2">
      <c r="A7" s="23" t="s">
        <v>8413</v>
      </c>
      <c r="B7" s="25">
        <f>COUNTIFS(Kickstarter!$D:$D,"&gt;=20000",Kickstarter!$D:$D,"&lt;=24999",Kickstarter!$F:$F,"successful",Kickstarter!$R:$R,"plays")</f>
        <v>9</v>
      </c>
      <c r="C7" s="25">
        <f>COUNTIFS(Kickstarter!$D:$D,"&gt;=20000",Kickstarter!$D:$D,"&lt;=24999",Kickstarter!$F:$F,"Failed",Kickstarter!$R:$R,"plays")</f>
        <v>11</v>
      </c>
      <c r="D7" s="25">
        <f>COUNTIFS(Kickstarter!$D:$D,"&gt;=20000",Kickstarter!$D:$D,"&lt;=24999",Kickstarter!$F:$F,"Cancelled",Kickstarter!$R:$R,"plays")</f>
        <v>0</v>
      </c>
      <c r="E7" s="25">
        <f t="shared" si="0"/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8" x14ac:dyDescent="0.2">
      <c r="A8" s="23" t="s">
        <v>8414</v>
      </c>
      <c r="B8" s="25">
        <f>COUNTIFS(Kickstarter!$D:$D,"&gt;=25000",Kickstarter!$D:$D,"&lt;=29999",Kickstarter!$F:$F,"successful",Kickstarter!$R:$R,"plays")</f>
        <v>1</v>
      </c>
      <c r="C8" s="25">
        <f>COUNTIFS(Kickstarter!$D:$D,"&gt;=25000",Kickstarter!$D:$D,"&lt;=29999",Kickstarter!$F:$F,"Failed",Kickstarter!$R:$R,"plays")</f>
        <v>4</v>
      </c>
      <c r="D8" s="25">
        <f>COUNTIFS(Kickstarter!$D:$D,"&gt;=25000",Kickstarter!$D:$D,"&lt;=29999",Kickstarter!$F:$F,"Cancelled",Kickstarter!$R:$R,"plays")</f>
        <v>0</v>
      </c>
      <c r="E8" s="25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8" x14ac:dyDescent="0.2">
      <c r="A9" s="23" t="s">
        <v>8419</v>
      </c>
      <c r="B9" s="25">
        <f>COUNTIFS(Kickstarter!$D:$D,"&gt;=30000",Kickstarter!$D:$D,"&lt;=34999",Kickstarter!$F:$F,"successful",Kickstarter!$R:$R,"plays")</f>
        <v>3</v>
      </c>
      <c r="C9" s="25">
        <f>COUNTIFS(Kickstarter!$D:$D,"&gt;=30000",Kickstarter!$D:$D,"&lt;=34999",Kickstarter!$F:$F,"Failed",Kickstarter!$R:$R,"plays")</f>
        <v>8</v>
      </c>
      <c r="D9" s="25">
        <f>COUNTIFS(Kickstarter!$D:$D,"&gt;=30000",Kickstarter!$D:$D,"&lt;=34999",Kickstarter!$F:$F,"Cancelled",Kickstarter!$R:$R,"plays")</f>
        <v>0</v>
      </c>
      <c r="E9" s="25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8" x14ac:dyDescent="0.2">
      <c r="A10" s="23" t="s">
        <v>8415</v>
      </c>
      <c r="B10" s="25">
        <f>COUNTIFS(Kickstarter!$D:$D,"&gt;=35000",Kickstarter!$D:$D,"&lt;=39999",Kickstarter!$F:$F,"successful",Kickstarter!$R:$R,"plays")</f>
        <v>4</v>
      </c>
      <c r="C10" s="25">
        <f>COUNTIFS(Kickstarter!$D:$D,"&gt;=35000",Kickstarter!$D:$D,"&lt;=39999",Kickstarter!$F:$F,"Failed",Kickstarter!$R:$R,"plays")</f>
        <v>2</v>
      </c>
      <c r="D10" s="25">
        <f>COUNTIFS(Kickstarter!$D:$D,"&gt;=35000",Kickstarter!$D:$D,"&lt;=39999",Kickstarter!$F:$F,"Cancelled",Kickstarter!$R:$R,"plays")</f>
        <v>0</v>
      </c>
      <c r="E10" s="25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8" x14ac:dyDescent="0.2">
      <c r="A11" s="23" t="s">
        <v>8416</v>
      </c>
      <c r="B11" s="25">
        <f>COUNTIFS(Kickstarter!$D:$D,"&gt;=40000",Kickstarter!$D:$D,"&lt;=44999",Kickstarter!$F:$F,"successful",Kickstarter!$R:$R,"plays")</f>
        <v>2</v>
      </c>
      <c r="C11" s="25">
        <f>COUNTIFS(Kickstarter!$D:$D,"&gt;=40000",Kickstarter!$D:$D,"&lt;=44999",Kickstarter!$F:$F,"Failed",Kickstarter!$R:$R,"plays")</f>
        <v>1</v>
      </c>
      <c r="D11" s="25">
        <f>COUNTIFS(Kickstarter!$D:$D,"&gt;=40000",Kickstarter!$D:$D,"&lt;=44999",Kickstarter!$F:$F,"Cancelled",Kickstarter!$R:$R,"plays")</f>
        <v>0</v>
      </c>
      <c r="E11" s="25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8" x14ac:dyDescent="0.2">
      <c r="A12" s="23" t="s">
        <v>8417</v>
      </c>
      <c r="B12" s="25">
        <f>COUNTIFS(Kickstarter!$D:$D,"&gt;=45000",Kickstarter!$D:$D,"&lt;=49999",Kickstarter!$F:$F,"successful",Kickstarter!$R:$R,"plays")</f>
        <v>0</v>
      </c>
      <c r="C12" s="25">
        <f>COUNTIFS(Kickstarter!$D:$D,"&gt;=45000",Kickstarter!$D:$D,"&lt;=49999",Kickstarter!$F:$F,"Failed",Kickstarter!$R:$R,"plays")</f>
        <v>1</v>
      </c>
      <c r="D12" s="25">
        <f>COUNTIFS(Kickstarter!$D:$D,"&gt;=45000",Kickstarter!$D:$D,"&lt;=49999",Kickstarter!$F:$F,"Cancelled",Kickstarter!$R:$R,"plays")</f>
        <v>0</v>
      </c>
      <c r="E12" s="25">
        <f t="shared" si="0"/>
        <v>1</v>
      </c>
      <c r="F12" s="26">
        <f t="shared" si="1"/>
        <v>0</v>
      </c>
      <c r="G12" s="26">
        <f t="shared" si="2"/>
        <v>1</v>
      </c>
      <c r="H12" s="26">
        <f t="shared" si="3"/>
        <v>0</v>
      </c>
    </row>
    <row r="13" spans="1:8" x14ac:dyDescent="0.2">
      <c r="A13" s="23" t="s">
        <v>8418</v>
      </c>
      <c r="B13" s="25">
        <f>COUNTIFS(Kickstarter!$D:$D,"&gt;50000",Kickstarter!$F:$F,"successful",Kickstarter!$R:$R,"plays")</f>
        <v>2</v>
      </c>
      <c r="C13" s="25">
        <f>COUNTIFS(Kickstarter!$D:$D,"&gt;50000",Kickstarter!$F:$F,"Failed",Kickstarter!$R:$R,"plays")</f>
        <v>10</v>
      </c>
      <c r="D13" s="25">
        <f>COUNTIFS(Kickstarter!$D:$D,"&gt;50000",Kickstarter!$F:$F,"Cancelled",Kickstarter!$R:$R,"plays")</f>
        <v>0</v>
      </c>
      <c r="E13" s="25">
        <f t="shared" si="0"/>
        <v>12</v>
      </c>
      <c r="F13" s="26">
        <f t="shared" si="1"/>
        <v>0.16666666666666666</v>
      </c>
      <c r="G13" s="26">
        <f t="shared" si="2"/>
        <v>0.83333333333333337</v>
      </c>
      <c r="H13" s="26">
        <f t="shared" si="3"/>
        <v>0</v>
      </c>
    </row>
    <row r="47" spans="8:8" x14ac:dyDescent="0.2">
      <c r="H47" s="22" t="s">
        <v>8420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U4115"/>
  <sheetViews>
    <sheetView topLeftCell="D1" zoomScale="120" zoomScaleNormal="120" workbookViewId="0">
      <selection activeCell="F2" sqref="F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2.1640625" bestFit="1" customWidth="1"/>
    <col min="8" max="8" width="13" bestFit="1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13" bestFit="1" customWidth="1"/>
    <col min="14" max="14" width="41.1640625" customWidth="1"/>
    <col min="15" max="15" width="21.33203125" bestFit="1" customWidth="1"/>
    <col min="16" max="16" width="20" bestFit="1" customWidth="1"/>
    <col min="17" max="17" width="13.5" bestFit="1" customWidth="1"/>
    <col min="18" max="18" width="14.5" bestFit="1" customWidth="1"/>
    <col min="19" max="19" width="21.5" style="16" bestFit="1" customWidth="1"/>
    <col min="20" max="20" width="19.1640625" style="16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8359</v>
      </c>
      <c r="S1" s="15" t="s">
        <v>8366</v>
      </c>
      <c r="T1" s="15" t="s">
        <v>8367</v>
      </c>
      <c r="U1" s="15" t="s">
        <v>8380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40" si="40">ROUND(E515/D515*100,0)</f>
        <v>14</v>
      </c>
      <c r="P515">
        <f t="shared" ref="P515:P540" si="41">IFERROR(ROUND(E515/L515,2),0)</f>
        <v>102.38</v>
      </c>
      <c r="Q515" s="11" t="s">
        <v>8308</v>
      </c>
      <c r="R515" t="s">
        <v>8314</v>
      </c>
      <c r="S515" s="16">
        <f t="shared" ref="S515:S540" si="42">(((J515/60)/60)/24)+DATE(1970,1,1)</f>
        <v>42552.653993055559</v>
      </c>
      <c r="T515" s="16">
        <f t="shared" ref="T515:T540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ref="O541:O604" si="45">ROUND(E541/D541*100,0)</f>
        <v>101</v>
      </c>
      <c r="P541">
        <f t="shared" ref="P541:P604" si="46">IFERROR(ROUND(E541/L541,2),0)</f>
        <v>25.16</v>
      </c>
      <c r="Q541" s="11" t="s">
        <v>8315</v>
      </c>
      <c r="R541" t="s">
        <v>8316</v>
      </c>
      <c r="S541" s="16">
        <f t="shared" ref="S541:S604" si="47">(((J541/60)/60)/24)+DATE(1970,1,1)</f>
        <v>42535.049849537041</v>
      </c>
      <c r="T541" s="16">
        <f t="shared" ref="T541:T604" si="48">(((I541/60)/60)/24)+DATE(1970,1,1)</f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s="11" t="s">
        <v>8317</v>
      </c>
      <c r="R542" t="s">
        <v>8318</v>
      </c>
      <c r="S542" s="16">
        <f t="shared" si="47"/>
        <v>42009.817199074074</v>
      </c>
      <c r="T542" s="16">
        <f t="shared" si="48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s="11" t="s">
        <v>8317</v>
      </c>
      <c r="R543" t="s">
        <v>8318</v>
      </c>
      <c r="S543" s="16">
        <f t="shared" si="47"/>
        <v>42276.046689814815</v>
      </c>
      <c r="T543" s="16">
        <f t="shared" si="48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s="11" t="s">
        <v>8317</v>
      </c>
      <c r="R544" t="s">
        <v>8318</v>
      </c>
      <c r="S544" s="16">
        <f t="shared" si="47"/>
        <v>42433.737453703703</v>
      </c>
      <c r="T544" s="16">
        <f t="shared" si="48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s="11" t="s">
        <v>8317</v>
      </c>
      <c r="R545" t="s">
        <v>8318</v>
      </c>
      <c r="S545" s="16">
        <f t="shared" si="47"/>
        <v>41914.092152777775</v>
      </c>
      <c r="T545" s="16">
        <f t="shared" si="48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s="11" t="s">
        <v>8317</v>
      </c>
      <c r="R546" t="s">
        <v>8318</v>
      </c>
      <c r="S546" s="16">
        <f t="shared" si="47"/>
        <v>42525.656944444447</v>
      </c>
      <c r="T546" s="16">
        <f t="shared" si="48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s="11" t="s">
        <v>8317</v>
      </c>
      <c r="R547" t="s">
        <v>8318</v>
      </c>
      <c r="S547" s="16">
        <f t="shared" si="47"/>
        <v>42283.592465277776</v>
      </c>
      <c r="T547" s="16">
        <f t="shared" si="48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s="11" t="s">
        <v>8317</v>
      </c>
      <c r="R548" t="s">
        <v>8318</v>
      </c>
      <c r="S548" s="16">
        <f t="shared" si="47"/>
        <v>42249.667997685188</v>
      </c>
      <c r="T548" s="16">
        <f t="shared" si="48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6"/>
        <v>0</v>
      </c>
      <c r="Q549" s="11" t="s">
        <v>8317</v>
      </c>
      <c r="R549" t="s">
        <v>8318</v>
      </c>
      <c r="S549" s="16">
        <f t="shared" si="47"/>
        <v>42380.696342592593</v>
      </c>
      <c r="T549" s="16">
        <f t="shared" si="48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s="11" t="s">
        <v>8317</v>
      </c>
      <c r="R550" t="s">
        <v>8318</v>
      </c>
      <c r="S550" s="16">
        <f t="shared" si="47"/>
        <v>42276.903333333335</v>
      </c>
      <c r="T550" s="16">
        <f t="shared" si="48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s="11" t="s">
        <v>8317</v>
      </c>
      <c r="R551" t="s">
        <v>8318</v>
      </c>
      <c r="S551" s="16">
        <f t="shared" si="47"/>
        <v>42163.636828703704</v>
      </c>
      <c r="T551" s="16">
        <f t="shared" si="48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s="11" t="s">
        <v>8317</v>
      </c>
      <c r="R552" t="s">
        <v>8318</v>
      </c>
      <c r="S552" s="16">
        <f t="shared" si="47"/>
        <v>42753.678761574076</v>
      </c>
      <c r="T552" s="16">
        <f t="shared" si="48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s="11" t="s">
        <v>8317</v>
      </c>
      <c r="R553" t="s">
        <v>8318</v>
      </c>
      <c r="S553" s="16">
        <f t="shared" si="47"/>
        <v>42173.275740740741</v>
      </c>
      <c r="T553" s="16">
        <f t="shared" si="48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s="11" t="s">
        <v>8317</v>
      </c>
      <c r="R554" t="s">
        <v>8318</v>
      </c>
      <c r="S554" s="16">
        <f t="shared" si="47"/>
        <v>42318.616851851853</v>
      </c>
      <c r="T554" s="16">
        <f t="shared" si="48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s="11" t="s">
        <v>8317</v>
      </c>
      <c r="R555" t="s">
        <v>8318</v>
      </c>
      <c r="S555" s="16">
        <f t="shared" si="47"/>
        <v>41927.71980324074</v>
      </c>
      <c r="T555" s="16">
        <f t="shared" si="48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s="11" t="s">
        <v>8317</v>
      </c>
      <c r="R556" t="s">
        <v>8318</v>
      </c>
      <c r="S556" s="16">
        <f t="shared" si="47"/>
        <v>41901.684861111113</v>
      </c>
      <c r="T556" s="16">
        <f t="shared" si="48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6"/>
        <v>0</v>
      </c>
      <c r="Q557" s="11" t="s">
        <v>8317</v>
      </c>
      <c r="R557" t="s">
        <v>8318</v>
      </c>
      <c r="S557" s="16">
        <f t="shared" si="47"/>
        <v>42503.353506944448</v>
      </c>
      <c r="T557" s="16">
        <f t="shared" si="48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s="11" t="s">
        <v>8317</v>
      </c>
      <c r="R558" t="s">
        <v>8318</v>
      </c>
      <c r="S558" s="16">
        <f t="shared" si="47"/>
        <v>42345.860150462962</v>
      </c>
      <c r="T558" s="16">
        <f t="shared" si="48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s="11" t="s">
        <v>8317</v>
      </c>
      <c r="R559" t="s">
        <v>8318</v>
      </c>
      <c r="S559" s="16">
        <f t="shared" si="47"/>
        <v>42676.942164351851</v>
      </c>
      <c r="T559" s="16">
        <f t="shared" si="48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s="11" t="s">
        <v>8317</v>
      </c>
      <c r="R560" t="s">
        <v>8318</v>
      </c>
      <c r="S560" s="16">
        <f t="shared" si="47"/>
        <v>42057.883159722223</v>
      </c>
      <c r="T560" s="16">
        <f t="shared" si="48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s="11" t="s">
        <v>8317</v>
      </c>
      <c r="R561" t="s">
        <v>8318</v>
      </c>
      <c r="S561" s="16">
        <f t="shared" si="47"/>
        <v>42321.283101851848</v>
      </c>
      <c r="T561" s="16">
        <f t="shared" si="48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s="11" t="s">
        <v>8317</v>
      </c>
      <c r="R562" t="s">
        <v>8318</v>
      </c>
      <c r="S562" s="16">
        <f t="shared" si="47"/>
        <v>41960.771354166667</v>
      </c>
      <c r="T562" s="16">
        <f t="shared" si="48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s="11" t="s">
        <v>8317</v>
      </c>
      <c r="R563" t="s">
        <v>8318</v>
      </c>
      <c r="S563" s="16">
        <f t="shared" si="47"/>
        <v>42268.658715277779</v>
      </c>
      <c r="T563" s="16">
        <f t="shared" si="48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s="11" t="s">
        <v>8317</v>
      </c>
      <c r="R564" t="s">
        <v>8318</v>
      </c>
      <c r="S564" s="16">
        <f t="shared" si="47"/>
        <v>42692.389062500006</v>
      </c>
      <c r="T564" s="16">
        <f t="shared" si="48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s="11" t="s">
        <v>8317</v>
      </c>
      <c r="R565" t="s">
        <v>8318</v>
      </c>
      <c r="S565" s="16">
        <f t="shared" si="47"/>
        <v>42022.069988425923</v>
      </c>
      <c r="T565" s="16">
        <f t="shared" si="48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s="11" t="s">
        <v>8317</v>
      </c>
      <c r="R566" t="s">
        <v>8318</v>
      </c>
      <c r="S566" s="16">
        <f t="shared" si="47"/>
        <v>42411.942997685182</v>
      </c>
      <c r="T566" s="16">
        <f t="shared" si="48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6"/>
        <v>0</v>
      </c>
      <c r="Q567" s="11" t="s">
        <v>8317</v>
      </c>
      <c r="R567" t="s">
        <v>8318</v>
      </c>
      <c r="S567" s="16">
        <f t="shared" si="47"/>
        <v>42165.785289351858</v>
      </c>
      <c r="T567" s="16">
        <f t="shared" si="48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s="11" t="s">
        <v>8317</v>
      </c>
      <c r="R568" t="s">
        <v>8318</v>
      </c>
      <c r="S568" s="16">
        <f t="shared" si="47"/>
        <v>42535.68440972222</v>
      </c>
      <c r="T568" s="16">
        <f t="shared" si="48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s="11" t="s">
        <v>8317</v>
      </c>
      <c r="R569" t="s">
        <v>8318</v>
      </c>
      <c r="S569" s="16">
        <f t="shared" si="47"/>
        <v>41975.842523148152</v>
      </c>
      <c r="T569" s="16">
        <f t="shared" si="48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s="11" t="s">
        <v>8317</v>
      </c>
      <c r="R570" t="s">
        <v>8318</v>
      </c>
      <c r="S570" s="16">
        <f t="shared" si="47"/>
        <v>42348.9215625</v>
      </c>
      <c r="T570" s="16">
        <f t="shared" si="48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1" t="s">
        <v>8317</v>
      </c>
      <c r="R571" t="s">
        <v>8318</v>
      </c>
      <c r="S571" s="16">
        <f t="shared" si="47"/>
        <v>42340.847361111111</v>
      </c>
      <c r="T571" s="16">
        <f t="shared" si="48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1" t="s">
        <v>8317</v>
      </c>
      <c r="R572" t="s">
        <v>8318</v>
      </c>
      <c r="S572" s="16">
        <f t="shared" si="47"/>
        <v>42388.798252314817</v>
      </c>
      <c r="T572" s="16">
        <f t="shared" si="48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1" t="s">
        <v>8317</v>
      </c>
      <c r="R573" t="s">
        <v>8318</v>
      </c>
      <c r="S573" s="16">
        <f t="shared" si="47"/>
        <v>42192.816238425927</v>
      </c>
      <c r="T573" s="16">
        <f t="shared" si="48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s="11" t="s">
        <v>8317</v>
      </c>
      <c r="R574" t="s">
        <v>8318</v>
      </c>
      <c r="S574" s="16">
        <f t="shared" si="47"/>
        <v>42282.71629629629</v>
      </c>
      <c r="T574" s="16">
        <f t="shared" si="48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1" t="s">
        <v>8317</v>
      </c>
      <c r="R575" t="s">
        <v>8318</v>
      </c>
      <c r="S575" s="16">
        <f t="shared" si="47"/>
        <v>41963.050127314811</v>
      </c>
      <c r="T575" s="16">
        <f t="shared" si="48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1" t="s">
        <v>8317</v>
      </c>
      <c r="R576" t="s">
        <v>8318</v>
      </c>
      <c r="S576" s="16">
        <f t="shared" si="47"/>
        <v>42632.443368055552</v>
      </c>
      <c r="T576" s="16">
        <f t="shared" si="48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1" t="s">
        <v>8317</v>
      </c>
      <c r="R577" t="s">
        <v>8318</v>
      </c>
      <c r="S577" s="16">
        <f t="shared" si="47"/>
        <v>42138.692627314813</v>
      </c>
      <c r="T577" s="16">
        <f t="shared" si="48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1" t="s">
        <v>8317</v>
      </c>
      <c r="R578" t="s">
        <v>8318</v>
      </c>
      <c r="S578" s="16">
        <f t="shared" si="47"/>
        <v>42031.471666666665</v>
      </c>
      <c r="T578" s="16">
        <f t="shared" si="48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6">
        <f t="shared" si="47"/>
        <v>42450.589143518519</v>
      </c>
      <c r="T579" s="16">
        <f t="shared" si="48"/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ref="O605:O668" si="50">ROUND(E605/D605*100,0)</f>
        <v>4</v>
      </c>
      <c r="P605">
        <f t="shared" ref="P605:P668" si="51">IFERROR(ROUND(E605/L605,2),0)</f>
        <v>45.39</v>
      </c>
      <c r="Q605" s="11" t="s">
        <v>8317</v>
      </c>
      <c r="R605" t="s">
        <v>8318</v>
      </c>
      <c r="S605" s="16">
        <f t="shared" ref="S605:S668" si="52">(((J605/60)/60)/24)+DATE(1970,1,1)</f>
        <v>41835.639155092591</v>
      </c>
      <c r="T605" s="16">
        <f t="shared" ref="T605:T668" si="53">(((I605/60)/60)/24)+DATE(1970,1,1)</f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s="11" t="s">
        <v>8317</v>
      </c>
      <c r="R606" t="s">
        <v>8318</v>
      </c>
      <c r="S606" s="16">
        <f t="shared" si="52"/>
        <v>41849.035370370373</v>
      </c>
      <c r="T606" s="16">
        <f t="shared" si="53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s="11" t="s">
        <v>8317</v>
      </c>
      <c r="R607" t="s">
        <v>8318</v>
      </c>
      <c r="S607" s="16">
        <f t="shared" si="52"/>
        <v>42194.357731481476</v>
      </c>
      <c r="T607" s="16">
        <f t="shared" si="53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s="11" t="s">
        <v>8317</v>
      </c>
      <c r="R608" t="s">
        <v>8318</v>
      </c>
      <c r="S608" s="16">
        <f t="shared" si="52"/>
        <v>42102.650567129633</v>
      </c>
      <c r="T608" s="16">
        <f t="shared" si="53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s="11" t="s">
        <v>8317</v>
      </c>
      <c r="R609" t="s">
        <v>8318</v>
      </c>
      <c r="S609" s="16">
        <f t="shared" si="52"/>
        <v>42300.825648148151</v>
      </c>
      <c r="T609" s="16">
        <f t="shared" si="53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s="11" t="s">
        <v>8317</v>
      </c>
      <c r="R610" t="s">
        <v>8318</v>
      </c>
      <c r="S610" s="16">
        <f t="shared" si="52"/>
        <v>42140.921064814815</v>
      </c>
      <c r="T610" s="16">
        <f t="shared" si="53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s="11" t="s">
        <v>8317</v>
      </c>
      <c r="R611" t="s">
        <v>8318</v>
      </c>
      <c r="S611" s="16">
        <f t="shared" si="52"/>
        <v>42307.034074074079</v>
      </c>
      <c r="T611" s="16">
        <f t="shared" si="53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s="11" t="s">
        <v>8317</v>
      </c>
      <c r="R612" t="s">
        <v>8318</v>
      </c>
      <c r="S612" s="16">
        <f t="shared" si="52"/>
        <v>42086.83085648148</v>
      </c>
      <c r="T612" s="16">
        <f t="shared" si="53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s="11" t="s">
        <v>8317</v>
      </c>
      <c r="R613" t="s">
        <v>8318</v>
      </c>
      <c r="S613" s="16">
        <f t="shared" si="52"/>
        <v>42328.560613425929</v>
      </c>
      <c r="T613" s="16">
        <f t="shared" si="53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s="11" t="s">
        <v>8317</v>
      </c>
      <c r="R614" t="s">
        <v>8318</v>
      </c>
      <c r="S614" s="16">
        <f t="shared" si="52"/>
        <v>42585.031782407401</v>
      </c>
      <c r="T614" s="16">
        <f t="shared" si="53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s="11" t="s">
        <v>8317</v>
      </c>
      <c r="R615" t="s">
        <v>8318</v>
      </c>
      <c r="S615" s="16">
        <f t="shared" si="52"/>
        <v>42247.496759259258</v>
      </c>
      <c r="T615" s="16">
        <f t="shared" si="53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s="11" t="s">
        <v>8317</v>
      </c>
      <c r="R616" t="s">
        <v>8318</v>
      </c>
      <c r="S616" s="16">
        <f t="shared" si="52"/>
        <v>42515.061805555553</v>
      </c>
      <c r="T616" s="16">
        <f t="shared" si="53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s="11" t="s">
        <v>8317</v>
      </c>
      <c r="R617" t="s">
        <v>8318</v>
      </c>
      <c r="S617" s="16">
        <f t="shared" si="52"/>
        <v>42242.122210648144</v>
      </c>
      <c r="T617" s="16">
        <f t="shared" si="53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s="11" t="s">
        <v>8317</v>
      </c>
      <c r="R618" t="s">
        <v>8318</v>
      </c>
      <c r="S618" s="16">
        <f t="shared" si="52"/>
        <v>42761.376238425932</v>
      </c>
      <c r="T618" s="16">
        <f t="shared" si="53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s="11" t="s">
        <v>8317</v>
      </c>
      <c r="R619" t="s">
        <v>8318</v>
      </c>
      <c r="S619" s="16">
        <f t="shared" si="52"/>
        <v>42087.343090277776</v>
      </c>
      <c r="T619" s="16">
        <f t="shared" si="53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s="11" t="s">
        <v>8317</v>
      </c>
      <c r="R620" t="s">
        <v>8318</v>
      </c>
      <c r="S620" s="16">
        <f t="shared" si="52"/>
        <v>42317.810219907406</v>
      </c>
      <c r="T620" s="16">
        <f t="shared" si="53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s="11" t="s">
        <v>8317</v>
      </c>
      <c r="R621" t="s">
        <v>8318</v>
      </c>
      <c r="S621" s="16">
        <f t="shared" si="52"/>
        <v>41908.650347222225</v>
      </c>
      <c r="T621" s="16">
        <f t="shared" si="53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s="11" t="s">
        <v>8317</v>
      </c>
      <c r="R622" t="s">
        <v>8318</v>
      </c>
      <c r="S622" s="16">
        <f t="shared" si="52"/>
        <v>41831.716874999998</v>
      </c>
      <c r="T622" s="16">
        <f t="shared" si="53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s="11" t="s">
        <v>8317</v>
      </c>
      <c r="R623" t="s">
        <v>8318</v>
      </c>
      <c r="S623" s="16">
        <f t="shared" si="52"/>
        <v>42528.987696759257</v>
      </c>
      <c r="T623" s="16">
        <f t="shared" si="53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s="11" t="s">
        <v>8317</v>
      </c>
      <c r="R624" t="s">
        <v>8318</v>
      </c>
      <c r="S624" s="16">
        <f t="shared" si="52"/>
        <v>42532.774745370371</v>
      </c>
      <c r="T624" s="16">
        <f t="shared" si="53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s="11" t="s">
        <v>8317</v>
      </c>
      <c r="R625" t="s">
        <v>8318</v>
      </c>
      <c r="S625" s="16">
        <f t="shared" si="52"/>
        <v>42122.009224537032</v>
      </c>
      <c r="T625" s="16">
        <f t="shared" si="53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s="11" t="s">
        <v>8317</v>
      </c>
      <c r="R626" t="s">
        <v>8318</v>
      </c>
      <c r="S626" s="16">
        <f t="shared" si="52"/>
        <v>42108.988900462966</v>
      </c>
      <c r="T626" s="16">
        <f t="shared" si="53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s="11" t="s">
        <v>8317</v>
      </c>
      <c r="R627" t="s">
        <v>8318</v>
      </c>
      <c r="S627" s="16">
        <f t="shared" si="52"/>
        <v>42790.895567129628</v>
      </c>
      <c r="T627" s="16">
        <f t="shared" si="53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s="11" t="s">
        <v>8317</v>
      </c>
      <c r="R628" t="s">
        <v>8318</v>
      </c>
      <c r="S628" s="16">
        <f t="shared" si="52"/>
        <v>42198.559479166666</v>
      </c>
      <c r="T628" s="16">
        <f t="shared" si="53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s="11" t="s">
        <v>8317</v>
      </c>
      <c r="R629" t="s">
        <v>8318</v>
      </c>
      <c r="S629" s="16">
        <f t="shared" si="52"/>
        <v>42384.306840277779</v>
      </c>
      <c r="T629" s="16">
        <f t="shared" si="53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s="11" t="s">
        <v>8317</v>
      </c>
      <c r="R630" t="s">
        <v>8318</v>
      </c>
      <c r="S630" s="16">
        <f t="shared" si="52"/>
        <v>41803.692789351851</v>
      </c>
      <c r="T630" s="16">
        <f t="shared" si="53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s="11" t="s">
        <v>8317</v>
      </c>
      <c r="R631" t="s">
        <v>8318</v>
      </c>
      <c r="S631" s="16">
        <f t="shared" si="52"/>
        <v>42474.637824074074</v>
      </c>
      <c r="T631" s="16">
        <f t="shared" si="53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s="11" t="s">
        <v>8317</v>
      </c>
      <c r="R632" t="s">
        <v>8318</v>
      </c>
      <c r="S632" s="16">
        <f t="shared" si="52"/>
        <v>42223.619456018518</v>
      </c>
      <c r="T632" s="16">
        <f t="shared" si="53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s="11" t="s">
        <v>8317</v>
      </c>
      <c r="R633" t="s">
        <v>8318</v>
      </c>
      <c r="S633" s="16">
        <f t="shared" si="52"/>
        <v>42489.772326388891</v>
      </c>
      <c r="T633" s="16">
        <f t="shared" si="53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s="11" t="s">
        <v>8317</v>
      </c>
      <c r="R634" t="s">
        <v>8318</v>
      </c>
      <c r="S634" s="16">
        <f t="shared" si="52"/>
        <v>42303.659317129626</v>
      </c>
      <c r="T634" s="16">
        <f t="shared" si="53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s="11" t="s">
        <v>8317</v>
      </c>
      <c r="R635" t="s">
        <v>8318</v>
      </c>
      <c r="S635" s="16">
        <f t="shared" si="52"/>
        <v>42507.29932870371</v>
      </c>
      <c r="T635" s="16">
        <f t="shared" si="53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s="11" t="s">
        <v>8317</v>
      </c>
      <c r="R636" t="s">
        <v>8318</v>
      </c>
      <c r="S636" s="16">
        <f t="shared" si="52"/>
        <v>42031.928576388891</v>
      </c>
      <c r="T636" s="16">
        <f t="shared" si="53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s="11" t="s">
        <v>8317</v>
      </c>
      <c r="R637" t="s">
        <v>8318</v>
      </c>
      <c r="S637" s="16">
        <f t="shared" si="52"/>
        <v>42076.092152777783</v>
      </c>
      <c r="T637" s="16">
        <f t="shared" si="53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s="11" t="s">
        <v>8317</v>
      </c>
      <c r="R638" t="s">
        <v>8318</v>
      </c>
      <c r="S638" s="16">
        <f t="shared" si="52"/>
        <v>42131.455439814818</v>
      </c>
      <c r="T638" s="16">
        <f t="shared" si="53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s="11" t="s">
        <v>8317</v>
      </c>
      <c r="R639" t="s">
        <v>8318</v>
      </c>
      <c r="S639" s="16">
        <f t="shared" si="52"/>
        <v>42762.962013888886</v>
      </c>
      <c r="T639" s="16">
        <f t="shared" si="53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s="11" t="s">
        <v>8317</v>
      </c>
      <c r="R640" t="s">
        <v>8318</v>
      </c>
      <c r="S640" s="16">
        <f t="shared" si="52"/>
        <v>42759.593310185184</v>
      </c>
      <c r="T640" s="16">
        <f t="shared" si="53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s="11" t="s">
        <v>8317</v>
      </c>
      <c r="R641" t="s">
        <v>8318</v>
      </c>
      <c r="S641" s="16">
        <f t="shared" si="52"/>
        <v>41865.583275462966</v>
      </c>
      <c r="T641" s="16">
        <f t="shared" si="53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1" t="s">
        <v>8317</v>
      </c>
      <c r="R642" t="s">
        <v>8319</v>
      </c>
      <c r="S642" s="16">
        <f t="shared" si="52"/>
        <v>42683.420312500006</v>
      </c>
      <c r="T642" s="16">
        <f t="shared" si="53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6">
        <f t="shared" si="52"/>
        <v>42199.57</v>
      </c>
      <c r="T643" s="16">
        <f t="shared" si="53"/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ref="O669:O732" si="55">ROUND(E669/D669*100,0)</f>
        <v>10</v>
      </c>
      <c r="P669">
        <f t="shared" ref="P669:P732" si="56">IFERROR(ROUND(E669/L669,2),0)</f>
        <v>178.93</v>
      </c>
      <c r="Q669" s="11" t="s">
        <v>8317</v>
      </c>
      <c r="R669" t="s">
        <v>8319</v>
      </c>
      <c r="S669" s="16">
        <f t="shared" ref="S669:S732" si="57">(((J669/60)/60)/24)+DATE(1970,1,1)</f>
        <v>42632.373414351852</v>
      </c>
      <c r="T669" s="16">
        <f t="shared" ref="T669:T732" si="58">(((I669/60)/60)/24)+DATE(1970,1,1)</f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s="11" t="s">
        <v>8317</v>
      </c>
      <c r="R670" t="s">
        <v>8319</v>
      </c>
      <c r="S670" s="16">
        <f t="shared" si="57"/>
        <v>42090.831273148149</v>
      </c>
      <c r="T670" s="16">
        <f t="shared" si="58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s="11" t="s">
        <v>8317</v>
      </c>
      <c r="R671" t="s">
        <v>8319</v>
      </c>
      <c r="S671" s="16">
        <f t="shared" si="57"/>
        <v>42527.625671296293</v>
      </c>
      <c r="T671" s="16">
        <f t="shared" si="58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s="11" t="s">
        <v>8317</v>
      </c>
      <c r="R672" t="s">
        <v>8319</v>
      </c>
      <c r="S672" s="16">
        <f t="shared" si="57"/>
        <v>42506.709722222222</v>
      </c>
      <c r="T672" s="16">
        <f t="shared" si="58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s="11" t="s">
        <v>8317</v>
      </c>
      <c r="R673" t="s">
        <v>8319</v>
      </c>
      <c r="S673" s="16">
        <f t="shared" si="57"/>
        <v>41984.692731481482</v>
      </c>
      <c r="T673" s="16">
        <f t="shared" si="58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s="11" t="s">
        <v>8317</v>
      </c>
      <c r="R674" t="s">
        <v>8319</v>
      </c>
      <c r="S674" s="16">
        <f t="shared" si="57"/>
        <v>41974.219490740739</v>
      </c>
      <c r="T674" s="16">
        <f t="shared" si="58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s="11" t="s">
        <v>8317</v>
      </c>
      <c r="R675" t="s">
        <v>8319</v>
      </c>
      <c r="S675" s="16">
        <f t="shared" si="57"/>
        <v>41838.840474537035</v>
      </c>
      <c r="T675" s="16">
        <f t="shared" si="58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s="11" t="s">
        <v>8317</v>
      </c>
      <c r="R676" t="s">
        <v>8319</v>
      </c>
      <c r="S676" s="16">
        <f t="shared" si="57"/>
        <v>41803.116053240738</v>
      </c>
      <c r="T676" s="16">
        <f t="shared" si="58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s="11" t="s">
        <v>8317</v>
      </c>
      <c r="R677" t="s">
        <v>8319</v>
      </c>
      <c r="S677" s="16">
        <f t="shared" si="57"/>
        <v>41975.930601851855</v>
      </c>
      <c r="T677" s="16">
        <f t="shared" si="58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s="11" t="s">
        <v>8317</v>
      </c>
      <c r="R678" t="s">
        <v>8319</v>
      </c>
      <c r="S678" s="16">
        <f t="shared" si="57"/>
        <v>42012.768298611118</v>
      </c>
      <c r="T678" s="16">
        <f t="shared" si="58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s="11" t="s">
        <v>8317</v>
      </c>
      <c r="R679" t="s">
        <v>8319</v>
      </c>
      <c r="S679" s="16">
        <f t="shared" si="57"/>
        <v>42504.403877314813</v>
      </c>
      <c r="T679" s="16">
        <f t="shared" si="58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s="11" t="s">
        <v>8317</v>
      </c>
      <c r="R680" t="s">
        <v>8319</v>
      </c>
      <c r="S680" s="16">
        <f t="shared" si="57"/>
        <v>42481.376597222217</v>
      </c>
      <c r="T680" s="16">
        <f t="shared" si="58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s="11" t="s">
        <v>8317</v>
      </c>
      <c r="R681" t="s">
        <v>8319</v>
      </c>
      <c r="S681" s="16">
        <f t="shared" si="57"/>
        <v>42556.695706018523</v>
      </c>
      <c r="T681" s="16">
        <f t="shared" si="58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s="11" t="s">
        <v>8317</v>
      </c>
      <c r="R682" t="s">
        <v>8319</v>
      </c>
      <c r="S682" s="16">
        <f t="shared" si="57"/>
        <v>41864.501516203702</v>
      </c>
      <c r="T682" s="16">
        <f t="shared" si="58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s="11" t="s">
        <v>8317</v>
      </c>
      <c r="R683" t="s">
        <v>8319</v>
      </c>
      <c r="S683" s="16">
        <f t="shared" si="57"/>
        <v>42639.805601851855</v>
      </c>
      <c r="T683" s="16">
        <f t="shared" si="58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s="11" t="s">
        <v>8317</v>
      </c>
      <c r="R684" t="s">
        <v>8319</v>
      </c>
      <c r="S684" s="16">
        <f t="shared" si="57"/>
        <v>42778.765300925923</v>
      </c>
      <c r="T684" s="16">
        <f t="shared" si="58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s="11" t="s">
        <v>8317</v>
      </c>
      <c r="R685" t="s">
        <v>8319</v>
      </c>
      <c r="S685" s="16">
        <f t="shared" si="57"/>
        <v>42634.900046296301</v>
      </c>
      <c r="T685" s="16">
        <f t="shared" si="58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s="11" t="s">
        <v>8317</v>
      </c>
      <c r="R686" t="s">
        <v>8319</v>
      </c>
      <c r="S686" s="16">
        <f t="shared" si="57"/>
        <v>41809.473275462966</v>
      </c>
      <c r="T686" s="16">
        <f t="shared" si="58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s="11" t="s">
        <v>8317</v>
      </c>
      <c r="R687" t="s">
        <v>8319</v>
      </c>
      <c r="S687" s="16">
        <f t="shared" si="57"/>
        <v>41971.866574074069</v>
      </c>
      <c r="T687" s="16">
        <f t="shared" si="58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s="11" t="s">
        <v>8317</v>
      </c>
      <c r="R688" t="s">
        <v>8319</v>
      </c>
      <c r="S688" s="16">
        <f t="shared" si="57"/>
        <v>42189.673263888893</v>
      </c>
      <c r="T688" s="16">
        <f t="shared" si="58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s="11" t="s">
        <v>8317</v>
      </c>
      <c r="R689" t="s">
        <v>8319</v>
      </c>
      <c r="S689" s="16">
        <f t="shared" si="57"/>
        <v>42711.750613425931</v>
      </c>
      <c r="T689" s="16">
        <f t="shared" si="58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s="11" t="s">
        <v>8317</v>
      </c>
      <c r="R690" t="s">
        <v>8319</v>
      </c>
      <c r="S690" s="16">
        <f t="shared" si="57"/>
        <v>42262.104780092588</v>
      </c>
      <c r="T690" s="16">
        <f t="shared" si="58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s="11" t="s">
        <v>8317</v>
      </c>
      <c r="R691" t="s">
        <v>8319</v>
      </c>
      <c r="S691" s="16">
        <f t="shared" si="57"/>
        <v>42675.66778935185</v>
      </c>
      <c r="T691" s="16">
        <f t="shared" si="58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s="11" t="s">
        <v>8317</v>
      </c>
      <c r="R692" t="s">
        <v>8319</v>
      </c>
      <c r="S692" s="16">
        <f t="shared" si="57"/>
        <v>42579.634733796294</v>
      </c>
      <c r="T692" s="16">
        <f t="shared" si="58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s="11" t="s">
        <v>8317</v>
      </c>
      <c r="R693" t="s">
        <v>8319</v>
      </c>
      <c r="S693" s="16">
        <f t="shared" si="57"/>
        <v>42158.028310185182</v>
      </c>
      <c r="T693" s="16">
        <f t="shared" si="58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s="11" t="s">
        <v>8317</v>
      </c>
      <c r="R694" t="s">
        <v>8319</v>
      </c>
      <c r="S694" s="16">
        <f t="shared" si="57"/>
        <v>42696.37572916667</v>
      </c>
      <c r="T694" s="16">
        <f t="shared" si="58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s="11" t="s">
        <v>8317</v>
      </c>
      <c r="R695" t="s">
        <v>8319</v>
      </c>
      <c r="S695" s="16">
        <f t="shared" si="57"/>
        <v>42094.808182870373</v>
      </c>
      <c r="T695" s="16">
        <f t="shared" si="58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s="11" t="s">
        <v>8317</v>
      </c>
      <c r="R696" t="s">
        <v>8319</v>
      </c>
      <c r="S696" s="16">
        <f t="shared" si="57"/>
        <v>42737.663877314815</v>
      </c>
      <c r="T696" s="16">
        <f t="shared" si="58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s="11" t="s">
        <v>8317</v>
      </c>
      <c r="R697" t="s">
        <v>8319</v>
      </c>
      <c r="S697" s="16">
        <f t="shared" si="57"/>
        <v>41913.521064814813</v>
      </c>
      <c r="T697" s="16">
        <f t="shared" si="58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s="11" t="s">
        <v>8317</v>
      </c>
      <c r="R698" t="s">
        <v>8319</v>
      </c>
      <c r="S698" s="16">
        <f t="shared" si="57"/>
        <v>41815.927106481482</v>
      </c>
      <c r="T698" s="16">
        <f t="shared" si="58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1" t="s">
        <v>8317</v>
      </c>
      <c r="R699" t="s">
        <v>8319</v>
      </c>
      <c r="S699" s="16">
        <f t="shared" si="57"/>
        <v>42388.523020833338</v>
      </c>
      <c r="T699" s="16">
        <f t="shared" si="58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s="11" t="s">
        <v>8317</v>
      </c>
      <c r="R700" t="s">
        <v>8319</v>
      </c>
      <c r="S700" s="16">
        <f t="shared" si="57"/>
        <v>41866.931076388886</v>
      </c>
      <c r="T700" s="16">
        <f t="shared" si="58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s="11" t="s">
        <v>8317</v>
      </c>
      <c r="R701" t="s">
        <v>8319</v>
      </c>
      <c r="S701" s="16">
        <f t="shared" si="57"/>
        <v>41563.485509259262</v>
      </c>
      <c r="T701" s="16">
        <f t="shared" si="58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1" t="s">
        <v>8317</v>
      </c>
      <c r="R702" t="s">
        <v>8319</v>
      </c>
      <c r="S702" s="16">
        <f t="shared" si="57"/>
        <v>42715.688437500001</v>
      </c>
      <c r="T702" s="16">
        <f t="shared" si="58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1" t="s">
        <v>8317</v>
      </c>
      <c r="R703" t="s">
        <v>8319</v>
      </c>
      <c r="S703" s="16">
        <f t="shared" si="57"/>
        <v>41813.662962962961</v>
      </c>
      <c r="T703" s="16">
        <f t="shared" si="58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s="11" t="s">
        <v>8317</v>
      </c>
      <c r="R704" t="s">
        <v>8319</v>
      </c>
      <c r="S704" s="16">
        <f t="shared" si="57"/>
        <v>42668.726701388892</v>
      </c>
      <c r="T704" s="16">
        <f t="shared" si="58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s="11" t="s">
        <v>8317</v>
      </c>
      <c r="R705" t="s">
        <v>8319</v>
      </c>
      <c r="S705" s="16">
        <f t="shared" si="57"/>
        <v>42711.950798611113</v>
      </c>
      <c r="T705" s="16">
        <f t="shared" si="58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1" t="s">
        <v>8317</v>
      </c>
      <c r="R706" t="s">
        <v>8319</v>
      </c>
      <c r="S706" s="16">
        <f t="shared" si="57"/>
        <v>42726.192916666667</v>
      </c>
      <c r="T706" s="16">
        <f t="shared" si="58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6">
        <f t="shared" si="57"/>
        <v>42726.491643518515</v>
      </c>
      <c r="T707" s="16">
        <f t="shared" si="58"/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ref="O733:O796" si="60">ROUND(E733/D733*100,0)</f>
        <v>126</v>
      </c>
      <c r="P733">
        <f t="shared" ref="P733:P796" si="61">IFERROR(ROUND(E733/L733,2),0)</f>
        <v>88.73</v>
      </c>
      <c r="Q733" s="11" t="s">
        <v>8320</v>
      </c>
      <c r="R733" t="s">
        <v>8321</v>
      </c>
      <c r="S733" s="16">
        <f t="shared" ref="S733:S796" si="62">(((J733/60)/60)/24)+DATE(1970,1,1)</f>
        <v>40879.795682870368</v>
      </c>
      <c r="T733" s="16">
        <f t="shared" ref="T733:T796" si="63">(((I733/60)/60)/24)+DATE(1970,1,1)</f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s="11" t="s">
        <v>8320</v>
      </c>
      <c r="R734" t="s">
        <v>8321</v>
      </c>
      <c r="S734" s="16">
        <f t="shared" si="62"/>
        <v>41486.424317129626</v>
      </c>
      <c r="T734" s="16">
        <f t="shared" si="63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s="11" t="s">
        <v>8320</v>
      </c>
      <c r="R735" t="s">
        <v>8321</v>
      </c>
      <c r="S735" s="16">
        <f t="shared" si="62"/>
        <v>41598.420046296298</v>
      </c>
      <c r="T735" s="16">
        <f t="shared" si="63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s="11" t="s">
        <v>8320</v>
      </c>
      <c r="R736" t="s">
        <v>8321</v>
      </c>
      <c r="S736" s="16">
        <f t="shared" si="62"/>
        <v>42102.164583333331</v>
      </c>
      <c r="T736" s="16">
        <f t="shared" si="63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s="11" t="s">
        <v>8320</v>
      </c>
      <c r="R737" t="s">
        <v>8321</v>
      </c>
      <c r="S737" s="16">
        <f t="shared" si="62"/>
        <v>41946.029467592591</v>
      </c>
      <c r="T737" s="16">
        <f t="shared" si="63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s="11" t="s">
        <v>8320</v>
      </c>
      <c r="R738" t="s">
        <v>8321</v>
      </c>
      <c r="S738" s="16">
        <f t="shared" si="62"/>
        <v>41579.734259259261</v>
      </c>
      <c r="T738" s="16">
        <f t="shared" si="63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s="11" t="s">
        <v>8320</v>
      </c>
      <c r="R739" t="s">
        <v>8321</v>
      </c>
      <c r="S739" s="16">
        <f t="shared" si="62"/>
        <v>41667.275312500002</v>
      </c>
      <c r="T739" s="16">
        <f t="shared" si="63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s="11" t="s">
        <v>8320</v>
      </c>
      <c r="R740" t="s">
        <v>8321</v>
      </c>
      <c r="S740" s="16">
        <f t="shared" si="62"/>
        <v>41943.604097222218</v>
      </c>
      <c r="T740" s="16">
        <f t="shared" si="63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s="11" t="s">
        <v>8320</v>
      </c>
      <c r="R741" t="s">
        <v>8321</v>
      </c>
      <c r="S741" s="16">
        <f t="shared" si="62"/>
        <v>41829.502650462964</v>
      </c>
      <c r="T741" s="16">
        <f t="shared" si="63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s="11" t="s">
        <v>8320</v>
      </c>
      <c r="R742" t="s">
        <v>8321</v>
      </c>
      <c r="S742" s="16">
        <f t="shared" si="62"/>
        <v>42162.146782407406</v>
      </c>
      <c r="T742" s="16">
        <f t="shared" si="63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s="11" t="s">
        <v>8320</v>
      </c>
      <c r="R743" t="s">
        <v>8321</v>
      </c>
      <c r="S743" s="16">
        <f t="shared" si="62"/>
        <v>41401.648217592592</v>
      </c>
      <c r="T743" s="16">
        <f t="shared" si="63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s="11" t="s">
        <v>8320</v>
      </c>
      <c r="R744" t="s">
        <v>8321</v>
      </c>
      <c r="S744" s="16">
        <f t="shared" si="62"/>
        <v>41689.917962962965</v>
      </c>
      <c r="T744" s="16">
        <f t="shared" si="63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s="11" t="s">
        <v>8320</v>
      </c>
      <c r="R745" t="s">
        <v>8321</v>
      </c>
      <c r="S745" s="16">
        <f t="shared" si="62"/>
        <v>40990.709317129629</v>
      </c>
      <c r="T745" s="16">
        <f t="shared" si="63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s="11" t="s">
        <v>8320</v>
      </c>
      <c r="R746" t="s">
        <v>8321</v>
      </c>
      <c r="S746" s="16">
        <f t="shared" si="62"/>
        <v>41226.95721064815</v>
      </c>
      <c r="T746" s="16">
        <f t="shared" si="63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s="11" t="s">
        <v>8320</v>
      </c>
      <c r="R747" t="s">
        <v>8321</v>
      </c>
      <c r="S747" s="16">
        <f t="shared" si="62"/>
        <v>41367.572280092594</v>
      </c>
      <c r="T747" s="16">
        <f t="shared" si="63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s="11" t="s">
        <v>8320</v>
      </c>
      <c r="R748" t="s">
        <v>8321</v>
      </c>
      <c r="S748" s="16">
        <f t="shared" si="62"/>
        <v>41157.042928240742</v>
      </c>
      <c r="T748" s="16">
        <f t="shared" si="63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s="11" t="s">
        <v>8320</v>
      </c>
      <c r="R749" t="s">
        <v>8321</v>
      </c>
      <c r="S749" s="16">
        <f t="shared" si="62"/>
        <v>41988.548831018517</v>
      </c>
      <c r="T749" s="16">
        <f t="shared" si="63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s="11" t="s">
        <v>8320</v>
      </c>
      <c r="R750" t="s">
        <v>8321</v>
      </c>
      <c r="S750" s="16">
        <f t="shared" si="62"/>
        <v>41831.846828703703</v>
      </c>
      <c r="T750" s="16">
        <f t="shared" si="63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s="11" t="s">
        <v>8320</v>
      </c>
      <c r="R751" t="s">
        <v>8321</v>
      </c>
      <c r="S751" s="16">
        <f t="shared" si="62"/>
        <v>42733.94131944445</v>
      </c>
      <c r="T751" s="16">
        <f t="shared" si="63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s="11" t="s">
        <v>8320</v>
      </c>
      <c r="R752" t="s">
        <v>8321</v>
      </c>
      <c r="S752" s="16">
        <f t="shared" si="62"/>
        <v>41299.878148148149</v>
      </c>
      <c r="T752" s="16">
        <f t="shared" si="63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s="11" t="s">
        <v>8320</v>
      </c>
      <c r="R753" t="s">
        <v>8321</v>
      </c>
      <c r="S753" s="16">
        <f t="shared" si="62"/>
        <v>40713.630497685182</v>
      </c>
      <c r="T753" s="16">
        <f t="shared" si="63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s="11" t="s">
        <v>8320</v>
      </c>
      <c r="R754" t="s">
        <v>8321</v>
      </c>
      <c r="S754" s="16">
        <f t="shared" si="62"/>
        <v>42639.421493055561</v>
      </c>
      <c r="T754" s="16">
        <f t="shared" si="63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s="11" t="s">
        <v>8320</v>
      </c>
      <c r="R755" t="s">
        <v>8321</v>
      </c>
      <c r="S755" s="16">
        <f t="shared" si="62"/>
        <v>42019.590173611112</v>
      </c>
      <c r="T755" s="16">
        <f t="shared" si="63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s="11" t="s">
        <v>8320</v>
      </c>
      <c r="R756" t="s">
        <v>8321</v>
      </c>
      <c r="S756" s="16">
        <f t="shared" si="62"/>
        <v>41249.749085648145</v>
      </c>
      <c r="T756" s="16">
        <f t="shared" si="63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s="11" t="s">
        <v>8320</v>
      </c>
      <c r="R757" t="s">
        <v>8321</v>
      </c>
      <c r="S757" s="16">
        <f t="shared" si="62"/>
        <v>41383.605057870373</v>
      </c>
      <c r="T757" s="16">
        <f t="shared" si="63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s="11" t="s">
        <v>8320</v>
      </c>
      <c r="R758" t="s">
        <v>8321</v>
      </c>
      <c r="S758" s="16">
        <f t="shared" si="62"/>
        <v>40590.766886574071</v>
      </c>
      <c r="T758" s="16">
        <f t="shared" si="63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s="11" t="s">
        <v>8320</v>
      </c>
      <c r="R759" t="s">
        <v>8321</v>
      </c>
      <c r="S759" s="16">
        <f t="shared" si="62"/>
        <v>41235.054560185185</v>
      </c>
      <c r="T759" s="16">
        <f t="shared" si="63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s="11" t="s">
        <v>8320</v>
      </c>
      <c r="R760" t="s">
        <v>8321</v>
      </c>
      <c r="S760" s="16">
        <f t="shared" si="62"/>
        <v>40429.836435185185</v>
      </c>
      <c r="T760" s="16">
        <f t="shared" si="63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s="11" t="s">
        <v>8320</v>
      </c>
      <c r="R761" t="s">
        <v>8321</v>
      </c>
      <c r="S761" s="16">
        <f t="shared" si="62"/>
        <v>41789.330312500002</v>
      </c>
      <c r="T761" s="16">
        <f t="shared" si="63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s="11" t="s">
        <v>8320</v>
      </c>
      <c r="R762" t="s">
        <v>8322</v>
      </c>
      <c r="S762" s="16">
        <f t="shared" si="62"/>
        <v>42670.764039351852</v>
      </c>
      <c r="T762" s="16">
        <f t="shared" si="63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s="11" t="s">
        <v>8320</v>
      </c>
      <c r="R763" t="s">
        <v>8322</v>
      </c>
      <c r="S763" s="16">
        <f t="shared" si="62"/>
        <v>41642.751458333332</v>
      </c>
      <c r="T763" s="16">
        <f t="shared" si="63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s="11" t="s">
        <v>8320</v>
      </c>
      <c r="R764" t="s">
        <v>8322</v>
      </c>
      <c r="S764" s="16">
        <f t="shared" si="62"/>
        <v>42690.858449074076</v>
      </c>
      <c r="T764" s="16">
        <f t="shared" si="63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1" t="s">
        <v>8320</v>
      </c>
      <c r="R765" t="s">
        <v>8322</v>
      </c>
      <c r="S765" s="16">
        <f t="shared" si="62"/>
        <v>41471.446851851848</v>
      </c>
      <c r="T765" s="16">
        <f t="shared" si="63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s="11" t="s">
        <v>8320</v>
      </c>
      <c r="R766" t="s">
        <v>8322</v>
      </c>
      <c r="S766" s="16">
        <f t="shared" si="62"/>
        <v>42227.173159722224</v>
      </c>
      <c r="T766" s="16">
        <f t="shared" si="63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s="11" t="s">
        <v>8320</v>
      </c>
      <c r="R767" t="s">
        <v>8322</v>
      </c>
      <c r="S767" s="16">
        <f t="shared" si="62"/>
        <v>41901.542638888888</v>
      </c>
      <c r="T767" s="16">
        <f t="shared" si="63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s="11" t="s">
        <v>8320</v>
      </c>
      <c r="R768" t="s">
        <v>8322</v>
      </c>
      <c r="S768" s="16">
        <f t="shared" si="62"/>
        <v>42021.783368055556</v>
      </c>
      <c r="T768" s="16">
        <f t="shared" si="63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s="11" t="s">
        <v>8320</v>
      </c>
      <c r="R769" t="s">
        <v>8322</v>
      </c>
      <c r="S769" s="16">
        <f t="shared" si="62"/>
        <v>42115.143634259264</v>
      </c>
      <c r="T769" s="16">
        <f t="shared" si="63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s="11" t="s">
        <v>8320</v>
      </c>
      <c r="R770" t="s">
        <v>8322</v>
      </c>
      <c r="S770" s="16">
        <f t="shared" si="62"/>
        <v>41594.207060185188</v>
      </c>
      <c r="T770" s="16">
        <f t="shared" si="63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6">
        <f t="shared" si="62"/>
        <v>41604.996458333335</v>
      </c>
      <c r="T771" s="16">
        <f t="shared" si="63"/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ref="O797:O860" si="65">ROUND(E797/D797*100,0)</f>
        <v>112</v>
      </c>
      <c r="P797">
        <f t="shared" ref="P797:P860" si="66">IFERROR(ROUND(E797/L797,2),0)</f>
        <v>85.05</v>
      </c>
      <c r="Q797" s="11" t="s">
        <v>8323</v>
      </c>
      <c r="R797" t="s">
        <v>8324</v>
      </c>
      <c r="S797" s="16">
        <f t="shared" ref="S797:S860" si="67">(((J797/60)/60)/24)+DATE(1970,1,1)</f>
        <v>40963.613032407404</v>
      </c>
      <c r="T797" s="16">
        <f t="shared" ref="T797:T860" si="68">(((I797/60)/60)/24)+DATE(1970,1,1)</f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s="11" t="s">
        <v>8323</v>
      </c>
      <c r="R798" t="s">
        <v>8324</v>
      </c>
      <c r="S798" s="16">
        <f t="shared" si="67"/>
        <v>41502.882928240739</v>
      </c>
      <c r="T798" s="16">
        <f t="shared" si="68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s="11" t="s">
        <v>8323</v>
      </c>
      <c r="R799" t="s">
        <v>8324</v>
      </c>
      <c r="S799" s="16">
        <f t="shared" si="67"/>
        <v>40996.994074074071</v>
      </c>
      <c r="T799" s="16">
        <f t="shared" si="68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s="11" t="s">
        <v>8323</v>
      </c>
      <c r="R800" t="s">
        <v>8324</v>
      </c>
      <c r="S800" s="16">
        <f t="shared" si="67"/>
        <v>41882.590127314819</v>
      </c>
      <c r="T800" s="16">
        <f t="shared" si="68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s="11" t="s">
        <v>8323</v>
      </c>
      <c r="R801" t="s">
        <v>8324</v>
      </c>
      <c r="S801" s="16">
        <f t="shared" si="67"/>
        <v>40996.667199074072</v>
      </c>
      <c r="T801" s="16">
        <f t="shared" si="68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s="11" t="s">
        <v>8323</v>
      </c>
      <c r="R802" t="s">
        <v>8324</v>
      </c>
      <c r="S802" s="16">
        <f t="shared" si="67"/>
        <v>41863.433495370373</v>
      </c>
      <c r="T802" s="16">
        <f t="shared" si="68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s="11" t="s">
        <v>8323</v>
      </c>
      <c r="R803" t="s">
        <v>8324</v>
      </c>
      <c r="S803" s="16">
        <f t="shared" si="67"/>
        <v>40695.795370370368</v>
      </c>
      <c r="T803" s="16">
        <f t="shared" si="68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s="11" t="s">
        <v>8323</v>
      </c>
      <c r="R804" t="s">
        <v>8324</v>
      </c>
      <c r="S804" s="16">
        <f t="shared" si="67"/>
        <v>41123.022268518522</v>
      </c>
      <c r="T804" s="16">
        <f t="shared" si="68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s="11" t="s">
        <v>8323</v>
      </c>
      <c r="R805" t="s">
        <v>8324</v>
      </c>
      <c r="S805" s="16">
        <f t="shared" si="67"/>
        <v>40665.949976851851</v>
      </c>
      <c r="T805" s="16">
        <f t="shared" si="68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s="11" t="s">
        <v>8323</v>
      </c>
      <c r="R806" t="s">
        <v>8324</v>
      </c>
      <c r="S806" s="16">
        <f t="shared" si="67"/>
        <v>40730.105625000004</v>
      </c>
      <c r="T806" s="16">
        <f t="shared" si="68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s="11" t="s">
        <v>8323</v>
      </c>
      <c r="R807" t="s">
        <v>8324</v>
      </c>
      <c r="S807" s="16">
        <f t="shared" si="67"/>
        <v>40690.823055555556</v>
      </c>
      <c r="T807" s="16">
        <f t="shared" si="68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s="11" t="s">
        <v>8323</v>
      </c>
      <c r="R808" t="s">
        <v>8324</v>
      </c>
      <c r="S808" s="16">
        <f t="shared" si="67"/>
        <v>40763.691423611112</v>
      </c>
      <c r="T808" s="16">
        <f t="shared" si="68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s="11" t="s">
        <v>8323</v>
      </c>
      <c r="R809" t="s">
        <v>8324</v>
      </c>
      <c r="S809" s="16">
        <f t="shared" si="67"/>
        <v>42759.628599537042</v>
      </c>
      <c r="T809" s="16">
        <f t="shared" si="68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s="11" t="s">
        <v>8323</v>
      </c>
      <c r="R810" t="s">
        <v>8324</v>
      </c>
      <c r="S810" s="16">
        <f t="shared" si="67"/>
        <v>41962.100532407407</v>
      </c>
      <c r="T810" s="16">
        <f t="shared" si="68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s="11" t="s">
        <v>8323</v>
      </c>
      <c r="R811" t="s">
        <v>8324</v>
      </c>
      <c r="S811" s="16">
        <f t="shared" si="67"/>
        <v>41628.833680555559</v>
      </c>
      <c r="T811" s="16">
        <f t="shared" si="68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s="11" t="s">
        <v>8323</v>
      </c>
      <c r="R812" t="s">
        <v>8324</v>
      </c>
      <c r="S812" s="16">
        <f t="shared" si="67"/>
        <v>41123.056273148148</v>
      </c>
      <c r="T812" s="16">
        <f t="shared" si="68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s="11" t="s">
        <v>8323</v>
      </c>
      <c r="R813" t="s">
        <v>8324</v>
      </c>
      <c r="S813" s="16">
        <f t="shared" si="67"/>
        <v>41443.643541666665</v>
      </c>
      <c r="T813" s="16">
        <f t="shared" si="68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s="11" t="s">
        <v>8323</v>
      </c>
      <c r="R814" t="s">
        <v>8324</v>
      </c>
      <c r="S814" s="16">
        <f t="shared" si="67"/>
        <v>41282.017962962964</v>
      </c>
      <c r="T814" s="16">
        <f t="shared" si="68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s="11" t="s">
        <v>8323</v>
      </c>
      <c r="R815" t="s">
        <v>8324</v>
      </c>
      <c r="S815" s="16">
        <f t="shared" si="67"/>
        <v>41080.960243055553</v>
      </c>
      <c r="T815" s="16">
        <f t="shared" si="68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s="11" t="s">
        <v>8323</v>
      </c>
      <c r="R816" t="s">
        <v>8324</v>
      </c>
      <c r="S816" s="16">
        <f t="shared" si="67"/>
        <v>40679.743067129632</v>
      </c>
      <c r="T816" s="16">
        <f t="shared" si="68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s="11" t="s">
        <v>8323</v>
      </c>
      <c r="R817" t="s">
        <v>8324</v>
      </c>
      <c r="S817" s="16">
        <f t="shared" si="67"/>
        <v>41914.917858796296</v>
      </c>
      <c r="T817" s="16">
        <f t="shared" si="68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s="11" t="s">
        <v>8323</v>
      </c>
      <c r="R818" t="s">
        <v>8324</v>
      </c>
      <c r="S818" s="16">
        <f t="shared" si="67"/>
        <v>41341.870868055557</v>
      </c>
      <c r="T818" s="16">
        <f t="shared" si="68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s="11" t="s">
        <v>8323</v>
      </c>
      <c r="R819" t="s">
        <v>8324</v>
      </c>
      <c r="S819" s="16">
        <f t="shared" si="67"/>
        <v>40925.599664351852</v>
      </c>
      <c r="T819" s="16">
        <f t="shared" si="68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s="11" t="s">
        <v>8323</v>
      </c>
      <c r="R820" t="s">
        <v>8324</v>
      </c>
      <c r="S820" s="16">
        <f t="shared" si="67"/>
        <v>41120.882881944446</v>
      </c>
      <c r="T820" s="16">
        <f t="shared" si="68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s="11" t="s">
        <v>8323</v>
      </c>
      <c r="R821" t="s">
        <v>8324</v>
      </c>
      <c r="S821" s="16">
        <f t="shared" si="67"/>
        <v>41619.998310185183</v>
      </c>
      <c r="T821" s="16">
        <f t="shared" si="68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s="11" t="s">
        <v>8323</v>
      </c>
      <c r="R822" t="s">
        <v>8324</v>
      </c>
      <c r="S822" s="16">
        <f t="shared" si="67"/>
        <v>41768.841921296298</v>
      </c>
      <c r="T822" s="16">
        <f t="shared" si="68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s="11" t="s">
        <v>8323</v>
      </c>
      <c r="R823" t="s">
        <v>8324</v>
      </c>
      <c r="S823" s="16">
        <f t="shared" si="67"/>
        <v>42093.922048611115</v>
      </c>
      <c r="T823" s="16">
        <f t="shared" si="68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s="11" t="s">
        <v>8323</v>
      </c>
      <c r="R824" t="s">
        <v>8324</v>
      </c>
      <c r="S824" s="16">
        <f t="shared" si="67"/>
        <v>41157.947337962964</v>
      </c>
      <c r="T824" s="16">
        <f t="shared" si="68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s="11" t="s">
        <v>8323</v>
      </c>
      <c r="R825" t="s">
        <v>8324</v>
      </c>
      <c r="S825" s="16">
        <f t="shared" si="67"/>
        <v>42055.972824074073</v>
      </c>
      <c r="T825" s="16">
        <f t="shared" si="68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s="11" t="s">
        <v>8323</v>
      </c>
      <c r="R826" t="s">
        <v>8324</v>
      </c>
      <c r="S826" s="16">
        <f t="shared" si="67"/>
        <v>40250.242106481484</v>
      </c>
      <c r="T826" s="16">
        <f t="shared" si="68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1" t="s">
        <v>8323</v>
      </c>
      <c r="R827" t="s">
        <v>8324</v>
      </c>
      <c r="S827" s="16">
        <f t="shared" si="67"/>
        <v>41186.306527777779</v>
      </c>
      <c r="T827" s="16">
        <f t="shared" si="68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1" t="s">
        <v>8323</v>
      </c>
      <c r="R828" t="s">
        <v>8324</v>
      </c>
      <c r="S828" s="16">
        <f t="shared" si="67"/>
        <v>40973.038541666669</v>
      </c>
      <c r="T828" s="16">
        <f t="shared" si="68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1" t="s">
        <v>8323</v>
      </c>
      <c r="R829" t="s">
        <v>8324</v>
      </c>
      <c r="S829" s="16">
        <f t="shared" si="67"/>
        <v>40927.473460648151</v>
      </c>
      <c r="T829" s="16">
        <f t="shared" si="68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1" t="s">
        <v>8323</v>
      </c>
      <c r="R830" t="s">
        <v>8324</v>
      </c>
      <c r="S830" s="16">
        <f t="shared" si="67"/>
        <v>41073.050717592596</v>
      </c>
      <c r="T830" s="16">
        <f t="shared" si="68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1" t="s">
        <v>8323</v>
      </c>
      <c r="R831" t="s">
        <v>8324</v>
      </c>
      <c r="S831" s="16">
        <f t="shared" si="67"/>
        <v>42504.801388888889</v>
      </c>
      <c r="T831" s="16">
        <f t="shared" si="68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1" t="s">
        <v>8323</v>
      </c>
      <c r="R832" t="s">
        <v>8324</v>
      </c>
      <c r="S832" s="16">
        <f t="shared" si="67"/>
        <v>41325.525752314818</v>
      </c>
      <c r="T832" s="16">
        <f t="shared" si="68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1" t="s">
        <v>8323</v>
      </c>
      <c r="R833" t="s">
        <v>8324</v>
      </c>
      <c r="S833" s="16">
        <f t="shared" si="67"/>
        <v>40996.646921296298</v>
      </c>
      <c r="T833" s="16">
        <f t="shared" si="68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1" t="s">
        <v>8323</v>
      </c>
      <c r="R834" t="s">
        <v>8324</v>
      </c>
      <c r="S834" s="16">
        <f t="shared" si="67"/>
        <v>40869.675173611111</v>
      </c>
      <c r="T834" s="16">
        <f t="shared" si="68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6">
        <f t="shared" si="67"/>
        <v>41718.878182870372</v>
      </c>
      <c r="T835" s="16">
        <f t="shared" si="68"/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ref="O861:O924" si="70">ROUND(E861/D861*100,0)</f>
        <v>105</v>
      </c>
      <c r="P861">
        <f t="shared" ref="P861:P924" si="71">IFERROR(ROUND(E861/L861,2),0)</f>
        <v>42.72</v>
      </c>
      <c r="Q861" s="11" t="s">
        <v>8323</v>
      </c>
      <c r="R861" t="s">
        <v>8325</v>
      </c>
      <c r="S861" s="16">
        <f t="shared" ref="S861:S924" si="72">(((J861/60)/60)/24)+DATE(1970,1,1)</f>
        <v>42128.820231481484</v>
      </c>
      <c r="T861" s="16">
        <f t="shared" ref="T861:T924" si="73">(((I861/60)/60)/24)+DATE(1970,1,1)</f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s="11" t="s">
        <v>8323</v>
      </c>
      <c r="R862" t="s">
        <v>8326</v>
      </c>
      <c r="S862" s="16">
        <f t="shared" si="72"/>
        <v>41570.482789351852</v>
      </c>
      <c r="T862" s="16">
        <f t="shared" si="73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s="11" t="s">
        <v>8323</v>
      </c>
      <c r="R863" t="s">
        <v>8326</v>
      </c>
      <c r="S863" s="16">
        <f t="shared" si="72"/>
        <v>42599.965324074074</v>
      </c>
      <c r="T863" s="16">
        <f t="shared" si="73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s="11" t="s">
        <v>8323</v>
      </c>
      <c r="R864" t="s">
        <v>8326</v>
      </c>
      <c r="S864" s="16">
        <f t="shared" si="72"/>
        <v>41559.5549537037</v>
      </c>
      <c r="T864" s="16">
        <f t="shared" si="73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s="11" t="s">
        <v>8323</v>
      </c>
      <c r="R865" t="s">
        <v>8326</v>
      </c>
      <c r="S865" s="16">
        <f t="shared" si="72"/>
        <v>40921.117662037039</v>
      </c>
      <c r="T865" s="16">
        <f t="shared" si="73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s="11" t="s">
        <v>8323</v>
      </c>
      <c r="R866" t="s">
        <v>8326</v>
      </c>
      <c r="S866" s="16">
        <f t="shared" si="72"/>
        <v>41541.106921296298</v>
      </c>
      <c r="T866" s="16">
        <f t="shared" si="73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s="11" t="s">
        <v>8323</v>
      </c>
      <c r="R867" t="s">
        <v>8326</v>
      </c>
      <c r="S867" s="16">
        <f t="shared" si="72"/>
        <v>41230.77311342593</v>
      </c>
      <c r="T867" s="16">
        <f t="shared" si="73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s="11" t="s">
        <v>8323</v>
      </c>
      <c r="R868" t="s">
        <v>8326</v>
      </c>
      <c r="S868" s="16">
        <f t="shared" si="72"/>
        <v>42025.637939814813</v>
      </c>
      <c r="T868" s="16">
        <f t="shared" si="73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s="11" t="s">
        <v>8323</v>
      </c>
      <c r="R869" t="s">
        <v>8326</v>
      </c>
      <c r="S869" s="16">
        <f t="shared" si="72"/>
        <v>40088.105393518519</v>
      </c>
      <c r="T869" s="16">
        <f t="shared" si="73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s="11" t="s">
        <v>8323</v>
      </c>
      <c r="R870" t="s">
        <v>8326</v>
      </c>
      <c r="S870" s="16">
        <f t="shared" si="72"/>
        <v>41616.027754629627</v>
      </c>
      <c r="T870" s="16">
        <f t="shared" si="73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s="11" t="s">
        <v>8323</v>
      </c>
      <c r="R871" t="s">
        <v>8326</v>
      </c>
      <c r="S871" s="16">
        <f t="shared" si="72"/>
        <v>41342.845567129632</v>
      </c>
      <c r="T871" s="16">
        <f t="shared" si="73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s="11" t="s">
        <v>8323</v>
      </c>
      <c r="R872" t="s">
        <v>8326</v>
      </c>
      <c r="S872" s="16">
        <f t="shared" si="72"/>
        <v>41488.022256944445</v>
      </c>
      <c r="T872" s="16">
        <f t="shared" si="73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s="11" t="s">
        <v>8323</v>
      </c>
      <c r="R873" t="s">
        <v>8326</v>
      </c>
      <c r="S873" s="16">
        <f t="shared" si="72"/>
        <v>41577.561284722222</v>
      </c>
      <c r="T873" s="16">
        <f t="shared" si="73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s="11" t="s">
        <v>8323</v>
      </c>
      <c r="R874" t="s">
        <v>8326</v>
      </c>
      <c r="S874" s="16">
        <f t="shared" si="72"/>
        <v>40567.825543981482</v>
      </c>
      <c r="T874" s="16">
        <f t="shared" si="73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s="11" t="s">
        <v>8323</v>
      </c>
      <c r="R875" t="s">
        <v>8326</v>
      </c>
      <c r="S875" s="16">
        <f t="shared" si="72"/>
        <v>41184.167129629634</v>
      </c>
      <c r="T875" s="16">
        <f t="shared" si="73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s="11" t="s">
        <v>8323</v>
      </c>
      <c r="R876" t="s">
        <v>8326</v>
      </c>
      <c r="S876" s="16">
        <f t="shared" si="72"/>
        <v>41368.583726851852</v>
      </c>
      <c r="T876" s="16">
        <f t="shared" si="73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s="11" t="s">
        <v>8323</v>
      </c>
      <c r="R877" t="s">
        <v>8326</v>
      </c>
      <c r="S877" s="16">
        <f t="shared" si="72"/>
        <v>42248.723738425921</v>
      </c>
      <c r="T877" s="16">
        <f t="shared" si="73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s="11" t="s">
        <v>8323</v>
      </c>
      <c r="R878" t="s">
        <v>8326</v>
      </c>
      <c r="S878" s="16">
        <f t="shared" si="72"/>
        <v>41276.496840277774</v>
      </c>
      <c r="T878" s="16">
        <f t="shared" si="73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s="11" t="s">
        <v>8323</v>
      </c>
      <c r="R879" t="s">
        <v>8326</v>
      </c>
      <c r="S879" s="16">
        <f t="shared" si="72"/>
        <v>41597.788888888892</v>
      </c>
      <c r="T879" s="16">
        <f t="shared" si="73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s="11" t="s">
        <v>8323</v>
      </c>
      <c r="R880" t="s">
        <v>8326</v>
      </c>
      <c r="S880" s="16">
        <f t="shared" si="72"/>
        <v>40505.232916666668</v>
      </c>
      <c r="T880" s="16">
        <f t="shared" si="73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s="11" t="s">
        <v>8323</v>
      </c>
      <c r="R881" t="s">
        <v>8326</v>
      </c>
      <c r="S881" s="16">
        <f t="shared" si="72"/>
        <v>41037.829918981479</v>
      </c>
      <c r="T881" s="16">
        <f t="shared" si="73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s="11" t="s">
        <v>8323</v>
      </c>
      <c r="R882" t="s">
        <v>8327</v>
      </c>
      <c r="S882" s="16">
        <f t="shared" si="72"/>
        <v>41179.32104166667</v>
      </c>
      <c r="T882" s="16">
        <f t="shared" si="73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s="11" t="s">
        <v>8323</v>
      </c>
      <c r="R883" t="s">
        <v>8327</v>
      </c>
      <c r="S883" s="16">
        <f t="shared" si="72"/>
        <v>40877.25099537037</v>
      </c>
      <c r="T883" s="16">
        <f t="shared" si="73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s="11" t="s">
        <v>8323</v>
      </c>
      <c r="R884" t="s">
        <v>8327</v>
      </c>
      <c r="S884" s="16">
        <f t="shared" si="72"/>
        <v>40759.860532407409</v>
      </c>
      <c r="T884" s="16">
        <f t="shared" si="73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s="11" t="s">
        <v>8323</v>
      </c>
      <c r="R885" t="s">
        <v>8327</v>
      </c>
      <c r="S885" s="16">
        <f t="shared" si="72"/>
        <v>42371.935590277775</v>
      </c>
      <c r="T885" s="16">
        <f t="shared" si="73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s="11" t="s">
        <v>8323</v>
      </c>
      <c r="R886" t="s">
        <v>8327</v>
      </c>
      <c r="S886" s="16">
        <f t="shared" si="72"/>
        <v>40981.802615740737</v>
      </c>
      <c r="T886" s="16">
        <f t="shared" si="73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s="11" t="s">
        <v>8323</v>
      </c>
      <c r="R887" t="s">
        <v>8327</v>
      </c>
      <c r="S887" s="16">
        <f t="shared" si="72"/>
        <v>42713.941099537042</v>
      </c>
      <c r="T887" s="16">
        <f t="shared" si="73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s="11" t="s">
        <v>8323</v>
      </c>
      <c r="R888" t="s">
        <v>8327</v>
      </c>
      <c r="S888" s="16">
        <f t="shared" si="72"/>
        <v>42603.870520833334</v>
      </c>
      <c r="T888" s="16">
        <f t="shared" si="73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s="11" t="s">
        <v>8323</v>
      </c>
      <c r="R889" t="s">
        <v>8327</v>
      </c>
      <c r="S889" s="16">
        <f t="shared" si="72"/>
        <v>41026.958969907406</v>
      </c>
      <c r="T889" s="16">
        <f t="shared" si="73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s="11" t="s">
        <v>8323</v>
      </c>
      <c r="R890" t="s">
        <v>8327</v>
      </c>
      <c r="S890" s="16">
        <f t="shared" si="72"/>
        <v>40751.753298611111</v>
      </c>
      <c r="T890" s="16">
        <f t="shared" si="73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1" t="s">
        <v>8323</v>
      </c>
      <c r="R891" t="s">
        <v>8327</v>
      </c>
      <c r="S891" s="16">
        <f t="shared" si="72"/>
        <v>41887.784062500003</v>
      </c>
      <c r="T891" s="16">
        <f t="shared" si="73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1" t="s">
        <v>8323</v>
      </c>
      <c r="R892" t="s">
        <v>8327</v>
      </c>
      <c r="S892" s="16">
        <f t="shared" si="72"/>
        <v>41569.698831018519</v>
      </c>
      <c r="T892" s="16">
        <f t="shared" si="73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1" t="s">
        <v>8323</v>
      </c>
      <c r="R893" t="s">
        <v>8327</v>
      </c>
      <c r="S893" s="16">
        <f t="shared" si="72"/>
        <v>41842.031597222223</v>
      </c>
      <c r="T893" s="16">
        <f t="shared" si="73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1" t="s">
        <v>8323</v>
      </c>
      <c r="R894" t="s">
        <v>8327</v>
      </c>
      <c r="S894" s="16">
        <f t="shared" si="72"/>
        <v>40304.20003472222</v>
      </c>
      <c r="T894" s="16">
        <f t="shared" si="73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1" t="s">
        <v>8323</v>
      </c>
      <c r="R895" t="s">
        <v>8327</v>
      </c>
      <c r="S895" s="16">
        <f t="shared" si="72"/>
        <v>42065.897719907407</v>
      </c>
      <c r="T895" s="16">
        <f t="shared" si="73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1" t="s">
        <v>8323</v>
      </c>
      <c r="R896" t="s">
        <v>8327</v>
      </c>
      <c r="S896" s="16">
        <f t="shared" si="72"/>
        <v>42496.981597222228</v>
      </c>
      <c r="T896" s="16">
        <f t="shared" si="73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1" t="s">
        <v>8323</v>
      </c>
      <c r="R897" t="s">
        <v>8327</v>
      </c>
      <c r="S897" s="16">
        <f t="shared" si="72"/>
        <v>40431.127650462964</v>
      </c>
      <c r="T897" s="16">
        <f t="shared" si="73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1" t="s">
        <v>8323</v>
      </c>
      <c r="R898" t="s">
        <v>8327</v>
      </c>
      <c r="S898" s="16">
        <f t="shared" si="72"/>
        <v>42218.872986111113</v>
      </c>
      <c r="T898" s="16">
        <f t="shared" si="73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6">
        <f t="shared" si="72"/>
        <v>41211.688750000001</v>
      </c>
      <c r="T899" s="16">
        <f t="shared" si="73"/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ref="O925:O988" si="75">ROUND(E925/D925*100,0)</f>
        <v>2</v>
      </c>
      <c r="P925">
        <f t="shared" ref="P925:P988" si="76">IFERROR(ROUND(E925/L925,2),0)</f>
        <v>55</v>
      </c>
      <c r="Q925" s="11" t="s">
        <v>8323</v>
      </c>
      <c r="R925" t="s">
        <v>8326</v>
      </c>
      <c r="S925" s="16">
        <f t="shared" ref="S925:S988" si="77">(((J925/60)/60)/24)+DATE(1970,1,1)</f>
        <v>41934.959756944445</v>
      </c>
      <c r="T925" s="16">
        <f t="shared" ref="T925:T988" si="78">(((I925/60)/60)/24)+DATE(1970,1,1)</f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s="11" t="s">
        <v>8323</v>
      </c>
      <c r="R926" t="s">
        <v>8326</v>
      </c>
      <c r="S926" s="16">
        <f t="shared" si="77"/>
        <v>41288.942928240744</v>
      </c>
      <c r="T926" s="16">
        <f t="shared" si="78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s="11" t="s">
        <v>8323</v>
      </c>
      <c r="R927" t="s">
        <v>8326</v>
      </c>
      <c r="S927" s="16">
        <f t="shared" si="77"/>
        <v>41575.880914351852</v>
      </c>
      <c r="T927" s="16">
        <f t="shared" si="78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s="11" t="s">
        <v>8323</v>
      </c>
      <c r="R928" t="s">
        <v>8326</v>
      </c>
      <c r="S928" s="16">
        <f t="shared" si="77"/>
        <v>40338.02002314815</v>
      </c>
      <c r="T928" s="16">
        <f t="shared" si="78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s="11" t="s">
        <v>8323</v>
      </c>
      <c r="R929" t="s">
        <v>8326</v>
      </c>
      <c r="S929" s="16">
        <f t="shared" si="77"/>
        <v>41013.822858796295</v>
      </c>
      <c r="T929" s="16">
        <f t="shared" si="78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s="11" t="s">
        <v>8323</v>
      </c>
      <c r="R930" t="s">
        <v>8326</v>
      </c>
      <c r="S930" s="16">
        <f t="shared" si="77"/>
        <v>41180.86241898148</v>
      </c>
      <c r="T930" s="16">
        <f t="shared" si="78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s="11" t="s">
        <v>8323</v>
      </c>
      <c r="R931" t="s">
        <v>8326</v>
      </c>
      <c r="S931" s="16">
        <f t="shared" si="77"/>
        <v>40978.238067129627</v>
      </c>
      <c r="T931" s="16">
        <f t="shared" si="78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s="11" t="s">
        <v>8323</v>
      </c>
      <c r="R932" t="s">
        <v>8326</v>
      </c>
      <c r="S932" s="16">
        <f t="shared" si="77"/>
        <v>40312.915578703702</v>
      </c>
      <c r="T932" s="16">
        <f t="shared" si="78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s="11" t="s">
        <v>8323</v>
      </c>
      <c r="R933" t="s">
        <v>8326</v>
      </c>
      <c r="S933" s="16">
        <f t="shared" si="77"/>
        <v>41680.359976851854</v>
      </c>
      <c r="T933" s="16">
        <f t="shared" si="78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s="11" t="s">
        <v>8323</v>
      </c>
      <c r="R934" t="s">
        <v>8326</v>
      </c>
      <c r="S934" s="16">
        <f t="shared" si="77"/>
        <v>41310.969270833331</v>
      </c>
      <c r="T934" s="16">
        <f t="shared" si="78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s="11" t="s">
        <v>8323</v>
      </c>
      <c r="R935" t="s">
        <v>8326</v>
      </c>
      <c r="S935" s="16">
        <f t="shared" si="77"/>
        <v>41711.169085648151</v>
      </c>
      <c r="T935" s="16">
        <f t="shared" si="78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s="11" t="s">
        <v>8323</v>
      </c>
      <c r="R936" t="s">
        <v>8326</v>
      </c>
      <c r="S936" s="16">
        <f t="shared" si="77"/>
        <v>41733.737083333333</v>
      </c>
      <c r="T936" s="16">
        <f t="shared" si="78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s="11" t="s">
        <v>8323</v>
      </c>
      <c r="R937" t="s">
        <v>8326</v>
      </c>
      <c r="S937" s="16">
        <f t="shared" si="77"/>
        <v>42368.333668981482</v>
      </c>
      <c r="T937" s="16">
        <f t="shared" si="78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s="11" t="s">
        <v>8323</v>
      </c>
      <c r="R938" t="s">
        <v>8326</v>
      </c>
      <c r="S938" s="16">
        <f t="shared" si="77"/>
        <v>40883.024178240739</v>
      </c>
      <c r="T938" s="16">
        <f t="shared" si="78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s="11" t="s">
        <v>8323</v>
      </c>
      <c r="R939" t="s">
        <v>8326</v>
      </c>
      <c r="S939" s="16">
        <f t="shared" si="77"/>
        <v>41551.798113425924</v>
      </c>
      <c r="T939" s="16">
        <f t="shared" si="78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s="11" t="s">
        <v>8323</v>
      </c>
      <c r="R940" t="s">
        <v>8326</v>
      </c>
      <c r="S940" s="16">
        <f t="shared" si="77"/>
        <v>41124.479722222226</v>
      </c>
      <c r="T940" s="16">
        <f t="shared" si="78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s="11" t="s">
        <v>8323</v>
      </c>
      <c r="R941" t="s">
        <v>8326</v>
      </c>
      <c r="S941" s="16">
        <f t="shared" si="77"/>
        <v>41416.763171296298</v>
      </c>
      <c r="T941" s="16">
        <f t="shared" si="78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s="11" t="s">
        <v>8317</v>
      </c>
      <c r="R942" t="s">
        <v>8319</v>
      </c>
      <c r="S942" s="16">
        <f t="shared" si="77"/>
        <v>42182.008402777778</v>
      </c>
      <c r="T942" s="16">
        <f t="shared" si="78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s="11" t="s">
        <v>8317</v>
      </c>
      <c r="R943" t="s">
        <v>8319</v>
      </c>
      <c r="S943" s="16">
        <f t="shared" si="77"/>
        <v>42746.096585648149</v>
      </c>
      <c r="T943" s="16">
        <f t="shared" si="78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s="11" t="s">
        <v>8317</v>
      </c>
      <c r="R944" t="s">
        <v>8319</v>
      </c>
      <c r="S944" s="16">
        <f t="shared" si="77"/>
        <v>42382.843287037031</v>
      </c>
      <c r="T944" s="16">
        <f t="shared" si="78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s="11" t="s">
        <v>8317</v>
      </c>
      <c r="R945" t="s">
        <v>8319</v>
      </c>
      <c r="S945" s="16">
        <f t="shared" si="77"/>
        <v>42673.66788194445</v>
      </c>
      <c r="T945" s="16">
        <f t="shared" si="78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s="11" t="s">
        <v>8317</v>
      </c>
      <c r="R946" t="s">
        <v>8319</v>
      </c>
      <c r="S946" s="16">
        <f t="shared" si="77"/>
        <v>42444.583912037036</v>
      </c>
      <c r="T946" s="16">
        <f t="shared" si="78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s="11" t="s">
        <v>8317</v>
      </c>
      <c r="R947" t="s">
        <v>8319</v>
      </c>
      <c r="S947" s="16">
        <f t="shared" si="77"/>
        <v>42732.872986111113</v>
      </c>
      <c r="T947" s="16">
        <f t="shared" si="78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s="11" t="s">
        <v>8317</v>
      </c>
      <c r="R948" t="s">
        <v>8319</v>
      </c>
      <c r="S948" s="16">
        <f t="shared" si="77"/>
        <v>42592.750555555554</v>
      </c>
      <c r="T948" s="16">
        <f t="shared" si="78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s="11" t="s">
        <v>8317</v>
      </c>
      <c r="R949" t="s">
        <v>8319</v>
      </c>
      <c r="S949" s="16">
        <f t="shared" si="77"/>
        <v>42491.781319444446</v>
      </c>
      <c r="T949" s="16">
        <f t="shared" si="78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s="11" t="s">
        <v>8317</v>
      </c>
      <c r="R950" t="s">
        <v>8319</v>
      </c>
      <c r="S950" s="16">
        <f t="shared" si="77"/>
        <v>42411.828287037039</v>
      </c>
      <c r="T950" s="16">
        <f t="shared" si="78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s="11" t="s">
        <v>8317</v>
      </c>
      <c r="R951" t="s">
        <v>8319</v>
      </c>
      <c r="S951" s="16">
        <f t="shared" si="77"/>
        <v>42361.043703703705</v>
      </c>
      <c r="T951" s="16">
        <f t="shared" si="78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s="11" t="s">
        <v>8317</v>
      </c>
      <c r="R952" t="s">
        <v>8319</v>
      </c>
      <c r="S952" s="16">
        <f t="shared" si="77"/>
        <v>42356.750706018516</v>
      </c>
      <c r="T952" s="16">
        <f t="shared" si="78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s="11" t="s">
        <v>8317</v>
      </c>
      <c r="R953" t="s">
        <v>8319</v>
      </c>
      <c r="S953" s="16">
        <f t="shared" si="77"/>
        <v>42480.653611111105</v>
      </c>
      <c r="T953" s="16">
        <f t="shared" si="78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s="11" t="s">
        <v>8317</v>
      </c>
      <c r="R954" t="s">
        <v>8319</v>
      </c>
      <c r="S954" s="16">
        <f t="shared" si="77"/>
        <v>42662.613564814819</v>
      </c>
      <c r="T954" s="16">
        <f t="shared" si="78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s="11" t="s">
        <v>8317</v>
      </c>
      <c r="R955" t="s">
        <v>8319</v>
      </c>
      <c r="S955" s="16">
        <f t="shared" si="77"/>
        <v>41999.164340277777</v>
      </c>
      <c r="T955" s="16">
        <f t="shared" si="78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s="11" t="s">
        <v>8317</v>
      </c>
      <c r="R956" t="s">
        <v>8319</v>
      </c>
      <c r="S956" s="16">
        <f t="shared" si="77"/>
        <v>42194.833784722221</v>
      </c>
      <c r="T956" s="16">
        <f t="shared" si="78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s="11" t="s">
        <v>8317</v>
      </c>
      <c r="R957" t="s">
        <v>8319</v>
      </c>
      <c r="S957" s="16">
        <f t="shared" si="77"/>
        <v>42586.295138888891</v>
      </c>
      <c r="T957" s="16">
        <f t="shared" si="78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s="11" t="s">
        <v>8317</v>
      </c>
      <c r="R958" t="s">
        <v>8319</v>
      </c>
      <c r="S958" s="16">
        <f t="shared" si="77"/>
        <v>42060.913877314815</v>
      </c>
      <c r="T958" s="16">
        <f t="shared" si="78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s="11" t="s">
        <v>8317</v>
      </c>
      <c r="R959" t="s">
        <v>8319</v>
      </c>
      <c r="S959" s="16">
        <f t="shared" si="77"/>
        <v>42660.552465277782</v>
      </c>
      <c r="T959" s="16">
        <f t="shared" si="78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s="11" t="s">
        <v>8317</v>
      </c>
      <c r="R960" t="s">
        <v>8319</v>
      </c>
      <c r="S960" s="16">
        <f t="shared" si="77"/>
        <v>42082.802812499998</v>
      </c>
      <c r="T960" s="16">
        <f t="shared" si="78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s="11" t="s">
        <v>8317</v>
      </c>
      <c r="R961" t="s">
        <v>8319</v>
      </c>
      <c r="S961" s="16">
        <f t="shared" si="77"/>
        <v>41993.174363425926</v>
      </c>
      <c r="T961" s="16">
        <f t="shared" si="78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s="11" t="s">
        <v>8317</v>
      </c>
      <c r="R962" t="s">
        <v>8319</v>
      </c>
      <c r="S962" s="16">
        <f t="shared" si="77"/>
        <v>42766.626793981486</v>
      </c>
      <c r="T962" s="16">
        <f t="shared" si="78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6">
        <f t="shared" si="77"/>
        <v>42740.693692129629</v>
      </c>
      <c r="T963" s="16">
        <f t="shared" si="78"/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ref="O989:O1052" si="80">ROUND(E989/D989*100,0)</f>
        <v>13</v>
      </c>
      <c r="P989">
        <f t="shared" ref="P989:P1052" si="81">IFERROR(ROUND(E989/L989,2),0)</f>
        <v>161.22</v>
      </c>
      <c r="Q989" s="11" t="s">
        <v>8317</v>
      </c>
      <c r="R989" t="s">
        <v>8319</v>
      </c>
      <c r="S989" s="16">
        <f t="shared" ref="S989:S1052" si="82">(((J989/60)/60)/24)+DATE(1970,1,1)</f>
        <v>41773.294560185182</v>
      </c>
      <c r="T989" s="16">
        <f t="shared" ref="T989:T1052" si="83">(((I989/60)/60)/24)+DATE(1970,1,1)</f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s="11" t="s">
        <v>8317</v>
      </c>
      <c r="R990" t="s">
        <v>8319</v>
      </c>
      <c r="S990" s="16">
        <f t="shared" si="82"/>
        <v>42614.356770833328</v>
      </c>
      <c r="T990" s="16">
        <f t="shared" si="83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s="11" t="s">
        <v>8317</v>
      </c>
      <c r="R991" t="s">
        <v>8319</v>
      </c>
      <c r="S991" s="16">
        <f t="shared" si="82"/>
        <v>42611.933969907404</v>
      </c>
      <c r="T991" s="16">
        <f t="shared" si="83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s="11" t="s">
        <v>8317</v>
      </c>
      <c r="R992" t="s">
        <v>8319</v>
      </c>
      <c r="S992" s="16">
        <f t="shared" si="82"/>
        <v>41855.784305555557</v>
      </c>
      <c r="T992" s="16">
        <f t="shared" si="83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s="11" t="s">
        <v>8317</v>
      </c>
      <c r="R993" t="s">
        <v>8319</v>
      </c>
      <c r="S993" s="16">
        <f t="shared" si="82"/>
        <v>42538.75680555556</v>
      </c>
      <c r="T993" s="16">
        <f t="shared" si="83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s="11" t="s">
        <v>8317</v>
      </c>
      <c r="R994" t="s">
        <v>8319</v>
      </c>
      <c r="S994" s="16">
        <f t="shared" si="82"/>
        <v>42437.924988425926</v>
      </c>
      <c r="T994" s="16">
        <f t="shared" si="83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s="11" t="s">
        <v>8317</v>
      </c>
      <c r="R995" t="s">
        <v>8319</v>
      </c>
      <c r="S995" s="16">
        <f t="shared" si="82"/>
        <v>42652.964907407411</v>
      </c>
      <c r="T995" s="16">
        <f t="shared" si="83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s="11" t="s">
        <v>8317</v>
      </c>
      <c r="R996" t="s">
        <v>8319</v>
      </c>
      <c r="S996" s="16">
        <f t="shared" si="82"/>
        <v>41921.263078703705</v>
      </c>
      <c r="T996" s="16">
        <f t="shared" si="83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s="11" t="s">
        <v>8317</v>
      </c>
      <c r="R997" t="s">
        <v>8319</v>
      </c>
      <c r="S997" s="16">
        <f t="shared" si="82"/>
        <v>41947.940740740742</v>
      </c>
      <c r="T997" s="16">
        <f t="shared" si="83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s="11" t="s">
        <v>8317</v>
      </c>
      <c r="R998" t="s">
        <v>8319</v>
      </c>
      <c r="S998" s="16">
        <f t="shared" si="82"/>
        <v>41817.866435185184</v>
      </c>
      <c r="T998" s="16">
        <f t="shared" si="83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s="11" t="s">
        <v>8317</v>
      </c>
      <c r="R999" t="s">
        <v>8319</v>
      </c>
      <c r="S999" s="16">
        <f t="shared" si="82"/>
        <v>41941.10297453704</v>
      </c>
      <c r="T999" s="16">
        <f t="shared" si="83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s="11" t="s">
        <v>8317</v>
      </c>
      <c r="R1000" t="s">
        <v>8319</v>
      </c>
      <c r="S1000" s="16">
        <f t="shared" si="82"/>
        <v>42282.168993055559</v>
      </c>
      <c r="T1000" s="16">
        <f t="shared" si="83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s="11" t="s">
        <v>8317</v>
      </c>
      <c r="R1001" t="s">
        <v>8319</v>
      </c>
      <c r="S1001" s="16">
        <f t="shared" si="82"/>
        <v>41926.29965277778</v>
      </c>
      <c r="T1001" s="16">
        <f t="shared" si="83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s="11" t="s">
        <v>8317</v>
      </c>
      <c r="R1002" t="s">
        <v>8319</v>
      </c>
      <c r="S1002" s="16">
        <f t="shared" si="82"/>
        <v>42749.059722222228</v>
      </c>
      <c r="T1002" s="16">
        <f t="shared" si="83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s="11" t="s">
        <v>8317</v>
      </c>
      <c r="R1003" t="s">
        <v>8319</v>
      </c>
      <c r="S1003" s="16">
        <f t="shared" si="82"/>
        <v>42720.720057870371</v>
      </c>
      <c r="T1003" s="16">
        <f t="shared" si="83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s="11" t="s">
        <v>8317</v>
      </c>
      <c r="R1004" t="s">
        <v>8319</v>
      </c>
      <c r="S1004" s="16">
        <f t="shared" si="82"/>
        <v>42325.684189814812</v>
      </c>
      <c r="T1004" s="16">
        <f t="shared" si="83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s="11" t="s">
        <v>8317</v>
      </c>
      <c r="R1005" t="s">
        <v>8319</v>
      </c>
      <c r="S1005" s="16">
        <f t="shared" si="82"/>
        <v>42780.709039351852</v>
      </c>
      <c r="T1005" s="16">
        <f t="shared" si="83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s="11" t="s">
        <v>8317</v>
      </c>
      <c r="R1006" t="s">
        <v>8319</v>
      </c>
      <c r="S1006" s="16">
        <f t="shared" si="82"/>
        <v>42388.708645833336</v>
      </c>
      <c r="T1006" s="16">
        <f t="shared" si="83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s="11" t="s">
        <v>8317</v>
      </c>
      <c r="R1007" t="s">
        <v>8319</v>
      </c>
      <c r="S1007" s="16">
        <f t="shared" si="82"/>
        <v>42276.624803240738</v>
      </c>
      <c r="T1007" s="16">
        <f t="shared" si="83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s="11" t="s">
        <v>8317</v>
      </c>
      <c r="R1008" t="s">
        <v>8319</v>
      </c>
      <c r="S1008" s="16">
        <f t="shared" si="82"/>
        <v>41977.040185185186</v>
      </c>
      <c r="T1008" s="16">
        <f t="shared" si="83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s="11" t="s">
        <v>8317</v>
      </c>
      <c r="R1009" t="s">
        <v>8319</v>
      </c>
      <c r="S1009" s="16">
        <f t="shared" si="82"/>
        <v>42676.583599537036</v>
      </c>
      <c r="T1009" s="16">
        <f t="shared" si="83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s="11" t="s">
        <v>8317</v>
      </c>
      <c r="R1010" t="s">
        <v>8319</v>
      </c>
      <c r="S1010" s="16">
        <f t="shared" si="82"/>
        <v>42702.809201388889</v>
      </c>
      <c r="T1010" s="16">
        <f t="shared" si="83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s="11" t="s">
        <v>8317</v>
      </c>
      <c r="R1011" t="s">
        <v>8319</v>
      </c>
      <c r="S1011" s="16">
        <f t="shared" si="82"/>
        <v>42510.604699074072</v>
      </c>
      <c r="T1011" s="16">
        <f t="shared" si="83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s="11" t="s">
        <v>8317</v>
      </c>
      <c r="R1012" t="s">
        <v>8319</v>
      </c>
      <c r="S1012" s="16">
        <f t="shared" si="82"/>
        <v>42561.829421296294</v>
      </c>
      <c r="T1012" s="16">
        <f t="shared" si="83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s="11" t="s">
        <v>8317</v>
      </c>
      <c r="R1013" t="s">
        <v>8319</v>
      </c>
      <c r="S1013" s="16">
        <f t="shared" si="82"/>
        <v>41946.898090277777</v>
      </c>
      <c r="T1013" s="16">
        <f t="shared" si="83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s="11" t="s">
        <v>8317</v>
      </c>
      <c r="R1014" t="s">
        <v>8319</v>
      </c>
      <c r="S1014" s="16">
        <f t="shared" si="82"/>
        <v>42714.440416666665</v>
      </c>
      <c r="T1014" s="16">
        <f t="shared" si="83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s="11" t="s">
        <v>8317</v>
      </c>
      <c r="R1015" t="s">
        <v>8319</v>
      </c>
      <c r="S1015" s="16">
        <f t="shared" si="82"/>
        <v>42339.833981481483</v>
      </c>
      <c r="T1015" s="16">
        <f t="shared" si="83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s="11" t="s">
        <v>8317</v>
      </c>
      <c r="R1016" t="s">
        <v>8319</v>
      </c>
      <c r="S1016" s="16">
        <f t="shared" si="82"/>
        <v>41955.002488425926</v>
      </c>
      <c r="T1016" s="16">
        <f t="shared" si="83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s="11" t="s">
        <v>8317</v>
      </c>
      <c r="R1017" t="s">
        <v>8319</v>
      </c>
      <c r="S1017" s="16">
        <f t="shared" si="82"/>
        <v>42303.878414351857</v>
      </c>
      <c r="T1017" s="16">
        <f t="shared" si="83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s="11" t="s">
        <v>8317</v>
      </c>
      <c r="R1018" t="s">
        <v>8319</v>
      </c>
      <c r="S1018" s="16">
        <f t="shared" si="82"/>
        <v>42422.107129629629</v>
      </c>
      <c r="T1018" s="16">
        <f t="shared" si="83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s="11" t="s">
        <v>8317</v>
      </c>
      <c r="R1019" t="s">
        <v>8319</v>
      </c>
      <c r="S1019" s="16">
        <f t="shared" si="82"/>
        <v>42289.675173611111</v>
      </c>
      <c r="T1019" s="16">
        <f t="shared" si="83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s="11" t="s">
        <v>8317</v>
      </c>
      <c r="R1020" t="s">
        <v>8319</v>
      </c>
      <c r="S1020" s="16">
        <f t="shared" si="82"/>
        <v>42535.492280092592</v>
      </c>
      <c r="T1020" s="16">
        <f t="shared" si="83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s="11" t="s">
        <v>8317</v>
      </c>
      <c r="R1021" t="s">
        <v>8319</v>
      </c>
      <c r="S1021" s="16">
        <f t="shared" si="82"/>
        <v>42009.973946759259</v>
      </c>
      <c r="T1021" s="16">
        <f t="shared" si="83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1" t="s">
        <v>8323</v>
      </c>
      <c r="R1022" t="s">
        <v>8328</v>
      </c>
      <c r="S1022" s="16">
        <f t="shared" si="82"/>
        <v>42127.069548611107</v>
      </c>
      <c r="T1022" s="16">
        <f t="shared" si="83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1" t="s">
        <v>8323</v>
      </c>
      <c r="R1023" t="s">
        <v>8328</v>
      </c>
      <c r="S1023" s="16">
        <f t="shared" si="82"/>
        <v>42271.251979166671</v>
      </c>
      <c r="T1023" s="16">
        <f t="shared" si="83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1" t="s">
        <v>8323</v>
      </c>
      <c r="R1024" t="s">
        <v>8328</v>
      </c>
      <c r="S1024" s="16">
        <f t="shared" si="82"/>
        <v>42111.646724537044</v>
      </c>
      <c r="T1024" s="16">
        <f t="shared" si="83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1" t="s">
        <v>8323</v>
      </c>
      <c r="R1025" t="s">
        <v>8328</v>
      </c>
      <c r="S1025" s="16">
        <f t="shared" si="82"/>
        <v>42145.919687500005</v>
      </c>
      <c r="T1025" s="16">
        <f t="shared" si="83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1" t="s">
        <v>8323</v>
      </c>
      <c r="R1026" t="s">
        <v>8328</v>
      </c>
      <c r="S1026" s="16">
        <f t="shared" si="82"/>
        <v>42370.580590277779</v>
      </c>
      <c r="T1026" s="16">
        <f t="shared" si="83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6">
        <f t="shared" si="82"/>
        <v>42049.833761574075</v>
      </c>
      <c r="T1027" s="16">
        <f t="shared" si="83"/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ref="O1053:O1116" si="85">ROUND(E1053/D1053*100,0)</f>
        <v>0</v>
      </c>
      <c r="P1053">
        <f t="shared" ref="P1053:P1116" si="86">IFERROR(ROUND(E1053/L1053,2),0)</f>
        <v>0</v>
      </c>
      <c r="Q1053" s="11" t="s">
        <v>8329</v>
      </c>
      <c r="R1053" t="s">
        <v>8330</v>
      </c>
      <c r="S1053" s="16">
        <f t="shared" ref="S1053:S1116" si="87">(((J1053/60)/60)/24)+DATE(1970,1,1)</f>
        <v>41850.014178240745</v>
      </c>
      <c r="T1053" s="16">
        <f t="shared" ref="T1053:T1116" si="88">(((I1053/60)/60)/24)+DATE(1970,1,1)</f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s="11" t="s">
        <v>8329</v>
      </c>
      <c r="R1054" t="s">
        <v>8330</v>
      </c>
      <c r="S1054" s="16">
        <f t="shared" si="87"/>
        <v>42483.797395833331</v>
      </c>
      <c r="T1054" s="16">
        <f t="shared" si="88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s="11" t="s">
        <v>8329</v>
      </c>
      <c r="R1055" t="s">
        <v>8330</v>
      </c>
      <c r="S1055" s="16">
        <f t="shared" si="87"/>
        <v>42775.172824074078</v>
      </c>
      <c r="T1055" s="16">
        <f t="shared" si="88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s="11" t="s">
        <v>8329</v>
      </c>
      <c r="R1056" t="s">
        <v>8330</v>
      </c>
      <c r="S1056" s="16">
        <f t="shared" si="87"/>
        <v>41831.851840277777</v>
      </c>
      <c r="T1056" s="16">
        <f t="shared" si="88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s="11" t="s">
        <v>8329</v>
      </c>
      <c r="R1057" t="s">
        <v>8330</v>
      </c>
      <c r="S1057" s="16">
        <f t="shared" si="87"/>
        <v>42406.992418981477</v>
      </c>
      <c r="T1057" s="16">
        <f t="shared" si="88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s="11" t="s">
        <v>8329</v>
      </c>
      <c r="R1058" t="s">
        <v>8330</v>
      </c>
      <c r="S1058" s="16">
        <f t="shared" si="87"/>
        <v>42058.719641203701</v>
      </c>
      <c r="T1058" s="16">
        <f t="shared" si="88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s="11" t="s">
        <v>8329</v>
      </c>
      <c r="R1059" t="s">
        <v>8330</v>
      </c>
      <c r="S1059" s="16">
        <f t="shared" si="87"/>
        <v>42678.871331018512</v>
      </c>
      <c r="T1059" s="16">
        <f t="shared" si="88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s="11" t="s">
        <v>8329</v>
      </c>
      <c r="R1060" t="s">
        <v>8330</v>
      </c>
      <c r="S1060" s="16">
        <f t="shared" si="87"/>
        <v>42047.900960648149</v>
      </c>
      <c r="T1060" s="16">
        <f t="shared" si="88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s="11" t="s">
        <v>8329</v>
      </c>
      <c r="R1061" t="s">
        <v>8330</v>
      </c>
      <c r="S1061" s="16">
        <f t="shared" si="87"/>
        <v>42046.79</v>
      </c>
      <c r="T1061" s="16">
        <f t="shared" si="88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s="11" t="s">
        <v>8329</v>
      </c>
      <c r="R1062" t="s">
        <v>8330</v>
      </c>
      <c r="S1062" s="16">
        <f t="shared" si="87"/>
        <v>42079.913113425922</v>
      </c>
      <c r="T1062" s="16">
        <f t="shared" si="88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s="11" t="s">
        <v>8329</v>
      </c>
      <c r="R1063" t="s">
        <v>8330</v>
      </c>
      <c r="S1063" s="16">
        <f t="shared" si="87"/>
        <v>42432.276712962965</v>
      </c>
      <c r="T1063" s="16">
        <f t="shared" si="88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s="11" t="s">
        <v>8329</v>
      </c>
      <c r="R1064" t="s">
        <v>8330</v>
      </c>
      <c r="S1064" s="16">
        <f t="shared" si="87"/>
        <v>42556.807187500002</v>
      </c>
      <c r="T1064" s="16">
        <f t="shared" si="88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s="11" t="s">
        <v>8329</v>
      </c>
      <c r="R1065" t="s">
        <v>8330</v>
      </c>
      <c r="S1065" s="16">
        <f t="shared" si="87"/>
        <v>42583.030810185184</v>
      </c>
      <c r="T1065" s="16">
        <f t="shared" si="88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s="11" t="s">
        <v>8331</v>
      </c>
      <c r="R1066" t="s">
        <v>8332</v>
      </c>
      <c r="S1066" s="16">
        <f t="shared" si="87"/>
        <v>41417.228043981479</v>
      </c>
      <c r="T1066" s="16">
        <f t="shared" si="88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s="11" t="s">
        <v>8331</v>
      </c>
      <c r="R1067" t="s">
        <v>8332</v>
      </c>
      <c r="S1067" s="16">
        <f t="shared" si="87"/>
        <v>41661.381041666667</v>
      </c>
      <c r="T1067" s="16">
        <f t="shared" si="88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s="11" t="s">
        <v>8331</v>
      </c>
      <c r="R1068" t="s">
        <v>8332</v>
      </c>
      <c r="S1068" s="16">
        <f t="shared" si="87"/>
        <v>41445.962754629632</v>
      </c>
      <c r="T1068" s="16">
        <f t="shared" si="88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s="11" t="s">
        <v>8331</v>
      </c>
      <c r="R1069" t="s">
        <v>8332</v>
      </c>
      <c r="S1069" s="16">
        <f t="shared" si="87"/>
        <v>41599.855682870373</v>
      </c>
      <c r="T1069" s="16">
        <f t="shared" si="88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s="11" t="s">
        <v>8331</v>
      </c>
      <c r="R1070" t="s">
        <v>8332</v>
      </c>
      <c r="S1070" s="16">
        <f t="shared" si="87"/>
        <v>42440.371111111104</v>
      </c>
      <c r="T1070" s="16">
        <f t="shared" si="88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s="11" t="s">
        <v>8331</v>
      </c>
      <c r="R1071" t="s">
        <v>8332</v>
      </c>
      <c r="S1071" s="16">
        <f t="shared" si="87"/>
        <v>41572.229849537034</v>
      </c>
      <c r="T1071" s="16">
        <f t="shared" si="88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s="11" t="s">
        <v>8331</v>
      </c>
      <c r="R1072" t="s">
        <v>8332</v>
      </c>
      <c r="S1072" s="16">
        <f t="shared" si="87"/>
        <v>41163.011828703704</v>
      </c>
      <c r="T1072" s="16">
        <f t="shared" si="88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s="11" t="s">
        <v>8331</v>
      </c>
      <c r="R1073" t="s">
        <v>8332</v>
      </c>
      <c r="S1073" s="16">
        <f t="shared" si="87"/>
        <v>42295.753391203703</v>
      </c>
      <c r="T1073" s="16">
        <f t="shared" si="88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s="11" t="s">
        <v>8331</v>
      </c>
      <c r="R1074" t="s">
        <v>8332</v>
      </c>
      <c r="S1074" s="16">
        <f t="shared" si="87"/>
        <v>41645.832141203704</v>
      </c>
      <c r="T1074" s="16">
        <f t="shared" si="88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s="11" t="s">
        <v>8331</v>
      </c>
      <c r="R1075" t="s">
        <v>8332</v>
      </c>
      <c r="S1075" s="16">
        <f t="shared" si="87"/>
        <v>40802.964594907404</v>
      </c>
      <c r="T1075" s="16">
        <f t="shared" si="88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s="11" t="s">
        <v>8331</v>
      </c>
      <c r="R1076" t="s">
        <v>8332</v>
      </c>
      <c r="S1076" s="16">
        <f t="shared" si="87"/>
        <v>41613.172974537039</v>
      </c>
      <c r="T1076" s="16">
        <f t="shared" si="88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s="11" t="s">
        <v>8331</v>
      </c>
      <c r="R1077" t="s">
        <v>8332</v>
      </c>
      <c r="S1077" s="16">
        <f t="shared" si="87"/>
        <v>41005.904120370367</v>
      </c>
      <c r="T1077" s="16">
        <f t="shared" si="88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s="11" t="s">
        <v>8331</v>
      </c>
      <c r="R1078" t="s">
        <v>8332</v>
      </c>
      <c r="S1078" s="16">
        <f t="shared" si="87"/>
        <v>41838.377893518518</v>
      </c>
      <c r="T1078" s="16">
        <f t="shared" si="88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s="11" t="s">
        <v>8331</v>
      </c>
      <c r="R1079" t="s">
        <v>8332</v>
      </c>
      <c r="S1079" s="16">
        <f t="shared" si="87"/>
        <v>42353.16679398148</v>
      </c>
      <c r="T1079" s="16">
        <f t="shared" si="88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s="11" t="s">
        <v>8331</v>
      </c>
      <c r="R1080" t="s">
        <v>8332</v>
      </c>
      <c r="S1080" s="16">
        <f t="shared" si="87"/>
        <v>40701.195844907408</v>
      </c>
      <c r="T1080" s="16">
        <f t="shared" si="88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s="11" t="s">
        <v>8331</v>
      </c>
      <c r="R1081" t="s">
        <v>8332</v>
      </c>
      <c r="S1081" s="16">
        <f t="shared" si="87"/>
        <v>42479.566388888896</v>
      </c>
      <c r="T1081" s="16">
        <f t="shared" si="88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s="11" t="s">
        <v>8331</v>
      </c>
      <c r="R1082" t="s">
        <v>8332</v>
      </c>
      <c r="S1082" s="16">
        <f t="shared" si="87"/>
        <v>41740.138113425928</v>
      </c>
      <c r="T1082" s="16">
        <f t="shared" si="88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s="11" t="s">
        <v>8331</v>
      </c>
      <c r="R1083" t="s">
        <v>8332</v>
      </c>
      <c r="S1083" s="16">
        <f t="shared" si="87"/>
        <v>42002.926990740743</v>
      </c>
      <c r="T1083" s="16">
        <f t="shared" si="88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s="11" t="s">
        <v>8331</v>
      </c>
      <c r="R1084" t="s">
        <v>8332</v>
      </c>
      <c r="S1084" s="16">
        <f t="shared" si="87"/>
        <v>41101.906111111115</v>
      </c>
      <c r="T1084" s="16">
        <f t="shared" si="88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s="11" t="s">
        <v>8331</v>
      </c>
      <c r="R1085" t="s">
        <v>8332</v>
      </c>
      <c r="S1085" s="16">
        <f t="shared" si="87"/>
        <v>41793.659525462965</v>
      </c>
      <c r="T1085" s="16">
        <f t="shared" si="88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s="11" t="s">
        <v>8331</v>
      </c>
      <c r="R1086" t="s">
        <v>8332</v>
      </c>
      <c r="S1086" s="16">
        <f t="shared" si="87"/>
        <v>41829.912083333329</v>
      </c>
      <c r="T1086" s="16">
        <f t="shared" si="88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s="11" t="s">
        <v>8331</v>
      </c>
      <c r="R1087" t="s">
        <v>8332</v>
      </c>
      <c r="S1087" s="16">
        <f t="shared" si="87"/>
        <v>42413.671006944445</v>
      </c>
      <c r="T1087" s="16">
        <f t="shared" si="88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s="11" t="s">
        <v>8331</v>
      </c>
      <c r="R1088" t="s">
        <v>8332</v>
      </c>
      <c r="S1088" s="16">
        <f t="shared" si="87"/>
        <v>41845.866793981484</v>
      </c>
      <c r="T1088" s="16">
        <f t="shared" si="88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s="11" t="s">
        <v>8331</v>
      </c>
      <c r="R1089" t="s">
        <v>8332</v>
      </c>
      <c r="S1089" s="16">
        <f t="shared" si="87"/>
        <v>41775.713969907411</v>
      </c>
      <c r="T1089" s="16">
        <f t="shared" si="88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s="11" t="s">
        <v>8331</v>
      </c>
      <c r="R1090" t="s">
        <v>8332</v>
      </c>
      <c r="S1090" s="16">
        <f t="shared" si="87"/>
        <v>41723.799386574072</v>
      </c>
      <c r="T1090" s="16">
        <f t="shared" si="88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6">
        <f t="shared" si="87"/>
        <v>42151.189525462964</v>
      </c>
      <c r="T1091" s="16">
        <f t="shared" si="88"/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ref="O1117:O1180" si="90">ROUND(E1117/D1117*100,0)</f>
        <v>0</v>
      </c>
      <c r="P1117">
        <f t="shared" ref="P1117:P1180" si="91">IFERROR(ROUND(E1117/L1117,2),0)</f>
        <v>13.25</v>
      </c>
      <c r="Q1117" s="11" t="s">
        <v>8331</v>
      </c>
      <c r="R1117" t="s">
        <v>8332</v>
      </c>
      <c r="S1117" s="16">
        <f t="shared" ref="S1117:S1180" si="92">(((J1117/60)/60)/24)+DATE(1970,1,1)</f>
        <v>42429.695543981477</v>
      </c>
      <c r="T1117" s="16">
        <f t="shared" ref="T1117:T1180" si="93">(((I1117/60)/60)/24)+DATE(1970,1,1)</f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s="11" t="s">
        <v>8331</v>
      </c>
      <c r="R1118" t="s">
        <v>8332</v>
      </c>
      <c r="S1118" s="16">
        <f t="shared" si="92"/>
        <v>41009.847314814811</v>
      </c>
      <c r="T1118" s="16">
        <f t="shared" si="93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s="11" t="s">
        <v>8331</v>
      </c>
      <c r="R1119" t="s">
        <v>8332</v>
      </c>
      <c r="S1119" s="16">
        <f t="shared" si="92"/>
        <v>42333.598530092597</v>
      </c>
      <c r="T1119" s="16">
        <f t="shared" si="93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s="11" t="s">
        <v>8331</v>
      </c>
      <c r="R1120" t="s">
        <v>8332</v>
      </c>
      <c r="S1120" s="16">
        <f t="shared" si="92"/>
        <v>41704.16642361111</v>
      </c>
      <c r="T1120" s="16">
        <f t="shared" si="93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s="11" t="s">
        <v>8331</v>
      </c>
      <c r="R1121" t="s">
        <v>8332</v>
      </c>
      <c r="S1121" s="16">
        <f t="shared" si="92"/>
        <v>41722.792407407411</v>
      </c>
      <c r="T1121" s="16">
        <f t="shared" si="93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s="11" t="s">
        <v>8331</v>
      </c>
      <c r="R1122" t="s">
        <v>8332</v>
      </c>
      <c r="S1122" s="16">
        <f t="shared" si="92"/>
        <v>40799.872685185182</v>
      </c>
      <c r="T1122" s="16">
        <f t="shared" si="93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s="11" t="s">
        <v>8331</v>
      </c>
      <c r="R1123" t="s">
        <v>8332</v>
      </c>
      <c r="S1123" s="16">
        <f t="shared" si="92"/>
        <v>42412.934212962966</v>
      </c>
      <c r="T1123" s="16">
        <f t="shared" si="93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>
        <f t="shared" si="91"/>
        <v>0</v>
      </c>
      <c r="Q1124" s="11" t="s">
        <v>8331</v>
      </c>
      <c r="R1124" t="s">
        <v>8332</v>
      </c>
      <c r="S1124" s="16">
        <f t="shared" si="92"/>
        <v>41410.703993055555</v>
      </c>
      <c r="T1124" s="16">
        <f t="shared" si="93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s="11" t="s">
        <v>8331</v>
      </c>
      <c r="R1125" t="s">
        <v>8332</v>
      </c>
      <c r="S1125" s="16">
        <f t="shared" si="92"/>
        <v>41718.5237037037</v>
      </c>
      <c r="T1125" s="16">
        <f t="shared" si="93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s="11" t="s">
        <v>8331</v>
      </c>
      <c r="R1126" t="s">
        <v>8333</v>
      </c>
      <c r="S1126" s="16">
        <f t="shared" si="92"/>
        <v>42094.667256944449</v>
      </c>
      <c r="T1126" s="16">
        <f t="shared" si="93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>
        <f t="shared" si="91"/>
        <v>0</v>
      </c>
      <c r="Q1127" s="11" t="s">
        <v>8331</v>
      </c>
      <c r="R1127" t="s">
        <v>8333</v>
      </c>
      <c r="S1127" s="16">
        <f t="shared" si="92"/>
        <v>42212.624189814815</v>
      </c>
      <c r="T1127" s="16">
        <f t="shared" si="93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s="11" t="s">
        <v>8331</v>
      </c>
      <c r="R1128" t="s">
        <v>8333</v>
      </c>
      <c r="S1128" s="16">
        <f t="shared" si="92"/>
        <v>42535.327476851846</v>
      </c>
      <c r="T1128" s="16">
        <f t="shared" si="93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s="11" t="s">
        <v>8331</v>
      </c>
      <c r="R1129" t="s">
        <v>8333</v>
      </c>
      <c r="S1129" s="16">
        <f t="shared" si="92"/>
        <v>41926.854166666664</v>
      </c>
      <c r="T1129" s="16">
        <f t="shared" si="93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s="11" t="s">
        <v>8331</v>
      </c>
      <c r="R1130" t="s">
        <v>8333</v>
      </c>
      <c r="S1130" s="16">
        <f t="shared" si="92"/>
        <v>41828.649502314816</v>
      </c>
      <c r="T1130" s="16">
        <f t="shared" si="93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s="11" t="s">
        <v>8331</v>
      </c>
      <c r="R1131" t="s">
        <v>8333</v>
      </c>
      <c r="S1131" s="16">
        <f t="shared" si="92"/>
        <v>42496.264965277776</v>
      </c>
      <c r="T1131" s="16">
        <f t="shared" si="93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s="11" t="s">
        <v>8331</v>
      </c>
      <c r="R1132" t="s">
        <v>8333</v>
      </c>
      <c r="S1132" s="16">
        <f t="shared" si="92"/>
        <v>41908.996527777781</v>
      </c>
      <c r="T1132" s="16">
        <f t="shared" si="93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s="11" t="s">
        <v>8331</v>
      </c>
      <c r="R1133" t="s">
        <v>8333</v>
      </c>
      <c r="S1133" s="16">
        <f t="shared" si="92"/>
        <v>42332.908194444448</v>
      </c>
      <c r="T1133" s="16">
        <f t="shared" si="93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s="11" t="s">
        <v>8331</v>
      </c>
      <c r="R1134" t="s">
        <v>8333</v>
      </c>
      <c r="S1134" s="16">
        <f t="shared" si="92"/>
        <v>42706.115405092598</v>
      </c>
      <c r="T1134" s="16">
        <f t="shared" si="93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s="11" t="s">
        <v>8331</v>
      </c>
      <c r="R1135" t="s">
        <v>8333</v>
      </c>
      <c r="S1135" s="16">
        <f t="shared" si="92"/>
        <v>41821.407187500001</v>
      </c>
      <c r="T1135" s="16">
        <f t="shared" si="93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s="11" t="s">
        <v>8331</v>
      </c>
      <c r="R1136" t="s">
        <v>8333</v>
      </c>
      <c r="S1136" s="16">
        <f t="shared" si="92"/>
        <v>41958.285046296296</v>
      </c>
      <c r="T1136" s="16">
        <f t="shared" si="93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s="11" t="s">
        <v>8331</v>
      </c>
      <c r="R1137" t="s">
        <v>8333</v>
      </c>
      <c r="S1137" s="16">
        <f t="shared" si="92"/>
        <v>42558.989513888882</v>
      </c>
      <c r="T1137" s="16">
        <f t="shared" si="93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s="11" t="s">
        <v>8331</v>
      </c>
      <c r="R1138" t="s">
        <v>8333</v>
      </c>
      <c r="S1138" s="16">
        <f t="shared" si="92"/>
        <v>42327.671631944439</v>
      </c>
      <c r="T1138" s="16">
        <f t="shared" si="93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s="11" t="s">
        <v>8331</v>
      </c>
      <c r="R1139" t="s">
        <v>8333</v>
      </c>
      <c r="S1139" s="16">
        <f t="shared" si="92"/>
        <v>42453.819687499999</v>
      </c>
      <c r="T1139" s="16">
        <f t="shared" si="93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s="11" t="s">
        <v>8331</v>
      </c>
      <c r="R1140" t="s">
        <v>8333</v>
      </c>
      <c r="S1140" s="16">
        <f t="shared" si="92"/>
        <v>42736.9066087963</v>
      </c>
      <c r="T1140" s="16">
        <f t="shared" si="93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s="11" t="s">
        <v>8331</v>
      </c>
      <c r="R1141" t="s">
        <v>8333</v>
      </c>
      <c r="S1141" s="16">
        <f t="shared" si="92"/>
        <v>41975.347523148142</v>
      </c>
      <c r="T1141" s="16">
        <f t="shared" si="93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si="91"/>
        <v>0</v>
      </c>
      <c r="Q1142" s="11" t="s">
        <v>8331</v>
      </c>
      <c r="R1142" t="s">
        <v>8333</v>
      </c>
      <c r="S1142" s="16">
        <f t="shared" si="92"/>
        <v>42192.462048611109</v>
      </c>
      <c r="T1142" s="16">
        <f t="shared" si="93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s="11" t="s">
        <v>8331</v>
      </c>
      <c r="R1143" t="s">
        <v>8333</v>
      </c>
      <c r="S1143" s="16">
        <f t="shared" si="92"/>
        <v>42164.699652777781</v>
      </c>
      <c r="T1143" s="16">
        <f t="shared" si="93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s="11" t="s">
        <v>8331</v>
      </c>
      <c r="R1144" t="s">
        <v>8333</v>
      </c>
      <c r="S1144" s="16">
        <f t="shared" si="92"/>
        <v>42022.006099537044</v>
      </c>
      <c r="T1144" s="16">
        <f t="shared" si="93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s="11" t="s">
        <v>8331</v>
      </c>
      <c r="R1145" t="s">
        <v>8333</v>
      </c>
      <c r="S1145" s="16">
        <f t="shared" si="92"/>
        <v>42325.19358796296</v>
      </c>
      <c r="T1145" s="16">
        <f t="shared" si="93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s="11" t="s">
        <v>8334</v>
      </c>
      <c r="R1146" t="s">
        <v>8335</v>
      </c>
      <c r="S1146" s="16">
        <f t="shared" si="92"/>
        <v>42093.181944444441</v>
      </c>
      <c r="T1146" s="16">
        <f t="shared" si="93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s="11" t="s">
        <v>8334</v>
      </c>
      <c r="R1147" t="s">
        <v>8335</v>
      </c>
      <c r="S1147" s="16">
        <f t="shared" si="92"/>
        <v>41854.747592592597</v>
      </c>
      <c r="T1147" s="16">
        <f t="shared" si="93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s="11" t="s">
        <v>8334</v>
      </c>
      <c r="R1148" t="s">
        <v>8335</v>
      </c>
      <c r="S1148" s="16">
        <f t="shared" si="92"/>
        <v>41723.9533912037</v>
      </c>
      <c r="T1148" s="16">
        <f t="shared" si="93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s="11" t="s">
        <v>8334</v>
      </c>
      <c r="R1149" t="s">
        <v>8335</v>
      </c>
      <c r="S1149" s="16">
        <f t="shared" si="92"/>
        <v>41871.972025462965</v>
      </c>
      <c r="T1149" s="16">
        <f t="shared" si="93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s="11" t="s">
        <v>8334</v>
      </c>
      <c r="R1150" t="s">
        <v>8335</v>
      </c>
      <c r="S1150" s="16">
        <f t="shared" si="92"/>
        <v>42675.171076388884</v>
      </c>
      <c r="T1150" s="16">
        <f t="shared" si="93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s="11" t="s">
        <v>8334</v>
      </c>
      <c r="R1151" t="s">
        <v>8335</v>
      </c>
      <c r="S1151" s="16">
        <f t="shared" si="92"/>
        <v>42507.71025462963</v>
      </c>
      <c r="T1151" s="16">
        <f t="shared" si="93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s="11" t="s">
        <v>8334</v>
      </c>
      <c r="R1152" t="s">
        <v>8335</v>
      </c>
      <c r="S1152" s="16">
        <f t="shared" si="92"/>
        <v>42317.954571759255</v>
      </c>
      <c r="T1152" s="16">
        <f t="shared" si="93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s="11" t="s">
        <v>8334</v>
      </c>
      <c r="R1153" t="s">
        <v>8335</v>
      </c>
      <c r="S1153" s="16">
        <f t="shared" si="92"/>
        <v>42224.102581018517</v>
      </c>
      <c r="T1153" s="16">
        <f t="shared" si="93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s="11" t="s">
        <v>8334</v>
      </c>
      <c r="R1154" t="s">
        <v>8335</v>
      </c>
      <c r="S1154" s="16">
        <f t="shared" si="92"/>
        <v>42109.709629629629</v>
      </c>
      <c r="T1154" s="16">
        <f t="shared" si="93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6">
        <f t="shared" si="92"/>
        <v>42143.714178240742</v>
      </c>
      <c r="T1155" s="16">
        <f t="shared" si="93"/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ref="O1181:O1244" si="95">ROUND(E1181/D1181*100,0)</f>
        <v>5</v>
      </c>
      <c r="P1181">
        <f t="shared" ref="P1181:P1244" si="96">IFERROR(ROUND(E1181/L1181,2),0)</f>
        <v>640</v>
      </c>
      <c r="Q1181" s="11" t="s">
        <v>8334</v>
      </c>
      <c r="R1181" t="s">
        <v>8335</v>
      </c>
      <c r="S1181" s="16">
        <f t="shared" ref="S1181:S1244" si="97">(((J1181/60)/60)/24)+DATE(1970,1,1)</f>
        <v>42275.720219907409</v>
      </c>
      <c r="T1181" s="16">
        <f t="shared" ref="T1181:T1244" si="98">(((I1181/60)/60)/24)+DATE(1970,1,1)</f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s="11" t="s">
        <v>8334</v>
      </c>
      <c r="R1182" t="s">
        <v>8335</v>
      </c>
      <c r="S1182" s="16">
        <f t="shared" si="97"/>
        <v>41781.806875000002</v>
      </c>
      <c r="T1182" s="16">
        <f t="shared" si="98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s="11" t="s">
        <v>8334</v>
      </c>
      <c r="R1183" t="s">
        <v>8335</v>
      </c>
      <c r="S1183" s="16">
        <f t="shared" si="97"/>
        <v>42034.339363425926</v>
      </c>
      <c r="T1183" s="16">
        <f t="shared" si="98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s="11" t="s">
        <v>8334</v>
      </c>
      <c r="R1184" t="s">
        <v>8335</v>
      </c>
      <c r="S1184" s="16">
        <f t="shared" si="97"/>
        <v>42728.827407407407</v>
      </c>
      <c r="T1184" s="16">
        <f t="shared" si="98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s="11" t="s">
        <v>8334</v>
      </c>
      <c r="R1185" t="s">
        <v>8335</v>
      </c>
      <c r="S1185" s="16">
        <f t="shared" si="97"/>
        <v>42656.86137731481</v>
      </c>
      <c r="T1185" s="16">
        <f t="shared" si="98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s="11" t="s">
        <v>8336</v>
      </c>
      <c r="R1186" t="s">
        <v>8337</v>
      </c>
      <c r="S1186" s="16">
        <f t="shared" si="97"/>
        <v>42741.599664351852</v>
      </c>
      <c r="T1186" s="16">
        <f t="shared" si="98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s="11" t="s">
        <v>8336</v>
      </c>
      <c r="R1187" t="s">
        <v>8337</v>
      </c>
      <c r="S1187" s="16">
        <f t="shared" si="97"/>
        <v>42130.865150462967</v>
      </c>
      <c r="T1187" s="16">
        <f t="shared" si="98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s="11" t="s">
        <v>8336</v>
      </c>
      <c r="R1188" t="s">
        <v>8337</v>
      </c>
      <c r="S1188" s="16">
        <f t="shared" si="97"/>
        <v>42123.86336805555</v>
      </c>
      <c r="T1188" s="16">
        <f t="shared" si="98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s="11" t="s">
        <v>8336</v>
      </c>
      <c r="R1189" t="s">
        <v>8337</v>
      </c>
      <c r="S1189" s="16">
        <f t="shared" si="97"/>
        <v>42109.894942129627</v>
      </c>
      <c r="T1189" s="16">
        <f t="shared" si="98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s="11" t="s">
        <v>8336</v>
      </c>
      <c r="R1190" t="s">
        <v>8337</v>
      </c>
      <c r="S1190" s="16">
        <f t="shared" si="97"/>
        <v>42711.700694444444</v>
      </c>
      <c r="T1190" s="16">
        <f t="shared" si="98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s="11" t="s">
        <v>8336</v>
      </c>
      <c r="R1191" t="s">
        <v>8337</v>
      </c>
      <c r="S1191" s="16">
        <f t="shared" si="97"/>
        <v>42529.979108796295</v>
      </c>
      <c r="T1191" s="16">
        <f t="shared" si="98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s="11" t="s">
        <v>8336</v>
      </c>
      <c r="R1192" t="s">
        <v>8337</v>
      </c>
      <c r="S1192" s="16">
        <f t="shared" si="97"/>
        <v>41852.665798611109</v>
      </c>
      <c r="T1192" s="16">
        <f t="shared" si="98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s="11" t="s">
        <v>8336</v>
      </c>
      <c r="R1193" t="s">
        <v>8337</v>
      </c>
      <c r="S1193" s="16">
        <f t="shared" si="97"/>
        <v>42419.603703703702</v>
      </c>
      <c r="T1193" s="16">
        <f t="shared" si="98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s="11" t="s">
        <v>8336</v>
      </c>
      <c r="R1194" t="s">
        <v>8337</v>
      </c>
      <c r="S1194" s="16">
        <f t="shared" si="97"/>
        <v>42747.506689814814</v>
      </c>
      <c r="T1194" s="16">
        <f t="shared" si="98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s="11" t="s">
        <v>8336</v>
      </c>
      <c r="R1195" t="s">
        <v>8337</v>
      </c>
      <c r="S1195" s="16">
        <f t="shared" si="97"/>
        <v>42409.776076388895</v>
      </c>
      <c r="T1195" s="16">
        <f t="shared" si="98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s="11" t="s">
        <v>8336</v>
      </c>
      <c r="R1196" t="s">
        <v>8337</v>
      </c>
      <c r="S1196" s="16">
        <f t="shared" si="97"/>
        <v>42072.488182870366</v>
      </c>
      <c r="T1196" s="16">
        <f t="shared" si="98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s="11" t="s">
        <v>8336</v>
      </c>
      <c r="R1197" t="s">
        <v>8337</v>
      </c>
      <c r="S1197" s="16">
        <f t="shared" si="97"/>
        <v>42298.34783564815</v>
      </c>
      <c r="T1197" s="16">
        <f t="shared" si="98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s="11" t="s">
        <v>8336</v>
      </c>
      <c r="R1198" t="s">
        <v>8337</v>
      </c>
      <c r="S1198" s="16">
        <f t="shared" si="97"/>
        <v>42326.818738425922</v>
      </c>
      <c r="T1198" s="16">
        <f t="shared" si="98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s="11" t="s">
        <v>8336</v>
      </c>
      <c r="R1199" t="s">
        <v>8337</v>
      </c>
      <c r="S1199" s="16">
        <f t="shared" si="97"/>
        <v>42503.66474537037</v>
      </c>
      <c r="T1199" s="16">
        <f t="shared" si="98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s="11" t="s">
        <v>8336</v>
      </c>
      <c r="R1200" t="s">
        <v>8337</v>
      </c>
      <c r="S1200" s="16">
        <f t="shared" si="97"/>
        <v>42333.619050925925</v>
      </c>
      <c r="T1200" s="16">
        <f t="shared" si="98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s="11" t="s">
        <v>8336</v>
      </c>
      <c r="R1201" t="s">
        <v>8337</v>
      </c>
      <c r="S1201" s="16">
        <f t="shared" si="97"/>
        <v>42161.770833333328</v>
      </c>
      <c r="T1201" s="16">
        <f t="shared" si="98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s="11" t="s">
        <v>8336</v>
      </c>
      <c r="R1202" t="s">
        <v>8337</v>
      </c>
      <c r="S1202" s="16">
        <f t="shared" si="97"/>
        <v>42089.477500000001</v>
      </c>
      <c r="T1202" s="16">
        <f t="shared" si="98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s="11" t="s">
        <v>8336</v>
      </c>
      <c r="R1203" t="s">
        <v>8337</v>
      </c>
      <c r="S1203" s="16">
        <f t="shared" si="97"/>
        <v>42536.60701388889</v>
      </c>
      <c r="T1203" s="16">
        <f t="shared" si="98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s="11" t="s">
        <v>8336</v>
      </c>
      <c r="R1204" t="s">
        <v>8337</v>
      </c>
      <c r="S1204" s="16">
        <f t="shared" si="97"/>
        <v>42152.288819444439</v>
      </c>
      <c r="T1204" s="16">
        <f t="shared" si="98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s="11" t="s">
        <v>8336</v>
      </c>
      <c r="R1205" t="s">
        <v>8337</v>
      </c>
      <c r="S1205" s="16">
        <f t="shared" si="97"/>
        <v>42125.614895833336</v>
      </c>
      <c r="T1205" s="16">
        <f t="shared" si="98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s="11" t="s">
        <v>8336</v>
      </c>
      <c r="R1206" t="s">
        <v>8337</v>
      </c>
      <c r="S1206" s="16">
        <f t="shared" si="97"/>
        <v>42297.748067129629</v>
      </c>
      <c r="T1206" s="16">
        <f t="shared" si="98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s="11" t="s">
        <v>8336</v>
      </c>
      <c r="R1207" t="s">
        <v>8337</v>
      </c>
      <c r="S1207" s="16">
        <f t="shared" si="97"/>
        <v>42138.506377314814</v>
      </c>
      <c r="T1207" s="16">
        <f t="shared" si="98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s="11" t="s">
        <v>8336</v>
      </c>
      <c r="R1208" t="s">
        <v>8337</v>
      </c>
      <c r="S1208" s="16">
        <f t="shared" si="97"/>
        <v>42772.776076388895</v>
      </c>
      <c r="T1208" s="16">
        <f t="shared" si="98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s="11" t="s">
        <v>8336</v>
      </c>
      <c r="R1209" t="s">
        <v>8337</v>
      </c>
      <c r="S1209" s="16">
        <f t="shared" si="97"/>
        <v>42430.430243055554</v>
      </c>
      <c r="T1209" s="16">
        <f t="shared" si="98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s="11" t="s">
        <v>8336</v>
      </c>
      <c r="R1210" t="s">
        <v>8337</v>
      </c>
      <c r="S1210" s="16">
        <f t="shared" si="97"/>
        <v>42423.709074074075</v>
      </c>
      <c r="T1210" s="16">
        <f t="shared" si="98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1" t="s">
        <v>8336</v>
      </c>
      <c r="R1211" t="s">
        <v>8337</v>
      </c>
      <c r="S1211" s="16">
        <f t="shared" si="97"/>
        <v>42761.846122685187</v>
      </c>
      <c r="T1211" s="16">
        <f t="shared" si="98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1" t="s">
        <v>8336</v>
      </c>
      <c r="R1212" t="s">
        <v>8337</v>
      </c>
      <c r="S1212" s="16">
        <f t="shared" si="97"/>
        <v>42132.941805555558</v>
      </c>
      <c r="T1212" s="16">
        <f t="shared" si="98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1" t="s">
        <v>8336</v>
      </c>
      <c r="R1213" t="s">
        <v>8337</v>
      </c>
      <c r="S1213" s="16">
        <f t="shared" si="97"/>
        <v>42515.866446759261</v>
      </c>
      <c r="T1213" s="16">
        <f t="shared" si="98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1" t="s">
        <v>8336</v>
      </c>
      <c r="R1214" t="s">
        <v>8337</v>
      </c>
      <c r="S1214" s="16">
        <f t="shared" si="97"/>
        <v>42318.950173611112</v>
      </c>
      <c r="T1214" s="16">
        <f t="shared" si="98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1" t="s">
        <v>8336</v>
      </c>
      <c r="R1215" t="s">
        <v>8337</v>
      </c>
      <c r="S1215" s="16">
        <f t="shared" si="97"/>
        <v>42731.755787037036</v>
      </c>
      <c r="T1215" s="16">
        <f t="shared" si="98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1" t="s">
        <v>8336</v>
      </c>
      <c r="R1216" t="s">
        <v>8337</v>
      </c>
      <c r="S1216" s="16">
        <f t="shared" si="97"/>
        <v>42104.840335648143</v>
      </c>
      <c r="T1216" s="16">
        <f t="shared" si="98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1" t="s">
        <v>8336</v>
      </c>
      <c r="R1217" t="s">
        <v>8337</v>
      </c>
      <c r="S1217" s="16">
        <f t="shared" si="97"/>
        <v>41759.923101851848</v>
      </c>
      <c r="T1217" s="16">
        <f t="shared" si="98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1" t="s">
        <v>8336</v>
      </c>
      <c r="R1218" t="s">
        <v>8337</v>
      </c>
      <c r="S1218" s="16">
        <f t="shared" si="97"/>
        <v>42247.616400462968</v>
      </c>
      <c r="T1218" s="16">
        <f t="shared" si="98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6">
        <f t="shared" si="97"/>
        <v>42535.809490740736</v>
      </c>
      <c r="T1219" s="16">
        <f t="shared" si="98"/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ref="O1245:O1308" si="100">ROUND(E1245/D1245*100,0)</f>
        <v>14</v>
      </c>
      <c r="P1245">
        <f t="shared" ref="P1245:P1308" si="101">IFERROR(ROUND(E1245/L1245,2),0)</f>
        <v>44.5</v>
      </c>
      <c r="Q1245" s="11" t="s">
        <v>8323</v>
      </c>
      <c r="R1245" t="s">
        <v>8338</v>
      </c>
      <c r="S1245" s="16">
        <f t="shared" ref="S1245:S1308" si="102">(((J1245/60)/60)/24)+DATE(1970,1,1)</f>
        <v>40671.879293981481</v>
      </c>
      <c r="T1245" s="16">
        <f t="shared" ref="T1245:T1308" si="103">(((I1245/60)/60)/24)+DATE(1970,1,1)</f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s="11" t="s">
        <v>8323</v>
      </c>
      <c r="R1246" t="s">
        <v>8324</v>
      </c>
      <c r="S1246" s="16">
        <f t="shared" si="102"/>
        <v>41355.825497685182</v>
      </c>
      <c r="T1246" s="16">
        <f t="shared" si="103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s="11" t="s">
        <v>8323</v>
      </c>
      <c r="R1247" t="s">
        <v>8324</v>
      </c>
      <c r="S1247" s="16">
        <f t="shared" si="102"/>
        <v>41774.599930555552</v>
      </c>
      <c r="T1247" s="16">
        <f t="shared" si="103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s="11" t="s">
        <v>8323</v>
      </c>
      <c r="R1248" t="s">
        <v>8324</v>
      </c>
      <c r="S1248" s="16">
        <f t="shared" si="102"/>
        <v>40838.043391203704</v>
      </c>
      <c r="T1248" s="16">
        <f t="shared" si="103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s="11" t="s">
        <v>8323</v>
      </c>
      <c r="R1249" t="s">
        <v>8324</v>
      </c>
      <c r="S1249" s="16">
        <f t="shared" si="102"/>
        <v>41370.292303240742</v>
      </c>
      <c r="T1249" s="16">
        <f t="shared" si="103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s="11" t="s">
        <v>8323</v>
      </c>
      <c r="R1250" t="s">
        <v>8324</v>
      </c>
      <c r="S1250" s="16">
        <f t="shared" si="102"/>
        <v>41767.656863425924</v>
      </c>
      <c r="T1250" s="16">
        <f t="shared" si="103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s="11" t="s">
        <v>8323</v>
      </c>
      <c r="R1251" t="s">
        <v>8324</v>
      </c>
      <c r="S1251" s="16">
        <f t="shared" si="102"/>
        <v>41067.74086805556</v>
      </c>
      <c r="T1251" s="16">
        <f t="shared" si="103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s="11" t="s">
        <v>8323</v>
      </c>
      <c r="R1252" t="s">
        <v>8324</v>
      </c>
      <c r="S1252" s="16">
        <f t="shared" si="102"/>
        <v>41843.64271990741</v>
      </c>
      <c r="T1252" s="16">
        <f t="shared" si="103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s="11" t="s">
        <v>8323</v>
      </c>
      <c r="R1253" t="s">
        <v>8324</v>
      </c>
      <c r="S1253" s="16">
        <f t="shared" si="102"/>
        <v>40751.814432870371</v>
      </c>
      <c r="T1253" s="16">
        <f t="shared" si="103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s="11" t="s">
        <v>8323</v>
      </c>
      <c r="R1254" t="s">
        <v>8324</v>
      </c>
      <c r="S1254" s="16">
        <f t="shared" si="102"/>
        <v>41543.988067129627</v>
      </c>
      <c r="T1254" s="16">
        <f t="shared" si="103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s="11" t="s">
        <v>8323</v>
      </c>
      <c r="R1255" t="s">
        <v>8324</v>
      </c>
      <c r="S1255" s="16">
        <f t="shared" si="102"/>
        <v>41855.783645833333</v>
      </c>
      <c r="T1255" s="16">
        <f t="shared" si="103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s="11" t="s">
        <v>8323</v>
      </c>
      <c r="R1256" t="s">
        <v>8324</v>
      </c>
      <c r="S1256" s="16">
        <f t="shared" si="102"/>
        <v>40487.621365740742</v>
      </c>
      <c r="T1256" s="16">
        <f t="shared" si="103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s="11" t="s">
        <v>8323</v>
      </c>
      <c r="R1257" t="s">
        <v>8324</v>
      </c>
      <c r="S1257" s="16">
        <f t="shared" si="102"/>
        <v>41579.845509259263</v>
      </c>
      <c r="T1257" s="16">
        <f t="shared" si="103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s="11" t="s">
        <v>8323</v>
      </c>
      <c r="R1258" t="s">
        <v>8324</v>
      </c>
      <c r="S1258" s="16">
        <f t="shared" si="102"/>
        <v>40921.919340277782</v>
      </c>
      <c r="T1258" s="16">
        <f t="shared" si="103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s="11" t="s">
        <v>8323</v>
      </c>
      <c r="R1259" t="s">
        <v>8324</v>
      </c>
      <c r="S1259" s="16">
        <f t="shared" si="102"/>
        <v>40587.085532407407</v>
      </c>
      <c r="T1259" s="16">
        <f t="shared" si="103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s="11" t="s">
        <v>8323</v>
      </c>
      <c r="R1260" t="s">
        <v>8324</v>
      </c>
      <c r="S1260" s="16">
        <f t="shared" si="102"/>
        <v>41487.611250000002</v>
      </c>
      <c r="T1260" s="16">
        <f t="shared" si="103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s="11" t="s">
        <v>8323</v>
      </c>
      <c r="R1261" t="s">
        <v>8324</v>
      </c>
      <c r="S1261" s="16">
        <f t="shared" si="102"/>
        <v>41766.970648148148</v>
      </c>
      <c r="T1261" s="16">
        <f t="shared" si="103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s="11" t="s">
        <v>8323</v>
      </c>
      <c r="R1262" t="s">
        <v>8324</v>
      </c>
      <c r="S1262" s="16">
        <f t="shared" si="102"/>
        <v>41666.842824074076</v>
      </c>
      <c r="T1262" s="16">
        <f t="shared" si="103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s="11" t="s">
        <v>8323</v>
      </c>
      <c r="R1263" t="s">
        <v>8324</v>
      </c>
      <c r="S1263" s="16">
        <f t="shared" si="102"/>
        <v>41638.342905092592</v>
      </c>
      <c r="T1263" s="16">
        <f t="shared" si="103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s="11" t="s">
        <v>8323</v>
      </c>
      <c r="R1264" t="s">
        <v>8324</v>
      </c>
      <c r="S1264" s="16">
        <f t="shared" si="102"/>
        <v>41656.762638888889</v>
      </c>
      <c r="T1264" s="16">
        <f t="shared" si="103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s="11" t="s">
        <v>8323</v>
      </c>
      <c r="R1265" t="s">
        <v>8324</v>
      </c>
      <c r="S1265" s="16">
        <f t="shared" si="102"/>
        <v>41692.084143518521</v>
      </c>
      <c r="T1265" s="16">
        <f t="shared" si="103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s="11" t="s">
        <v>8323</v>
      </c>
      <c r="R1266" t="s">
        <v>8324</v>
      </c>
      <c r="S1266" s="16">
        <f t="shared" si="102"/>
        <v>41547.662997685184</v>
      </c>
      <c r="T1266" s="16">
        <f t="shared" si="103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s="11" t="s">
        <v>8323</v>
      </c>
      <c r="R1267" t="s">
        <v>8324</v>
      </c>
      <c r="S1267" s="16">
        <f t="shared" si="102"/>
        <v>40465.655266203699</v>
      </c>
      <c r="T1267" s="16">
        <f t="shared" si="103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s="11" t="s">
        <v>8323</v>
      </c>
      <c r="R1268" t="s">
        <v>8324</v>
      </c>
      <c r="S1268" s="16">
        <f t="shared" si="102"/>
        <v>41620.87667824074</v>
      </c>
      <c r="T1268" s="16">
        <f t="shared" si="103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s="11" t="s">
        <v>8323</v>
      </c>
      <c r="R1269" t="s">
        <v>8324</v>
      </c>
      <c r="S1269" s="16">
        <f t="shared" si="102"/>
        <v>41449.585162037038</v>
      </c>
      <c r="T1269" s="16">
        <f t="shared" si="103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s="11" t="s">
        <v>8323</v>
      </c>
      <c r="R1270" t="s">
        <v>8324</v>
      </c>
      <c r="S1270" s="16">
        <f t="shared" si="102"/>
        <v>41507.845451388886</v>
      </c>
      <c r="T1270" s="16">
        <f t="shared" si="103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s="11" t="s">
        <v>8323</v>
      </c>
      <c r="R1271" t="s">
        <v>8324</v>
      </c>
      <c r="S1271" s="16">
        <f t="shared" si="102"/>
        <v>42445.823055555549</v>
      </c>
      <c r="T1271" s="16">
        <f t="shared" si="103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s="11" t="s">
        <v>8323</v>
      </c>
      <c r="R1272" t="s">
        <v>8324</v>
      </c>
      <c r="S1272" s="16">
        <f t="shared" si="102"/>
        <v>40933.856967592597</v>
      </c>
      <c r="T1272" s="16">
        <f t="shared" si="103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s="11" t="s">
        <v>8323</v>
      </c>
      <c r="R1273" t="s">
        <v>8324</v>
      </c>
      <c r="S1273" s="16">
        <f t="shared" si="102"/>
        <v>41561.683553240742</v>
      </c>
      <c r="T1273" s="16">
        <f t="shared" si="103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s="11" t="s">
        <v>8323</v>
      </c>
      <c r="R1274" t="s">
        <v>8324</v>
      </c>
      <c r="S1274" s="16">
        <f t="shared" si="102"/>
        <v>40274.745127314818</v>
      </c>
      <c r="T1274" s="16">
        <f t="shared" si="103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1" t="s">
        <v>8323</v>
      </c>
      <c r="R1275" t="s">
        <v>8324</v>
      </c>
      <c r="S1275" s="16">
        <f t="shared" si="102"/>
        <v>41852.730219907404</v>
      </c>
      <c r="T1275" s="16">
        <f t="shared" si="103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1" t="s">
        <v>8323</v>
      </c>
      <c r="R1276" t="s">
        <v>8324</v>
      </c>
      <c r="S1276" s="16">
        <f t="shared" si="102"/>
        <v>41116.690104166664</v>
      </c>
      <c r="T1276" s="16">
        <f t="shared" si="103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1" t="s">
        <v>8323</v>
      </c>
      <c r="R1277" t="s">
        <v>8324</v>
      </c>
      <c r="S1277" s="16">
        <f t="shared" si="102"/>
        <v>41458.867905092593</v>
      </c>
      <c r="T1277" s="16">
        <f t="shared" si="103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1" t="s">
        <v>8323</v>
      </c>
      <c r="R1278" t="s">
        <v>8324</v>
      </c>
      <c r="S1278" s="16">
        <f t="shared" si="102"/>
        <v>40007.704247685186</v>
      </c>
      <c r="T1278" s="16">
        <f t="shared" si="103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1" t="s">
        <v>8323</v>
      </c>
      <c r="R1279" t="s">
        <v>8324</v>
      </c>
      <c r="S1279" s="16">
        <f t="shared" si="102"/>
        <v>41121.561886574076</v>
      </c>
      <c r="T1279" s="16">
        <f t="shared" si="103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1" t="s">
        <v>8323</v>
      </c>
      <c r="R1280" t="s">
        <v>8324</v>
      </c>
      <c r="S1280" s="16">
        <f t="shared" si="102"/>
        <v>41786.555162037039</v>
      </c>
      <c r="T1280" s="16">
        <f t="shared" si="103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1" t="s">
        <v>8323</v>
      </c>
      <c r="R1281" t="s">
        <v>8324</v>
      </c>
      <c r="S1281" s="16">
        <f t="shared" si="102"/>
        <v>41682.099189814813</v>
      </c>
      <c r="T1281" s="16">
        <f t="shared" si="103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1" t="s">
        <v>8323</v>
      </c>
      <c r="R1282" t="s">
        <v>8324</v>
      </c>
      <c r="S1282" s="16">
        <f t="shared" si="102"/>
        <v>40513.757569444446</v>
      </c>
      <c r="T1282" s="16">
        <f t="shared" si="103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6">
        <f t="shared" si="102"/>
        <v>41463.743472222224</v>
      </c>
      <c r="T1283" s="16">
        <f t="shared" si="103"/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ref="O1309:O1372" si="105">ROUND(E1309/D1309*100,0)</f>
        <v>12</v>
      </c>
      <c r="P1309">
        <f t="shared" ref="P1309:P1372" si="106">IFERROR(ROUND(E1309/L1309,2),0)</f>
        <v>127.93</v>
      </c>
      <c r="Q1309" s="11" t="s">
        <v>8317</v>
      </c>
      <c r="R1309" t="s">
        <v>8319</v>
      </c>
      <c r="S1309" s="16">
        <f t="shared" ref="S1309:S1372" si="107">(((J1309/60)/60)/24)+DATE(1970,1,1)</f>
        <v>42387.503229166665</v>
      </c>
      <c r="T1309" s="16">
        <f t="shared" ref="T1309:T1372" si="108">(((I1309/60)/60)/24)+DATE(1970,1,1)</f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s="11" t="s">
        <v>8317</v>
      </c>
      <c r="R1310" t="s">
        <v>8319</v>
      </c>
      <c r="S1310" s="16">
        <f t="shared" si="107"/>
        <v>42611.613564814819</v>
      </c>
      <c r="T1310" s="16">
        <f t="shared" si="108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s="11" t="s">
        <v>8317</v>
      </c>
      <c r="R1311" t="s">
        <v>8319</v>
      </c>
      <c r="S1311" s="16">
        <f t="shared" si="107"/>
        <v>42257.882731481484</v>
      </c>
      <c r="T1311" s="16">
        <f t="shared" si="108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s="11" t="s">
        <v>8317</v>
      </c>
      <c r="R1312" t="s">
        <v>8319</v>
      </c>
      <c r="S1312" s="16">
        <f t="shared" si="107"/>
        <v>42556.667245370365</v>
      </c>
      <c r="T1312" s="16">
        <f t="shared" si="108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s="11" t="s">
        <v>8317</v>
      </c>
      <c r="R1313" t="s">
        <v>8319</v>
      </c>
      <c r="S1313" s="16">
        <f t="shared" si="107"/>
        <v>42669.802303240736</v>
      </c>
      <c r="T1313" s="16">
        <f t="shared" si="108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s="11" t="s">
        <v>8317</v>
      </c>
      <c r="R1314" t="s">
        <v>8319</v>
      </c>
      <c r="S1314" s="16">
        <f t="shared" si="107"/>
        <v>42082.702800925923</v>
      </c>
      <c r="T1314" s="16">
        <f t="shared" si="108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s="11" t="s">
        <v>8317</v>
      </c>
      <c r="R1315" t="s">
        <v>8319</v>
      </c>
      <c r="S1315" s="16">
        <f t="shared" si="107"/>
        <v>42402.709652777776</v>
      </c>
      <c r="T1315" s="16">
        <f t="shared" si="108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s="11" t="s">
        <v>8317</v>
      </c>
      <c r="R1316" t="s">
        <v>8319</v>
      </c>
      <c r="S1316" s="16">
        <f t="shared" si="107"/>
        <v>42604.669675925921</v>
      </c>
      <c r="T1316" s="16">
        <f t="shared" si="108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s="11" t="s">
        <v>8317</v>
      </c>
      <c r="R1317" t="s">
        <v>8319</v>
      </c>
      <c r="S1317" s="16">
        <f t="shared" si="107"/>
        <v>42278.498240740737</v>
      </c>
      <c r="T1317" s="16">
        <f t="shared" si="108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s="11" t="s">
        <v>8317</v>
      </c>
      <c r="R1318" t="s">
        <v>8319</v>
      </c>
      <c r="S1318" s="16">
        <f t="shared" si="107"/>
        <v>42393.961909722217</v>
      </c>
      <c r="T1318" s="16">
        <f t="shared" si="108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s="11" t="s">
        <v>8317</v>
      </c>
      <c r="R1319" t="s">
        <v>8319</v>
      </c>
      <c r="S1319" s="16">
        <f t="shared" si="107"/>
        <v>42520.235486111109</v>
      </c>
      <c r="T1319" s="16">
        <f t="shared" si="108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s="11" t="s">
        <v>8317</v>
      </c>
      <c r="R1320" t="s">
        <v>8319</v>
      </c>
      <c r="S1320" s="16">
        <f t="shared" si="107"/>
        <v>41985.043657407412</v>
      </c>
      <c r="T1320" s="16">
        <f t="shared" si="108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s="11" t="s">
        <v>8317</v>
      </c>
      <c r="R1321" t="s">
        <v>8319</v>
      </c>
      <c r="S1321" s="16">
        <f t="shared" si="107"/>
        <v>41816.812094907407</v>
      </c>
      <c r="T1321" s="16">
        <f t="shared" si="108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s="11" t="s">
        <v>8317</v>
      </c>
      <c r="R1322" t="s">
        <v>8319</v>
      </c>
      <c r="S1322" s="16">
        <f t="shared" si="107"/>
        <v>42705.690347222218</v>
      </c>
      <c r="T1322" s="16">
        <f t="shared" si="108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s="11" t="s">
        <v>8317</v>
      </c>
      <c r="R1323" t="s">
        <v>8319</v>
      </c>
      <c r="S1323" s="16">
        <f t="shared" si="107"/>
        <v>42697.74927083333</v>
      </c>
      <c r="T1323" s="16">
        <f t="shared" si="108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s="11" t="s">
        <v>8317</v>
      </c>
      <c r="R1324" t="s">
        <v>8319</v>
      </c>
      <c r="S1324" s="16">
        <f t="shared" si="107"/>
        <v>42115.656539351854</v>
      </c>
      <c r="T1324" s="16">
        <f t="shared" si="108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s="11" t="s">
        <v>8317</v>
      </c>
      <c r="R1325" t="s">
        <v>8319</v>
      </c>
      <c r="S1325" s="16">
        <f t="shared" si="107"/>
        <v>42451.698449074072</v>
      </c>
      <c r="T1325" s="16">
        <f t="shared" si="108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s="11" t="s">
        <v>8317</v>
      </c>
      <c r="R1326" t="s">
        <v>8319</v>
      </c>
      <c r="S1326" s="16">
        <f t="shared" si="107"/>
        <v>42626.633703703701</v>
      </c>
      <c r="T1326" s="16">
        <f t="shared" si="108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s="11" t="s">
        <v>8317</v>
      </c>
      <c r="R1327" t="s">
        <v>8319</v>
      </c>
      <c r="S1327" s="16">
        <f t="shared" si="107"/>
        <v>42704.086053240739</v>
      </c>
      <c r="T1327" s="16">
        <f t="shared" si="108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s="11" t="s">
        <v>8317</v>
      </c>
      <c r="R1328" t="s">
        <v>8319</v>
      </c>
      <c r="S1328" s="16">
        <f t="shared" si="107"/>
        <v>41974.791990740734</v>
      </c>
      <c r="T1328" s="16">
        <f t="shared" si="108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s="11" t="s">
        <v>8317</v>
      </c>
      <c r="R1329" t="s">
        <v>8319</v>
      </c>
      <c r="S1329" s="16">
        <f t="shared" si="107"/>
        <v>42123.678645833337</v>
      </c>
      <c r="T1329" s="16">
        <f t="shared" si="108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s="11" t="s">
        <v>8317</v>
      </c>
      <c r="R1330" t="s">
        <v>8319</v>
      </c>
      <c r="S1330" s="16">
        <f t="shared" si="107"/>
        <v>42612.642754629633</v>
      </c>
      <c r="T1330" s="16">
        <f t="shared" si="108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s="11" t="s">
        <v>8317</v>
      </c>
      <c r="R1331" t="s">
        <v>8319</v>
      </c>
      <c r="S1331" s="16">
        <f t="shared" si="107"/>
        <v>41935.221585648149</v>
      </c>
      <c r="T1331" s="16">
        <f t="shared" si="108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s="11" t="s">
        <v>8317</v>
      </c>
      <c r="R1332" t="s">
        <v>8319</v>
      </c>
      <c r="S1332" s="16">
        <f t="shared" si="107"/>
        <v>42522.276724537034</v>
      </c>
      <c r="T1332" s="16">
        <f t="shared" si="108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s="11" t="s">
        <v>8317</v>
      </c>
      <c r="R1333" t="s">
        <v>8319</v>
      </c>
      <c r="S1333" s="16">
        <f t="shared" si="107"/>
        <v>42569.50409722222</v>
      </c>
      <c r="T1333" s="16">
        <f t="shared" si="108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s="11" t="s">
        <v>8317</v>
      </c>
      <c r="R1334" t="s">
        <v>8319</v>
      </c>
      <c r="S1334" s="16">
        <f t="shared" si="107"/>
        <v>42732.060277777782</v>
      </c>
      <c r="T1334" s="16">
        <f t="shared" si="108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s="11" t="s">
        <v>8317</v>
      </c>
      <c r="R1335" t="s">
        <v>8319</v>
      </c>
      <c r="S1335" s="16">
        <f t="shared" si="107"/>
        <v>41806.106770833336</v>
      </c>
      <c r="T1335" s="16">
        <f t="shared" si="108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s="11" t="s">
        <v>8317</v>
      </c>
      <c r="R1336" t="s">
        <v>8319</v>
      </c>
      <c r="S1336" s="16">
        <f t="shared" si="107"/>
        <v>42410.774155092593</v>
      </c>
      <c r="T1336" s="16">
        <f t="shared" si="108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s="11" t="s">
        <v>8317</v>
      </c>
      <c r="R1337" t="s">
        <v>8319</v>
      </c>
      <c r="S1337" s="16">
        <f t="shared" si="107"/>
        <v>42313.936365740738</v>
      </c>
      <c r="T1337" s="16">
        <f t="shared" si="108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s="11" t="s">
        <v>8317</v>
      </c>
      <c r="R1338" t="s">
        <v>8319</v>
      </c>
      <c r="S1338" s="16">
        <f t="shared" si="107"/>
        <v>41955.863750000004</v>
      </c>
      <c r="T1338" s="16">
        <f t="shared" si="108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s="11" t="s">
        <v>8317</v>
      </c>
      <c r="R1339" t="s">
        <v>8319</v>
      </c>
      <c r="S1339" s="16">
        <f t="shared" si="107"/>
        <v>42767.577303240745</v>
      </c>
      <c r="T1339" s="16">
        <f t="shared" si="108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s="11" t="s">
        <v>8317</v>
      </c>
      <c r="R1340" t="s">
        <v>8319</v>
      </c>
      <c r="S1340" s="16">
        <f t="shared" si="107"/>
        <v>42188.803622685184</v>
      </c>
      <c r="T1340" s="16">
        <f t="shared" si="108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s="11" t="s">
        <v>8317</v>
      </c>
      <c r="R1341" t="s">
        <v>8319</v>
      </c>
      <c r="S1341" s="16">
        <f t="shared" si="107"/>
        <v>41936.647164351853</v>
      </c>
      <c r="T1341" s="16">
        <f t="shared" si="108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s="11" t="s">
        <v>8317</v>
      </c>
      <c r="R1342" t="s">
        <v>8319</v>
      </c>
      <c r="S1342" s="16">
        <f t="shared" si="107"/>
        <v>41836.595520833333</v>
      </c>
      <c r="T1342" s="16">
        <f t="shared" si="108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s="11" t="s">
        <v>8317</v>
      </c>
      <c r="R1343" t="s">
        <v>8319</v>
      </c>
      <c r="S1343" s="16">
        <f t="shared" si="107"/>
        <v>42612.624039351853</v>
      </c>
      <c r="T1343" s="16">
        <f t="shared" si="108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s="11" t="s">
        <v>8317</v>
      </c>
      <c r="R1344" t="s">
        <v>8319</v>
      </c>
      <c r="S1344" s="16">
        <f t="shared" si="107"/>
        <v>42172.816423611104</v>
      </c>
      <c r="T1344" s="16">
        <f t="shared" si="108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s="11" t="s">
        <v>8317</v>
      </c>
      <c r="R1345" t="s">
        <v>8319</v>
      </c>
      <c r="S1345" s="16">
        <f t="shared" si="107"/>
        <v>42542.526423611111</v>
      </c>
      <c r="T1345" s="16">
        <f t="shared" si="108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s="11" t="s">
        <v>8320</v>
      </c>
      <c r="R1346" t="s">
        <v>8321</v>
      </c>
      <c r="S1346" s="16">
        <f t="shared" si="107"/>
        <v>42522.789803240739</v>
      </c>
      <c r="T1346" s="16">
        <f t="shared" si="108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6">
        <f t="shared" si="107"/>
        <v>41799.814340277779</v>
      </c>
      <c r="T1347" s="16">
        <f t="shared" si="108"/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ref="O1373:O1436" si="110">ROUND(E1373/D1373*100,0)</f>
        <v>107</v>
      </c>
      <c r="P1373">
        <f t="shared" ref="P1373:P1436" si="111">IFERROR(ROUND(E1373/L1373,2),0)</f>
        <v>107.07</v>
      </c>
      <c r="Q1373" s="11" t="s">
        <v>8323</v>
      </c>
      <c r="R1373" t="s">
        <v>8324</v>
      </c>
      <c r="S1373" s="16">
        <f t="shared" ref="S1373:S1436" si="112">(((J1373/60)/60)/24)+DATE(1970,1,1)</f>
        <v>42101.758587962962</v>
      </c>
      <c r="T1373" s="16">
        <f t="shared" ref="T1373:T1436" si="113">(((I1373/60)/60)/24)+DATE(1970,1,1)</f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s="11" t="s">
        <v>8323</v>
      </c>
      <c r="R1374" t="s">
        <v>8324</v>
      </c>
      <c r="S1374" s="16">
        <f t="shared" si="112"/>
        <v>41072.739953703705</v>
      </c>
      <c r="T1374" s="16">
        <f t="shared" si="113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s="11" t="s">
        <v>8323</v>
      </c>
      <c r="R1375" t="s">
        <v>8324</v>
      </c>
      <c r="S1375" s="16">
        <f t="shared" si="112"/>
        <v>42704.95177083333</v>
      </c>
      <c r="T1375" s="16">
        <f t="shared" si="113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s="11" t="s">
        <v>8323</v>
      </c>
      <c r="R1376" t="s">
        <v>8324</v>
      </c>
      <c r="S1376" s="16">
        <f t="shared" si="112"/>
        <v>42424.161898148144</v>
      </c>
      <c r="T1376" s="16">
        <f t="shared" si="113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s="11" t="s">
        <v>8323</v>
      </c>
      <c r="R1377" t="s">
        <v>8324</v>
      </c>
      <c r="S1377" s="16">
        <f t="shared" si="112"/>
        <v>42720.066192129627</v>
      </c>
      <c r="T1377" s="16">
        <f t="shared" si="113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 s="11" t="s">
        <v>8323</v>
      </c>
      <c r="R1378" t="s">
        <v>8324</v>
      </c>
      <c r="S1378" s="16">
        <f t="shared" si="112"/>
        <v>42677.669050925921</v>
      </c>
      <c r="T1378" s="16">
        <f t="shared" si="113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s="11" t="s">
        <v>8323</v>
      </c>
      <c r="R1379" t="s">
        <v>8324</v>
      </c>
      <c r="S1379" s="16">
        <f t="shared" si="112"/>
        <v>42747.219560185185</v>
      </c>
      <c r="T1379" s="16">
        <f t="shared" si="113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s="11" t="s">
        <v>8323</v>
      </c>
      <c r="R1380" t="s">
        <v>8324</v>
      </c>
      <c r="S1380" s="16">
        <f t="shared" si="112"/>
        <v>42568.759374999994</v>
      </c>
      <c r="T1380" s="16">
        <f t="shared" si="113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s="11" t="s">
        <v>8323</v>
      </c>
      <c r="R1381" t="s">
        <v>8324</v>
      </c>
      <c r="S1381" s="16">
        <f t="shared" si="112"/>
        <v>42130.491620370376</v>
      </c>
      <c r="T1381" s="16">
        <f t="shared" si="113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s="11" t="s">
        <v>8323</v>
      </c>
      <c r="R1382" t="s">
        <v>8324</v>
      </c>
      <c r="S1382" s="16">
        <f t="shared" si="112"/>
        <v>42141.762800925921</v>
      </c>
      <c r="T1382" s="16">
        <f t="shared" si="113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s="11" t="s">
        <v>8323</v>
      </c>
      <c r="R1383" t="s">
        <v>8324</v>
      </c>
      <c r="S1383" s="16">
        <f t="shared" si="112"/>
        <v>42703.214409722219</v>
      </c>
      <c r="T1383" s="16">
        <f t="shared" si="113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s="11" t="s">
        <v>8323</v>
      </c>
      <c r="R1384" t="s">
        <v>8324</v>
      </c>
      <c r="S1384" s="16">
        <f t="shared" si="112"/>
        <v>41370.800185185188</v>
      </c>
      <c r="T1384" s="16">
        <f t="shared" si="113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s="11" t="s">
        <v>8323</v>
      </c>
      <c r="R1385" t="s">
        <v>8324</v>
      </c>
      <c r="S1385" s="16">
        <f t="shared" si="112"/>
        <v>42707.074976851851</v>
      </c>
      <c r="T1385" s="16">
        <f t="shared" si="113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s="11" t="s">
        <v>8323</v>
      </c>
      <c r="R1386" t="s">
        <v>8324</v>
      </c>
      <c r="S1386" s="16">
        <f t="shared" si="112"/>
        <v>42160.735208333332</v>
      </c>
      <c r="T1386" s="16">
        <f t="shared" si="113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s="11" t="s">
        <v>8323</v>
      </c>
      <c r="R1387" t="s">
        <v>8324</v>
      </c>
      <c r="S1387" s="16">
        <f t="shared" si="112"/>
        <v>42433.688900462963</v>
      </c>
      <c r="T1387" s="16">
        <f t="shared" si="113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s="11" t="s">
        <v>8323</v>
      </c>
      <c r="R1388" t="s">
        <v>8324</v>
      </c>
      <c r="S1388" s="16">
        <f t="shared" si="112"/>
        <v>42184.646863425922</v>
      </c>
      <c r="T1388" s="16">
        <f t="shared" si="113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s="11" t="s">
        <v>8323</v>
      </c>
      <c r="R1389" t="s">
        <v>8324</v>
      </c>
      <c r="S1389" s="16">
        <f t="shared" si="112"/>
        <v>42126.92123842593</v>
      </c>
      <c r="T1389" s="16">
        <f t="shared" si="113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s="11" t="s">
        <v>8323</v>
      </c>
      <c r="R1390" t="s">
        <v>8324</v>
      </c>
      <c r="S1390" s="16">
        <f t="shared" si="112"/>
        <v>42634.614780092597</v>
      </c>
      <c r="T1390" s="16">
        <f t="shared" si="113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s="11" t="s">
        <v>8323</v>
      </c>
      <c r="R1391" t="s">
        <v>8324</v>
      </c>
      <c r="S1391" s="16">
        <f t="shared" si="112"/>
        <v>42565.480983796297</v>
      </c>
      <c r="T1391" s="16">
        <f t="shared" si="113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s="11" t="s">
        <v>8323</v>
      </c>
      <c r="R1392" t="s">
        <v>8324</v>
      </c>
      <c r="S1392" s="16">
        <f t="shared" si="112"/>
        <v>42087.803310185183</v>
      </c>
      <c r="T1392" s="16">
        <f t="shared" si="113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s="11" t="s">
        <v>8323</v>
      </c>
      <c r="R1393" t="s">
        <v>8324</v>
      </c>
      <c r="S1393" s="16">
        <f t="shared" si="112"/>
        <v>42193.650671296295</v>
      </c>
      <c r="T1393" s="16">
        <f t="shared" si="113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s="11" t="s">
        <v>8323</v>
      </c>
      <c r="R1394" t="s">
        <v>8324</v>
      </c>
      <c r="S1394" s="16">
        <f t="shared" si="112"/>
        <v>42401.154930555553</v>
      </c>
      <c r="T1394" s="16">
        <f t="shared" si="113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s="11" t="s">
        <v>8323</v>
      </c>
      <c r="R1395" t="s">
        <v>8324</v>
      </c>
      <c r="S1395" s="16">
        <f t="shared" si="112"/>
        <v>42553.681979166664</v>
      </c>
      <c r="T1395" s="16">
        <f t="shared" si="113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s="11" t="s">
        <v>8323</v>
      </c>
      <c r="R1396" t="s">
        <v>8324</v>
      </c>
      <c r="S1396" s="16">
        <f t="shared" si="112"/>
        <v>42752.144976851851</v>
      </c>
      <c r="T1396" s="16">
        <f t="shared" si="113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s="11" t="s">
        <v>8323</v>
      </c>
      <c r="R1397" t="s">
        <v>8324</v>
      </c>
      <c r="S1397" s="16">
        <f t="shared" si="112"/>
        <v>42719.90834490741</v>
      </c>
      <c r="T1397" s="16">
        <f t="shared" si="113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s="11" t="s">
        <v>8323</v>
      </c>
      <c r="R1398" t="s">
        <v>8324</v>
      </c>
      <c r="S1398" s="16">
        <f t="shared" si="112"/>
        <v>42018.99863425926</v>
      </c>
      <c r="T1398" s="16">
        <f t="shared" si="113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s="11" t="s">
        <v>8323</v>
      </c>
      <c r="R1399" t="s">
        <v>8324</v>
      </c>
      <c r="S1399" s="16">
        <f t="shared" si="112"/>
        <v>42640.917939814812</v>
      </c>
      <c r="T1399" s="16">
        <f t="shared" si="113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s="11" t="s">
        <v>8323</v>
      </c>
      <c r="R1400" t="s">
        <v>8324</v>
      </c>
      <c r="S1400" s="16">
        <f t="shared" si="112"/>
        <v>42526.874236111107</v>
      </c>
      <c r="T1400" s="16">
        <f t="shared" si="113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s="11" t="s">
        <v>8323</v>
      </c>
      <c r="R1401" t="s">
        <v>8324</v>
      </c>
      <c r="S1401" s="16">
        <f t="shared" si="112"/>
        <v>41889.004317129627</v>
      </c>
      <c r="T1401" s="16">
        <f t="shared" si="113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s="11" t="s">
        <v>8323</v>
      </c>
      <c r="R1402" t="s">
        <v>8324</v>
      </c>
      <c r="S1402" s="16">
        <f t="shared" si="112"/>
        <v>42498.341122685189</v>
      </c>
      <c r="T1402" s="16">
        <f t="shared" si="113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s="11" t="s">
        <v>8323</v>
      </c>
      <c r="R1403" t="s">
        <v>8324</v>
      </c>
      <c r="S1403" s="16">
        <f t="shared" si="112"/>
        <v>41399.99622685185</v>
      </c>
      <c r="T1403" s="16">
        <f t="shared" si="113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s="11" t="s">
        <v>8323</v>
      </c>
      <c r="R1404" t="s">
        <v>8324</v>
      </c>
      <c r="S1404" s="16">
        <f t="shared" si="112"/>
        <v>42065.053368055553</v>
      </c>
      <c r="T1404" s="16">
        <f t="shared" si="113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s="11" t="s">
        <v>8323</v>
      </c>
      <c r="R1405" t="s">
        <v>8324</v>
      </c>
      <c r="S1405" s="16">
        <f t="shared" si="112"/>
        <v>41451.062905092593</v>
      </c>
      <c r="T1405" s="16">
        <f t="shared" si="113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s="11" t="s">
        <v>8320</v>
      </c>
      <c r="R1406" t="s">
        <v>8339</v>
      </c>
      <c r="S1406" s="16">
        <f t="shared" si="112"/>
        <v>42032.510243055556</v>
      </c>
      <c r="T1406" s="16">
        <f t="shared" si="113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s="11" t="s">
        <v>8320</v>
      </c>
      <c r="R1407" t="s">
        <v>8339</v>
      </c>
      <c r="S1407" s="16">
        <f t="shared" si="112"/>
        <v>41941.680567129632</v>
      </c>
      <c r="T1407" s="16">
        <f t="shared" si="113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s="11" t="s">
        <v>8320</v>
      </c>
      <c r="R1408" t="s">
        <v>8339</v>
      </c>
      <c r="S1408" s="16">
        <f t="shared" si="112"/>
        <v>42297.432951388888</v>
      </c>
      <c r="T1408" s="16">
        <f t="shared" si="113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s="11" t="s">
        <v>8320</v>
      </c>
      <c r="R1409" t="s">
        <v>8339</v>
      </c>
      <c r="S1409" s="16">
        <f t="shared" si="112"/>
        <v>41838.536782407406</v>
      </c>
      <c r="T1409" s="16">
        <f t="shared" si="113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s="11" t="s">
        <v>8320</v>
      </c>
      <c r="R1410" t="s">
        <v>8339</v>
      </c>
      <c r="S1410" s="16">
        <f t="shared" si="112"/>
        <v>42291.872175925921</v>
      </c>
      <c r="T1410" s="16">
        <f t="shared" si="113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6">
        <f t="shared" si="112"/>
        <v>41945.133506944447</v>
      </c>
      <c r="T1411" s="16">
        <f t="shared" si="113"/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ref="O1437:O1500" si="115">ROUND(E1437/D1437*100,0)</f>
        <v>0</v>
      </c>
      <c r="P1437">
        <f t="shared" ref="P1437:P1500" si="116">IFERROR(ROUND(E1437/L1437,2),0)</f>
        <v>7.5</v>
      </c>
      <c r="Q1437" s="11" t="s">
        <v>8320</v>
      </c>
      <c r="R1437" t="s">
        <v>8339</v>
      </c>
      <c r="S1437" s="16">
        <f t="shared" ref="S1437:S1500" si="117">(((J1437/60)/60)/24)+DATE(1970,1,1)</f>
        <v>42258.780324074076</v>
      </c>
      <c r="T1437" s="16">
        <f t="shared" ref="T1437:T1500" si="118">(((I1437/60)/60)/24)+DATE(1970,1,1)</f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s="11" t="s">
        <v>8320</v>
      </c>
      <c r="R1438" t="s">
        <v>8339</v>
      </c>
      <c r="S1438" s="16">
        <f t="shared" si="117"/>
        <v>42391.35019675926</v>
      </c>
      <c r="T1438" s="16">
        <f t="shared" si="118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s="11" t="s">
        <v>8320</v>
      </c>
      <c r="R1439" t="s">
        <v>8339</v>
      </c>
      <c r="S1439" s="16">
        <f t="shared" si="117"/>
        <v>41796.531701388885</v>
      </c>
      <c r="T1439" s="16">
        <f t="shared" si="118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s="11" t="s">
        <v>8320</v>
      </c>
      <c r="R1440" t="s">
        <v>8339</v>
      </c>
      <c r="S1440" s="16">
        <f t="shared" si="117"/>
        <v>42457.871516203704</v>
      </c>
      <c r="T1440" s="16">
        <f t="shared" si="118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s="11" t="s">
        <v>8320</v>
      </c>
      <c r="R1441" t="s">
        <v>8339</v>
      </c>
      <c r="S1441" s="16">
        <f t="shared" si="117"/>
        <v>42040.829872685179</v>
      </c>
      <c r="T1441" s="16">
        <f t="shared" si="118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s="11" t="s">
        <v>8320</v>
      </c>
      <c r="R1442" t="s">
        <v>8339</v>
      </c>
      <c r="S1442" s="16">
        <f t="shared" si="117"/>
        <v>42486.748414351852</v>
      </c>
      <c r="T1442" s="16">
        <f t="shared" si="118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s="11" t="s">
        <v>8320</v>
      </c>
      <c r="R1443" t="s">
        <v>8339</v>
      </c>
      <c r="S1443" s="16">
        <f t="shared" si="117"/>
        <v>42198.765844907408</v>
      </c>
      <c r="T1443" s="16">
        <f t="shared" si="118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s="11" t="s">
        <v>8320</v>
      </c>
      <c r="R1444" t="s">
        <v>8339</v>
      </c>
      <c r="S1444" s="16">
        <f t="shared" si="117"/>
        <v>42485.64534722222</v>
      </c>
      <c r="T1444" s="16">
        <f t="shared" si="118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s="11" t="s">
        <v>8320</v>
      </c>
      <c r="R1445" t="s">
        <v>8339</v>
      </c>
      <c r="S1445" s="16">
        <f t="shared" si="117"/>
        <v>42707.926030092596</v>
      </c>
      <c r="T1445" s="16">
        <f t="shared" si="118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s="11" t="s">
        <v>8320</v>
      </c>
      <c r="R1446" t="s">
        <v>8339</v>
      </c>
      <c r="S1446" s="16">
        <f t="shared" si="117"/>
        <v>42199.873402777783</v>
      </c>
      <c r="T1446" s="16">
        <f t="shared" si="118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s="11" t="s">
        <v>8320</v>
      </c>
      <c r="R1447" t="s">
        <v>8339</v>
      </c>
      <c r="S1447" s="16">
        <f t="shared" si="117"/>
        <v>42139.542303240742</v>
      </c>
      <c r="T1447" s="16">
        <f t="shared" si="118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s="11" t="s">
        <v>8320</v>
      </c>
      <c r="R1448" t="s">
        <v>8339</v>
      </c>
      <c r="S1448" s="16">
        <f t="shared" si="117"/>
        <v>42461.447662037041</v>
      </c>
      <c r="T1448" s="16">
        <f t="shared" si="118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s="11" t="s">
        <v>8320</v>
      </c>
      <c r="R1449" t="s">
        <v>8339</v>
      </c>
      <c r="S1449" s="16">
        <f t="shared" si="117"/>
        <v>42529.730717592596</v>
      </c>
      <c r="T1449" s="16">
        <f t="shared" si="118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s="11" t="s">
        <v>8320</v>
      </c>
      <c r="R1450" t="s">
        <v>8339</v>
      </c>
      <c r="S1450" s="16">
        <f t="shared" si="117"/>
        <v>42115.936550925922</v>
      </c>
      <c r="T1450" s="16">
        <f t="shared" si="118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s="11" t="s">
        <v>8320</v>
      </c>
      <c r="R1451" t="s">
        <v>8339</v>
      </c>
      <c r="S1451" s="16">
        <f t="shared" si="117"/>
        <v>42086.811400462961</v>
      </c>
      <c r="T1451" s="16">
        <f t="shared" si="118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s="11" t="s">
        <v>8320</v>
      </c>
      <c r="R1452" t="s">
        <v>8339</v>
      </c>
      <c r="S1452" s="16">
        <f t="shared" si="117"/>
        <v>42390.171261574069</v>
      </c>
      <c r="T1452" s="16">
        <f t="shared" si="118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s="11" t="s">
        <v>8320</v>
      </c>
      <c r="R1453" t="s">
        <v>8339</v>
      </c>
      <c r="S1453" s="16">
        <f t="shared" si="117"/>
        <v>41931.959016203706</v>
      </c>
      <c r="T1453" s="16">
        <f t="shared" si="118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s="11" t="s">
        <v>8320</v>
      </c>
      <c r="R1454" t="s">
        <v>8339</v>
      </c>
      <c r="S1454" s="16">
        <f t="shared" si="117"/>
        <v>41818.703275462962</v>
      </c>
      <c r="T1454" s="16">
        <f t="shared" si="118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s="11" t="s">
        <v>8320</v>
      </c>
      <c r="R1455" t="s">
        <v>8339</v>
      </c>
      <c r="S1455" s="16">
        <f t="shared" si="117"/>
        <v>42795.696145833332</v>
      </c>
      <c r="T1455" s="16">
        <f t="shared" si="118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s="11" t="s">
        <v>8320</v>
      </c>
      <c r="R1456" t="s">
        <v>8339</v>
      </c>
      <c r="S1456" s="16">
        <f t="shared" si="117"/>
        <v>42463.866666666669</v>
      </c>
      <c r="T1456" s="16">
        <f t="shared" si="118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s="11" t="s">
        <v>8320</v>
      </c>
      <c r="R1457" t="s">
        <v>8339</v>
      </c>
      <c r="S1457" s="16">
        <f t="shared" si="117"/>
        <v>41832.672685185185</v>
      </c>
      <c r="T1457" s="16">
        <f t="shared" si="118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s="11" t="s">
        <v>8320</v>
      </c>
      <c r="R1458" t="s">
        <v>8339</v>
      </c>
      <c r="S1458" s="16">
        <f t="shared" si="117"/>
        <v>42708.668576388889</v>
      </c>
      <c r="T1458" s="16">
        <f t="shared" si="118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s="11" t="s">
        <v>8320</v>
      </c>
      <c r="R1459" t="s">
        <v>8339</v>
      </c>
      <c r="S1459" s="16">
        <f t="shared" si="117"/>
        <v>42289.89634259259</v>
      </c>
      <c r="T1459" s="16">
        <f t="shared" si="118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s="11" t="s">
        <v>8320</v>
      </c>
      <c r="R1460" t="s">
        <v>8339</v>
      </c>
      <c r="S1460" s="16">
        <f t="shared" si="117"/>
        <v>41831.705555555556</v>
      </c>
      <c r="T1460" s="16">
        <f t="shared" si="118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s="11" t="s">
        <v>8320</v>
      </c>
      <c r="R1461" t="s">
        <v>8339</v>
      </c>
      <c r="S1461" s="16">
        <f t="shared" si="117"/>
        <v>42312.204814814817</v>
      </c>
      <c r="T1461" s="16">
        <f t="shared" si="118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s="11" t="s">
        <v>8320</v>
      </c>
      <c r="R1462" t="s">
        <v>8339</v>
      </c>
      <c r="S1462" s="16">
        <f t="shared" si="117"/>
        <v>41915.896967592591</v>
      </c>
      <c r="T1462" s="16">
        <f t="shared" si="118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s="11" t="s">
        <v>8320</v>
      </c>
      <c r="R1463" t="s">
        <v>8340</v>
      </c>
      <c r="S1463" s="16">
        <f t="shared" si="117"/>
        <v>41899.645300925928</v>
      </c>
      <c r="T1463" s="16">
        <f t="shared" si="118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s="11" t="s">
        <v>8320</v>
      </c>
      <c r="R1464" t="s">
        <v>8340</v>
      </c>
      <c r="S1464" s="16">
        <f t="shared" si="117"/>
        <v>41344.662858796299</v>
      </c>
      <c r="T1464" s="16">
        <f t="shared" si="118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s="11" t="s">
        <v>8320</v>
      </c>
      <c r="R1465" t="s">
        <v>8340</v>
      </c>
      <c r="S1465" s="16">
        <f t="shared" si="117"/>
        <v>41326.911319444444</v>
      </c>
      <c r="T1465" s="16">
        <f t="shared" si="118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s="11" t="s">
        <v>8320</v>
      </c>
      <c r="R1466" t="s">
        <v>8340</v>
      </c>
      <c r="S1466" s="16">
        <f t="shared" si="117"/>
        <v>41291.661550925928</v>
      </c>
      <c r="T1466" s="16">
        <f t="shared" si="118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s="11" t="s">
        <v>8320</v>
      </c>
      <c r="R1467" t="s">
        <v>8340</v>
      </c>
      <c r="S1467" s="16">
        <f t="shared" si="117"/>
        <v>40959.734398148146</v>
      </c>
      <c r="T1467" s="16">
        <f t="shared" si="118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s="11" t="s">
        <v>8320</v>
      </c>
      <c r="R1468" t="s">
        <v>8340</v>
      </c>
      <c r="S1468" s="16">
        <f t="shared" si="117"/>
        <v>42340.172060185185</v>
      </c>
      <c r="T1468" s="16">
        <f t="shared" si="118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s="11" t="s">
        <v>8320</v>
      </c>
      <c r="R1469" t="s">
        <v>8340</v>
      </c>
      <c r="S1469" s="16">
        <f t="shared" si="117"/>
        <v>40933.80190972222</v>
      </c>
      <c r="T1469" s="16">
        <f t="shared" si="118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s="11" t="s">
        <v>8320</v>
      </c>
      <c r="R1470" t="s">
        <v>8340</v>
      </c>
      <c r="S1470" s="16">
        <f t="shared" si="117"/>
        <v>40646.014456018522</v>
      </c>
      <c r="T1470" s="16">
        <f t="shared" si="118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s="11" t="s">
        <v>8320</v>
      </c>
      <c r="R1471" t="s">
        <v>8340</v>
      </c>
      <c r="S1471" s="16">
        <f t="shared" si="117"/>
        <v>41290.598483796297</v>
      </c>
      <c r="T1471" s="16">
        <f t="shared" si="118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s="11" t="s">
        <v>8320</v>
      </c>
      <c r="R1472" t="s">
        <v>8340</v>
      </c>
      <c r="S1472" s="16">
        <f t="shared" si="117"/>
        <v>41250.827118055553</v>
      </c>
      <c r="T1472" s="16">
        <f t="shared" si="118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s="11" t="s">
        <v>8320</v>
      </c>
      <c r="R1473" t="s">
        <v>8340</v>
      </c>
      <c r="S1473" s="16">
        <f t="shared" si="117"/>
        <v>42073.957569444443</v>
      </c>
      <c r="T1473" s="16">
        <f t="shared" si="118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s="11" t="s">
        <v>8320</v>
      </c>
      <c r="R1474" t="s">
        <v>8340</v>
      </c>
      <c r="S1474" s="16">
        <f t="shared" si="117"/>
        <v>41533.542858796296</v>
      </c>
      <c r="T1474" s="16">
        <f t="shared" si="118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6">
        <f t="shared" si="117"/>
        <v>40939.979618055557</v>
      </c>
      <c r="T1475" s="16">
        <f t="shared" si="118"/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ref="O1501:O1564" si="120">ROUND(E1501/D1501*100,0)</f>
        <v>0</v>
      </c>
      <c r="P1501">
        <f t="shared" ref="P1501:P1564" si="121">IFERROR(ROUND(E1501/L1501,2),0)</f>
        <v>5</v>
      </c>
      <c r="Q1501" s="11" t="s">
        <v>8320</v>
      </c>
      <c r="R1501" t="s">
        <v>8322</v>
      </c>
      <c r="S1501" s="16">
        <f t="shared" ref="S1501:S1564" si="122">(((J1501/60)/60)/24)+DATE(1970,1,1)</f>
        <v>42527.007326388892</v>
      </c>
      <c r="T1501" s="16">
        <f t="shared" ref="T1501:T1564" si="123">(((I1501/60)/60)/24)+DATE(1970,1,1)</f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s="11" t="s">
        <v>8320</v>
      </c>
      <c r="R1502" t="s">
        <v>8322</v>
      </c>
      <c r="S1502" s="16">
        <f t="shared" si="122"/>
        <v>41365.904594907406</v>
      </c>
      <c r="T1502" s="16">
        <f t="shared" si="123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s="11" t="s">
        <v>8336</v>
      </c>
      <c r="R1503" t="s">
        <v>8337</v>
      </c>
      <c r="S1503" s="16">
        <f t="shared" si="122"/>
        <v>42163.583599537036</v>
      </c>
      <c r="T1503" s="16">
        <f t="shared" si="123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 s="11" t="s">
        <v>8336</v>
      </c>
      <c r="R1504" t="s">
        <v>8337</v>
      </c>
      <c r="S1504" s="16">
        <f t="shared" si="122"/>
        <v>42426.542592592596</v>
      </c>
      <c r="T1504" s="16">
        <f t="shared" si="123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s="11" t="s">
        <v>8336</v>
      </c>
      <c r="R1505" t="s">
        <v>8337</v>
      </c>
      <c r="S1505" s="16">
        <f t="shared" si="122"/>
        <v>42606.347233796296</v>
      </c>
      <c r="T1505" s="16">
        <f t="shared" si="123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 s="11" t="s">
        <v>8336</v>
      </c>
      <c r="R1506" t="s">
        <v>8337</v>
      </c>
      <c r="S1506" s="16">
        <f t="shared" si="122"/>
        <v>41772.657685185186</v>
      </c>
      <c r="T1506" s="16">
        <f t="shared" si="123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s="11" t="s">
        <v>8336</v>
      </c>
      <c r="R1507" t="s">
        <v>8337</v>
      </c>
      <c r="S1507" s="16">
        <f t="shared" si="122"/>
        <v>42414.44332175926</v>
      </c>
      <c r="T1507" s="16">
        <f t="shared" si="123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s="11" t="s">
        <v>8336</v>
      </c>
      <c r="R1508" t="s">
        <v>8337</v>
      </c>
      <c r="S1508" s="16">
        <f t="shared" si="122"/>
        <v>41814.785925925928</v>
      </c>
      <c r="T1508" s="16">
        <f t="shared" si="123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s="11" t="s">
        <v>8336</v>
      </c>
      <c r="R1509" t="s">
        <v>8337</v>
      </c>
      <c r="S1509" s="16">
        <f t="shared" si="122"/>
        <v>40254.450335648151</v>
      </c>
      <c r="T1509" s="16">
        <f t="shared" si="123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s="11" t="s">
        <v>8336</v>
      </c>
      <c r="R1510" t="s">
        <v>8337</v>
      </c>
      <c r="S1510" s="16">
        <f t="shared" si="122"/>
        <v>41786.614363425928</v>
      </c>
      <c r="T1510" s="16">
        <f t="shared" si="123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s="11" t="s">
        <v>8336</v>
      </c>
      <c r="R1511" t="s">
        <v>8337</v>
      </c>
      <c r="S1511" s="16">
        <f t="shared" si="122"/>
        <v>42751.533391203702</v>
      </c>
      <c r="T1511" s="16">
        <f t="shared" si="123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s="11" t="s">
        <v>8336</v>
      </c>
      <c r="R1512" t="s">
        <v>8337</v>
      </c>
      <c r="S1512" s="16">
        <f t="shared" si="122"/>
        <v>41809.385162037033</v>
      </c>
      <c r="T1512" s="16">
        <f t="shared" si="123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s="11" t="s">
        <v>8336</v>
      </c>
      <c r="R1513" t="s">
        <v>8337</v>
      </c>
      <c r="S1513" s="16">
        <f t="shared" si="122"/>
        <v>42296.583379629628</v>
      </c>
      <c r="T1513" s="16">
        <f t="shared" si="123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s="11" t="s">
        <v>8336</v>
      </c>
      <c r="R1514" t="s">
        <v>8337</v>
      </c>
      <c r="S1514" s="16">
        <f t="shared" si="122"/>
        <v>42741.684479166666</v>
      </c>
      <c r="T1514" s="16">
        <f t="shared" si="123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s="11" t="s">
        <v>8336</v>
      </c>
      <c r="R1515" t="s">
        <v>8337</v>
      </c>
      <c r="S1515" s="16">
        <f t="shared" si="122"/>
        <v>41806.637337962966</v>
      </c>
      <c r="T1515" s="16">
        <f t="shared" si="123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s="11" t="s">
        <v>8336</v>
      </c>
      <c r="R1516" t="s">
        <v>8337</v>
      </c>
      <c r="S1516" s="16">
        <f t="shared" si="122"/>
        <v>42234.597685185188</v>
      </c>
      <c r="T1516" s="16">
        <f t="shared" si="123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s="11" t="s">
        <v>8336</v>
      </c>
      <c r="R1517" t="s">
        <v>8337</v>
      </c>
      <c r="S1517" s="16">
        <f t="shared" si="122"/>
        <v>42415.253437499996</v>
      </c>
      <c r="T1517" s="16">
        <f t="shared" si="123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s="11" t="s">
        <v>8336</v>
      </c>
      <c r="R1518" t="s">
        <v>8337</v>
      </c>
      <c r="S1518" s="16">
        <f t="shared" si="122"/>
        <v>42619.466342592597</v>
      </c>
      <c r="T1518" s="16">
        <f t="shared" si="123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s="11" t="s">
        <v>8336</v>
      </c>
      <c r="R1519" t="s">
        <v>8337</v>
      </c>
      <c r="S1519" s="16">
        <f t="shared" si="122"/>
        <v>41948.56658564815</v>
      </c>
      <c r="T1519" s="16">
        <f t="shared" si="123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s="11" t="s">
        <v>8336</v>
      </c>
      <c r="R1520" t="s">
        <v>8337</v>
      </c>
      <c r="S1520" s="16">
        <f t="shared" si="122"/>
        <v>41760.8200462963</v>
      </c>
      <c r="T1520" s="16">
        <f t="shared" si="123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s="11" t="s">
        <v>8336</v>
      </c>
      <c r="R1521" t="s">
        <v>8337</v>
      </c>
      <c r="S1521" s="16">
        <f t="shared" si="122"/>
        <v>41782.741701388892</v>
      </c>
      <c r="T1521" s="16">
        <f t="shared" si="123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s="11" t="s">
        <v>8336</v>
      </c>
      <c r="R1522" t="s">
        <v>8337</v>
      </c>
      <c r="S1522" s="16">
        <f t="shared" si="122"/>
        <v>41955.857789351852</v>
      </c>
      <c r="T1522" s="16">
        <f t="shared" si="123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s="11" t="s">
        <v>8336</v>
      </c>
      <c r="R1523" t="s">
        <v>8337</v>
      </c>
      <c r="S1523" s="16">
        <f t="shared" si="122"/>
        <v>42493.167719907404</v>
      </c>
      <c r="T1523" s="16">
        <f t="shared" si="123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s="11" t="s">
        <v>8336</v>
      </c>
      <c r="R1524" t="s">
        <v>8337</v>
      </c>
      <c r="S1524" s="16">
        <f t="shared" si="122"/>
        <v>41899.830312500002</v>
      </c>
      <c r="T1524" s="16">
        <f t="shared" si="123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s="11" t="s">
        <v>8336</v>
      </c>
      <c r="R1525" t="s">
        <v>8337</v>
      </c>
      <c r="S1525" s="16">
        <f t="shared" si="122"/>
        <v>41964.751342592594</v>
      </c>
      <c r="T1525" s="16">
        <f t="shared" si="123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s="11" t="s">
        <v>8336</v>
      </c>
      <c r="R1526" t="s">
        <v>8337</v>
      </c>
      <c r="S1526" s="16">
        <f t="shared" si="122"/>
        <v>42756.501041666663</v>
      </c>
      <c r="T1526" s="16">
        <f t="shared" si="123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s="11" t="s">
        <v>8336</v>
      </c>
      <c r="R1527" t="s">
        <v>8337</v>
      </c>
      <c r="S1527" s="16">
        <f t="shared" si="122"/>
        <v>42570.702986111108</v>
      </c>
      <c r="T1527" s="16">
        <f t="shared" si="123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s="11" t="s">
        <v>8336</v>
      </c>
      <c r="R1528" t="s">
        <v>8337</v>
      </c>
      <c r="S1528" s="16">
        <f t="shared" si="122"/>
        <v>42339.276006944448</v>
      </c>
      <c r="T1528" s="16">
        <f t="shared" si="123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s="11" t="s">
        <v>8336</v>
      </c>
      <c r="R1529" t="s">
        <v>8337</v>
      </c>
      <c r="S1529" s="16">
        <f t="shared" si="122"/>
        <v>42780.600532407407</v>
      </c>
      <c r="T1529" s="16">
        <f t="shared" si="123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s="11" t="s">
        <v>8336</v>
      </c>
      <c r="R1530" t="s">
        <v>8337</v>
      </c>
      <c r="S1530" s="16">
        <f t="shared" si="122"/>
        <v>42736.732893518521</v>
      </c>
      <c r="T1530" s="16">
        <f t="shared" si="123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s="11" t="s">
        <v>8336</v>
      </c>
      <c r="R1531" t="s">
        <v>8337</v>
      </c>
      <c r="S1531" s="16">
        <f t="shared" si="122"/>
        <v>42052.628703703704</v>
      </c>
      <c r="T1531" s="16">
        <f t="shared" si="123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s="11" t="s">
        <v>8336</v>
      </c>
      <c r="R1532" t="s">
        <v>8337</v>
      </c>
      <c r="S1532" s="16">
        <f t="shared" si="122"/>
        <v>42275.767303240747</v>
      </c>
      <c r="T1532" s="16">
        <f t="shared" si="123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s="11" t="s">
        <v>8336</v>
      </c>
      <c r="R1533" t="s">
        <v>8337</v>
      </c>
      <c r="S1533" s="16">
        <f t="shared" si="122"/>
        <v>41941.802384259259</v>
      </c>
      <c r="T1533" s="16">
        <f t="shared" si="123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s="11" t="s">
        <v>8336</v>
      </c>
      <c r="R1534" t="s">
        <v>8337</v>
      </c>
      <c r="S1534" s="16">
        <f t="shared" si="122"/>
        <v>42391.475289351853</v>
      </c>
      <c r="T1534" s="16">
        <f t="shared" si="123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s="11" t="s">
        <v>8336</v>
      </c>
      <c r="R1535" t="s">
        <v>8337</v>
      </c>
      <c r="S1535" s="16">
        <f t="shared" si="122"/>
        <v>42443.00204861111</v>
      </c>
      <c r="T1535" s="16">
        <f t="shared" si="123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s="11" t="s">
        <v>8336</v>
      </c>
      <c r="R1536" t="s">
        <v>8337</v>
      </c>
      <c r="S1536" s="16">
        <f t="shared" si="122"/>
        <v>42221.67432870371</v>
      </c>
      <c r="T1536" s="16">
        <f t="shared" si="123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s="11" t="s">
        <v>8336</v>
      </c>
      <c r="R1537" t="s">
        <v>8337</v>
      </c>
      <c r="S1537" s="16">
        <f t="shared" si="122"/>
        <v>42484.829062500001</v>
      </c>
      <c r="T1537" s="16">
        <f t="shared" si="123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s="11" t="s">
        <v>8336</v>
      </c>
      <c r="R1538" t="s">
        <v>8337</v>
      </c>
      <c r="S1538" s="16">
        <f t="shared" si="122"/>
        <v>42213.802199074074</v>
      </c>
      <c r="T1538" s="16">
        <f t="shared" si="123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6">
        <f t="shared" si="122"/>
        <v>42552.315127314811</v>
      </c>
      <c r="T1539" s="16">
        <f t="shared" si="123"/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ref="O1565:O1628" si="125">ROUND(E1565/D1565*100,0)</f>
        <v>1</v>
      </c>
      <c r="P1565">
        <f t="shared" ref="P1565:P1628" si="126">IFERROR(ROUND(E1565/L1565,2),0)</f>
        <v>42.5</v>
      </c>
      <c r="Q1565" s="11" t="s">
        <v>8320</v>
      </c>
      <c r="R1565" t="s">
        <v>8342</v>
      </c>
      <c r="S1565" s="16">
        <f t="shared" ref="S1565:S1628" si="127">(((J1565/60)/60)/24)+DATE(1970,1,1)</f>
        <v>41652.742488425924</v>
      </c>
      <c r="T1565" s="16">
        <f t="shared" ref="T1565:T1628" si="128">(((I1565/60)/60)/24)+DATE(1970,1,1)</f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s="11" t="s">
        <v>8320</v>
      </c>
      <c r="R1566" t="s">
        <v>8342</v>
      </c>
      <c r="S1566" s="16">
        <f t="shared" si="127"/>
        <v>42121.367002314815</v>
      </c>
      <c r="T1566" s="16">
        <f t="shared" si="128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s="11" t="s">
        <v>8320</v>
      </c>
      <c r="R1567" t="s">
        <v>8342</v>
      </c>
      <c r="S1567" s="16">
        <f t="shared" si="127"/>
        <v>40672.729872685188</v>
      </c>
      <c r="T1567" s="16">
        <f t="shared" si="128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s="11" t="s">
        <v>8320</v>
      </c>
      <c r="R1568" t="s">
        <v>8342</v>
      </c>
      <c r="S1568" s="16">
        <f t="shared" si="127"/>
        <v>42549.916712962964</v>
      </c>
      <c r="T1568" s="16">
        <f t="shared" si="128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s="11" t="s">
        <v>8320</v>
      </c>
      <c r="R1569" t="s">
        <v>8342</v>
      </c>
      <c r="S1569" s="16">
        <f t="shared" si="127"/>
        <v>41671.936863425923</v>
      </c>
      <c r="T1569" s="16">
        <f t="shared" si="128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s="11" t="s">
        <v>8320</v>
      </c>
      <c r="R1570" t="s">
        <v>8342</v>
      </c>
      <c r="S1570" s="16">
        <f t="shared" si="127"/>
        <v>41962.062326388885</v>
      </c>
      <c r="T1570" s="16">
        <f t="shared" si="128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s="11" t="s">
        <v>8320</v>
      </c>
      <c r="R1571" t="s">
        <v>8342</v>
      </c>
      <c r="S1571" s="16">
        <f t="shared" si="127"/>
        <v>41389.679560185185</v>
      </c>
      <c r="T1571" s="16">
        <f t="shared" si="128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s="11" t="s">
        <v>8320</v>
      </c>
      <c r="R1572" t="s">
        <v>8342</v>
      </c>
      <c r="S1572" s="16">
        <f t="shared" si="127"/>
        <v>42438.813449074078</v>
      </c>
      <c r="T1572" s="16">
        <f t="shared" si="128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s="11" t="s">
        <v>8320</v>
      </c>
      <c r="R1573" t="s">
        <v>8342</v>
      </c>
      <c r="S1573" s="16">
        <f t="shared" si="127"/>
        <v>42144.769479166673</v>
      </c>
      <c r="T1573" s="16">
        <f t="shared" si="128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s="11" t="s">
        <v>8320</v>
      </c>
      <c r="R1574" t="s">
        <v>8342</v>
      </c>
      <c r="S1574" s="16">
        <f t="shared" si="127"/>
        <v>42404.033090277779</v>
      </c>
      <c r="T1574" s="16">
        <f t="shared" si="128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s="11" t="s">
        <v>8320</v>
      </c>
      <c r="R1575" t="s">
        <v>8342</v>
      </c>
      <c r="S1575" s="16">
        <f t="shared" si="127"/>
        <v>42786.000023148154</v>
      </c>
      <c r="T1575" s="16">
        <f t="shared" si="128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s="11" t="s">
        <v>8320</v>
      </c>
      <c r="R1576" t="s">
        <v>8342</v>
      </c>
      <c r="S1576" s="16">
        <f t="shared" si="127"/>
        <v>42017.927418981482</v>
      </c>
      <c r="T1576" s="16">
        <f t="shared" si="128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s="11" t="s">
        <v>8320</v>
      </c>
      <c r="R1577" t="s">
        <v>8342</v>
      </c>
      <c r="S1577" s="16">
        <f t="shared" si="127"/>
        <v>41799.524259259262</v>
      </c>
      <c r="T1577" s="16">
        <f t="shared" si="128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s="11" t="s">
        <v>8320</v>
      </c>
      <c r="R1578" t="s">
        <v>8342</v>
      </c>
      <c r="S1578" s="16">
        <f t="shared" si="127"/>
        <v>42140.879259259258</v>
      </c>
      <c r="T1578" s="16">
        <f t="shared" si="128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s="11" t="s">
        <v>8320</v>
      </c>
      <c r="R1579" t="s">
        <v>8342</v>
      </c>
      <c r="S1579" s="16">
        <f t="shared" si="127"/>
        <v>41054.847777777781</v>
      </c>
      <c r="T1579" s="16">
        <f t="shared" si="128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s="11" t="s">
        <v>8320</v>
      </c>
      <c r="R1580" t="s">
        <v>8342</v>
      </c>
      <c r="S1580" s="16">
        <f t="shared" si="127"/>
        <v>40399.065868055557</v>
      </c>
      <c r="T1580" s="16">
        <f t="shared" si="128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s="11" t="s">
        <v>8320</v>
      </c>
      <c r="R1581" t="s">
        <v>8342</v>
      </c>
      <c r="S1581" s="16">
        <f t="shared" si="127"/>
        <v>41481.996423611112</v>
      </c>
      <c r="T1581" s="16">
        <f t="shared" si="128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s="11" t="s">
        <v>8320</v>
      </c>
      <c r="R1582" t="s">
        <v>8342</v>
      </c>
      <c r="S1582" s="16">
        <f t="shared" si="127"/>
        <v>40990.050069444449</v>
      </c>
      <c r="T1582" s="16">
        <f t="shared" si="128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s="11" t="s">
        <v>8336</v>
      </c>
      <c r="R1583" t="s">
        <v>8343</v>
      </c>
      <c r="S1583" s="16">
        <f t="shared" si="127"/>
        <v>42325.448958333334</v>
      </c>
      <c r="T1583" s="16">
        <f t="shared" si="128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s="11" t="s">
        <v>8336</v>
      </c>
      <c r="R1584" t="s">
        <v>8343</v>
      </c>
      <c r="S1584" s="16">
        <f t="shared" si="127"/>
        <v>42246.789965277778</v>
      </c>
      <c r="T1584" s="16">
        <f t="shared" si="128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s="11" t="s">
        <v>8336</v>
      </c>
      <c r="R1585" t="s">
        <v>8343</v>
      </c>
      <c r="S1585" s="16">
        <f t="shared" si="127"/>
        <v>41877.904988425929</v>
      </c>
      <c r="T1585" s="16">
        <f t="shared" si="128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s="11" t="s">
        <v>8336</v>
      </c>
      <c r="R1586" t="s">
        <v>8343</v>
      </c>
      <c r="S1586" s="16">
        <f t="shared" si="127"/>
        <v>41779.649317129632</v>
      </c>
      <c r="T1586" s="16">
        <f t="shared" si="128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s="11" t="s">
        <v>8336</v>
      </c>
      <c r="R1587" t="s">
        <v>8343</v>
      </c>
      <c r="S1587" s="16">
        <f t="shared" si="127"/>
        <v>42707.895462962959</v>
      </c>
      <c r="T1587" s="16">
        <f t="shared" si="128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s="11" t="s">
        <v>8336</v>
      </c>
      <c r="R1588" t="s">
        <v>8343</v>
      </c>
      <c r="S1588" s="16">
        <f t="shared" si="127"/>
        <v>42069.104421296302</v>
      </c>
      <c r="T1588" s="16">
        <f t="shared" si="128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s="11" t="s">
        <v>8336</v>
      </c>
      <c r="R1589" t="s">
        <v>8343</v>
      </c>
      <c r="S1589" s="16">
        <f t="shared" si="127"/>
        <v>41956.950983796298</v>
      </c>
      <c r="T1589" s="16">
        <f t="shared" si="128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s="11" t="s">
        <v>8336</v>
      </c>
      <c r="R1590" t="s">
        <v>8343</v>
      </c>
      <c r="S1590" s="16">
        <f t="shared" si="127"/>
        <v>42005.24998842593</v>
      </c>
      <c r="T1590" s="16">
        <f t="shared" si="128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s="11" t="s">
        <v>8336</v>
      </c>
      <c r="R1591" t="s">
        <v>8343</v>
      </c>
      <c r="S1591" s="16">
        <f t="shared" si="127"/>
        <v>42256.984791666662</v>
      </c>
      <c r="T1591" s="16">
        <f t="shared" si="128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s="11" t="s">
        <v>8336</v>
      </c>
      <c r="R1592" t="s">
        <v>8343</v>
      </c>
      <c r="S1592" s="16">
        <f t="shared" si="127"/>
        <v>42240.857222222221</v>
      </c>
      <c r="T1592" s="16">
        <f t="shared" si="128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s="11" t="s">
        <v>8336</v>
      </c>
      <c r="R1593" t="s">
        <v>8343</v>
      </c>
      <c r="S1593" s="16">
        <f t="shared" si="127"/>
        <v>42433.726168981477</v>
      </c>
      <c r="T1593" s="16">
        <f t="shared" si="128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s="11" t="s">
        <v>8336</v>
      </c>
      <c r="R1594" t="s">
        <v>8343</v>
      </c>
      <c r="S1594" s="16">
        <f t="shared" si="127"/>
        <v>42046.072743055556</v>
      </c>
      <c r="T1594" s="16">
        <f t="shared" si="128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s="11" t="s">
        <v>8336</v>
      </c>
      <c r="R1595" t="s">
        <v>8343</v>
      </c>
      <c r="S1595" s="16">
        <f t="shared" si="127"/>
        <v>42033.845543981486</v>
      </c>
      <c r="T1595" s="16">
        <f t="shared" si="128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s="11" t="s">
        <v>8336</v>
      </c>
      <c r="R1596" t="s">
        <v>8343</v>
      </c>
      <c r="S1596" s="16">
        <f t="shared" si="127"/>
        <v>42445.712754629625</v>
      </c>
      <c r="T1596" s="16">
        <f t="shared" si="128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s="11" t="s">
        <v>8336</v>
      </c>
      <c r="R1597" t="s">
        <v>8343</v>
      </c>
      <c r="S1597" s="16">
        <f t="shared" si="127"/>
        <v>41780.050092592595</v>
      </c>
      <c r="T1597" s="16">
        <f t="shared" si="128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s="11" t="s">
        <v>8336</v>
      </c>
      <c r="R1598" t="s">
        <v>8343</v>
      </c>
      <c r="S1598" s="16">
        <f t="shared" si="127"/>
        <v>41941.430196759262</v>
      </c>
      <c r="T1598" s="16">
        <f t="shared" si="128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s="11" t="s">
        <v>8336</v>
      </c>
      <c r="R1599" t="s">
        <v>8343</v>
      </c>
      <c r="S1599" s="16">
        <f t="shared" si="127"/>
        <v>42603.354131944448</v>
      </c>
      <c r="T1599" s="16">
        <f t="shared" si="128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s="11" t="s">
        <v>8336</v>
      </c>
      <c r="R1600" t="s">
        <v>8343</v>
      </c>
      <c r="S1600" s="16">
        <f t="shared" si="127"/>
        <v>42151.667337962965</v>
      </c>
      <c r="T1600" s="16">
        <f t="shared" si="128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s="11" t="s">
        <v>8336</v>
      </c>
      <c r="R1601" t="s">
        <v>8343</v>
      </c>
      <c r="S1601" s="16">
        <f t="shared" si="127"/>
        <v>42438.53907407407</v>
      </c>
      <c r="T1601" s="16">
        <f t="shared" si="128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s="11" t="s">
        <v>8336</v>
      </c>
      <c r="R1602" t="s">
        <v>8343</v>
      </c>
      <c r="S1602" s="16">
        <f t="shared" si="127"/>
        <v>41791.057314814818</v>
      </c>
      <c r="T1602" s="16">
        <f t="shared" si="128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6">
        <f t="shared" si="127"/>
        <v>40638.092974537038</v>
      </c>
      <c r="T1603" s="16">
        <f t="shared" si="128"/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ref="O1629:O1692" si="130">ROUND(E1629/D1629*100,0)</f>
        <v>117</v>
      </c>
      <c r="P1629">
        <f t="shared" ref="P1629:P1692" si="131">IFERROR(ROUND(E1629/L1629,2),0)</f>
        <v>61.58</v>
      </c>
      <c r="Q1629" s="11" t="s">
        <v>8323</v>
      </c>
      <c r="R1629" t="s">
        <v>8324</v>
      </c>
      <c r="S1629" s="16">
        <f t="shared" ref="S1629:S1692" si="132">(((J1629/60)/60)/24)+DATE(1970,1,1)</f>
        <v>41205.707048611112</v>
      </c>
      <c r="T1629" s="16">
        <f t="shared" ref="T1629:T1692" si="133">(((I1629/60)/60)/24)+DATE(1970,1,1)</f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s="11" t="s">
        <v>8323</v>
      </c>
      <c r="R1630" t="s">
        <v>8324</v>
      </c>
      <c r="S1630" s="16">
        <f t="shared" si="132"/>
        <v>41774.737060185187</v>
      </c>
      <c r="T1630" s="16">
        <f t="shared" si="133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s="11" t="s">
        <v>8323</v>
      </c>
      <c r="R1631" t="s">
        <v>8324</v>
      </c>
      <c r="S1631" s="16">
        <f t="shared" si="132"/>
        <v>41645.867280092592</v>
      </c>
      <c r="T1631" s="16">
        <f t="shared" si="133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s="11" t="s">
        <v>8323</v>
      </c>
      <c r="R1632" t="s">
        <v>8324</v>
      </c>
      <c r="S1632" s="16">
        <f t="shared" si="132"/>
        <v>40939.837673611109</v>
      </c>
      <c r="T1632" s="16">
        <f t="shared" si="133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s="11" t="s">
        <v>8323</v>
      </c>
      <c r="R1633" t="s">
        <v>8324</v>
      </c>
      <c r="S1633" s="16">
        <f t="shared" si="132"/>
        <v>41164.859502314815</v>
      </c>
      <c r="T1633" s="16">
        <f t="shared" si="133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s="11" t="s">
        <v>8323</v>
      </c>
      <c r="R1634" t="s">
        <v>8324</v>
      </c>
      <c r="S1634" s="16">
        <f t="shared" si="132"/>
        <v>40750.340902777774</v>
      </c>
      <c r="T1634" s="16">
        <f t="shared" si="133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s="11" t="s">
        <v>8323</v>
      </c>
      <c r="R1635" t="s">
        <v>8324</v>
      </c>
      <c r="S1635" s="16">
        <f t="shared" si="132"/>
        <v>40896.883750000001</v>
      </c>
      <c r="T1635" s="16">
        <f t="shared" si="133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s="11" t="s">
        <v>8323</v>
      </c>
      <c r="R1636" t="s">
        <v>8324</v>
      </c>
      <c r="S1636" s="16">
        <f t="shared" si="132"/>
        <v>40658.189826388887</v>
      </c>
      <c r="T1636" s="16">
        <f t="shared" si="133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s="11" t="s">
        <v>8323</v>
      </c>
      <c r="R1637" t="s">
        <v>8324</v>
      </c>
      <c r="S1637" s="16">
        <f t="shared" si="132"/>
        <v>42502.868761574078</v>
      </c>
      <c r="T1637" s="16">
        <f t="shared" si="133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s="11" t="s">
        <v>8323</v>
      </c>
      <c r="R1638" t="s">
        <v>8324</v>
      </c>
      <c r="S1638" s="16">
        <f t="shared" si="132"/>
        <v>40663.08666666667</v>
      </c>
      <c r="T1638" s="16">
        <f t="shared" si="133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s="11" t="s">
        <v>8323</v>
      </c>
      <c r="R1639" t="s">
        <v>8324</v>
      </c>
      <c r="S1639" s="16">
        <f t="shared" si="132"/>
        <v>40122.751620370371</v>
      </c>
      <c r="T1639" s="16">
        <f t="shared" si="133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s="11" t="s">
        <v>8323</v>
      </c>
      <c r="R1640" t="s">
        <v>8324</v>
      </c>
      <c r="S1640" s="16">
        <f t="shared" si="132"/>
        <v>41288.68712962963</v>
      </c>
      <c r="T1640" s="16">
        <f t="shared" si="133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s="11" t="s">
        <v>8323</v>
      </c>
      <c r="R1641" t="s">
        <v>8324</v>
      </c>
      <c r="S1641" s="16">
        <f t="shared" si="132"/>
        <v>40941.652372685188</v>
      </c>
      <c r="T1641" s="16">
        <f t="shared" si="133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s="11" t="s">
        <v>8323</v>
      </c>
      <c r="R1642" t="s">
        <v>8324</v>
      </c>
      <c r="S1642" s="16">
        <f t="shared" si="132"/>
        <v>40379.23096064815</v>
      </c>
      <c r="T1642" s="16">
        <f t="shared" si="133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s="11" t="s">
        <v>8323</v>
      </c>
      <c r="R1643" t="s">
        <v>8344</v>
      </c>
      <c r="S1643" s="16">
        <f t="shared" si="132"/>
        <v>41962.596574074079</v>
      </c>
      <c r="T1643" s="16">
        <f t="shared" si="133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s="11" t="s">
        <v>8323</v>
      </c>
      <c r="R1644" t="s">
        <v>8344</v>
      </c>
      <c r="S1644" s="16">
        <f t="shared" si="132"/>
        <v>40688.024618055555</v>
      </c>
      <c r="T1644" s="16">
        <f t="shared" si="133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s="11" t="s">
        <v>8323</v>
      </c>
      <c r="R1645" t="s">
        <v>8344</v>
      </c>
      <c r="S1645" s="16">
        <f t="shared" si="132"/>
        <v>41146.824212962965</v>
      </c>
      <c r="T1645" s="16">
        <f t="shared" si="133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s="11" t="s">
        <v>8323</v>
      </c>
      <c r="R1646" t="s">
        <v>8344</v>
      </c>
      <c r="S1646" s="16">
        <f t="shared" si="132"/>
        <v>41175.05972222222</v>
      </c>
      <c r="T1646" s="16">
        <f t="shared" si="133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s="11" t="s">
        <v>8323</v>
      </c>
      <c r="R1647" t="s">
        <v>8344</v>
      </c>
      <c r="S1647" s="16">
        <f t="shared" si="132"/>
        <v>41521.617361111108</v>
      </c>
      <c r="T1647" s="16">
        <f t="shared" si="133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s="11" t="s">
        <v>8323</v>
      </c>
      <c r="R1648" t="s">
        <v>8344</v>
      </c>
      <c r="S1648" s="16">
        <f t="shared" si="132"/>
        <v>41833.450266203705</v>
      </c>
      <c r="T1648" s="16">
        <f t="shared" si="133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s="11" t="s">
        <v>8323</v>
      </c>
      <c r="R1649" t="s">
        <v>8344</v>
      </c>
      <c r="S1649" s="16">
        <f t="shared" si="132"/>
        <v>41039.409456018519</v>
      </c>
      <c r="T1649" s="16">
        <f t="shared" si="133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s="11" t="s">
        <v>8323</v>
      </c>
      <c r="R1650" t="s">
        <v>8344</v>
      </c>
      <c r="S1650" s="16">
        <f t="shared" si="132"/>
        <v>40592.704652777778</v>
      </c>
      <c r="T1650" s="16">
        <f t="shared" si="133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s="11" t="s">
        <v>8323</v>
      </c>
      <c r="R1651" t="s">
        <v>8344</v>
      </c>
      <c r="S1651" s="16">
        <f t="shared" si="132"/>
        <v>41737.684664351851</v>
      </c>
      <c r="T1651" s="16">
        <f t="shared" si="133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s="11" t="s">
        <v>8323</v>
      </c>
      <c r="R1652" t="s">
        <v>8344</v>
      </c>
      <c r="S1652" s="16">
        <f t="shared" si="132"/>
        <v>41526.435613425929</v>
      </c>
      <c r="T1652" s="16">
        <f t="shared" si="133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s="11" t="s">
        <v>8323</v>
      </c>
      <c r="R1653" t="s">
        <v>8344</v>
      </c>
      <c r="S1653" s="16">
        <f t="shared" si="132"/>
        <v>40625.900694444441</v>
      </c>
      <c r="T1653" s="16">
        <f t="shared" si="133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s="11" t="s">
        <v>8323</v>
      </c>
      <c r="R1654" t="s">
        <v>8344</v>
      </c>
      <c r="S1654" s="16">
        <f t="shared" si="132"/>
        <v>41572.492974537039</v>
      </c>
      <c r="T1654" s="16">
        <f t="shared" si="133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s="11" t="s">
        <v>8323</v>
      </c>
      <c r="R1655" t="s">
        <v>8344</v>
      </c>
      <c r="S1655" s="16">
        <f t="shared" si="132"/>
        <v>40626.834444444445</v>
      </c>
      <c r="T1655" s="16">
        <f t="shared" si="133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s="11" t="s">
        <v>8323</v>
      </c>
      <c r="R1656" t="s">
        <v>8344</v>
      </c>
      <c r="S1656" s="16">
        <f t="shared" si="132"/>
        <v>40987.890740740739</v>
      </c>
      <c r="T1656" s="16">
        <f t="shared" si="133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s="11" t="s">
        <v>8323</v>
      </c>
      <c r="R1657" t="s">
        <v>8344</v>
      </c>
      <c r="S1657" s="16">
        <f t="shared" si="132"/>
        <v>40974.791898148149</v>
      </c>
      <c r="T1657" s="16">
        <f t="shared" si="133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s="11" t="s">
        <v>8323</v>
      </c>
      <c r="R1658" t="s">
        <v>8344</v>
      </c>
      <c r="S1658" s="16">
        <f t="shared" si="132"/>
        <v>41226.928842592592</v>
      </c>
      <c r="T1658" s="16">
        <f t="shared" si="133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s="11" t="s">
        <v>8323</v>
      </c>
      <c r="R1659" t="s">
        <v>8344</v>
      </c>
      <c r="S1659" s="16">
        <f t="shared" si="132"/>
        <v>41023.782037037039</v>
      </c>
      <c r="T1659" s="16">
        <f t="shared" si="133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s="11" t="s">
        <v>8323</v>
      </c>
      <c r="R1660" t="s">
        <v>8344</v>
      </c>
      <c r="S1660" s="16">
        <f t="shared" si="132"/>
        <v>41223.22184027778</v>
      </c>
      <c r="T1660" s="16">
        <f t="shared" si="133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s="11" t="s">
        <v>8323</v>
      </c>
      <c r="R1661" t="s">
        <v>8344</v>
      </c>
      <c r="S1661" s="16">
        <f t="shared" si="132"/>
        <v>41596.913437499999</v>
      </c>
      <c r="T1661" s="16">
        <f t="shared" si="133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s="11" t="s">
        <v>8323</v>
      </c>
      <c r="R1662" t="s">
        <v>8344</v>
      </c>
      <c r="S1662" s="16">
        <f t="shared" si="132"/>
        <v>42459.693865740745</v>
      </c>
      <c r="T1662" s="16">
        <f t="shared" si="133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s="11" t="s">
        <v>8323</v>
      </c>
      <c r="R1663" t="s">
        <v>8344</v>
      </c>
      <c r="S1663" s="16">
        <f t="shared" si="132"/>
        <v>42343.998043981483</v>
      </c>
      <c r="T1663" s="16">
        <f t="shared" si="133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s="11" t="s">
        <v>8323</v>
      </c>
      <c r="R1664" t="s">
        <v>8344</v>
      </c>
      <c r="S1664" s="16">
        <f t="shared" si="132"/>
        <v>40848.198333333334</v>
      </c>
      <c r="T1664" s="16">
        <f t="shared" si="133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s="11" t="s">
        <v>8323</v>
      </c>
      <c r="R1665" t="s">
        <v>8344</v>
      </c>
      <c r="S1665" s="16">
        <f t="shared" si="132"/>
        <v>42006.02207175926</v>
      </c>
      <c r="T1665" s="16">
        <f t="shared" si="133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s="11" t="s">
        <v>8323</v>
      </c>
      <c r="R1666" t="s">
        <v>8344</v>
      </c>
      <c r="S1666" s="16">
        <f t="shared" si="132"/>
        <v>40939.761782407404</v>
      </c>
      <c r="T1666" s="16">
        <f t="shared" si="133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6">
        <f t="shared" si="132"/>
        <v>40564.649456018517</v>
      </c>
      <c r="T1667" s="16">
        <f t="shared" si="133"/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ref="O1693:O1756" si="135">ROUND(E1693/D1693*100,0)</f>
        <v>33</v>
      </c>
      <c r="P1693">
        <f t="shared" ref="P1693:P1756" si="136">IFERROR(ROUND(E1693/L1693,2),0)</f>
        <v>264.26</v>
      </c>
      <c r="Q1693" s="11" t="s">
        <v>8323</v>
      </c>
      <c r="R1693" t="s">
        <v>8345</v>
      </c>
      <c r="S1693" s="16">
        <f t="shared" ref="S1693:S1756" si="137">(((J1693/60)/60)/24)+DATE(1970,1,1)</f>
        <v>42795.701481481476</v>
      </c>
      <c r="T1693" s="16">
        <f t="shared" ref="T1693:T1756" si="138">(((I1693/60)/60)/24)+DATE(1970,1,1)</f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s="11" t="s">
        <v>8323</v>
      </c>
      <c r="R1694" t="s">
        <v>8345</v>
      </c>
      <c r="S1694" s="16">
        <f t="shared" si="137"/>
        <v>42788.151238425926</v>
      </c>
      <c r="T1694" s="16">
        <f t="shared" si="138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 s="11" t="s">
        <v>8323</v>
      </c>
      <c r="R1695" t="s">
        <v>8345</v>
      </c>
      <c r="S1695" s="16">
        <f t="shared" si="137"/>
        <v>42803.920277777783</v>
      </c>
      <c r="T1695" s="16">
        <f t="shared" si="138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s="11" t="s">
        <v>8323</v>
      </c>
      <c r="R1696" t="s">
        <v>8345</v>
      </c>
      <c r="S1696" s="16">
        <f t="shared" si="137"/>
        <v>42791.669837962967</v>
      </c>
      <c r="T1696" s="16">
        <f t="shared" si="138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s="11" t="s">
        <v>8323</v>
      </c>
      <c r="R1697" t="s">
        <v>8345</v>
      </c>
      <c r="S1697" s="16">
        <f t="shared" si="137"/>
        <v>42801.031412037039</v>
      </c>
      <c r="T1697" s="16">
        <f t="shared" si="138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s="11" t="s">
        <v>8323</v>
      </c>
      <c r="R1698" t="s">
        <v>8345</v>
      </c>
      <c r="S1698" s="16">
        <f t="shared" si="137"/>
        <v>42796.069571759261</v>
      </c>
      <c r="T1698" s="16">
        <f t="shared" si="138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s="11" t="s">
        <v>8323</v>
      </c>
      <c r="R1699" t="s">
        <v>8345</v>
      </c>
      <c r="S1699" s="16">
        <f t="shared" si="137"/>
        <v>42805.032962962956</v>
      </c>
      <c r="T1699" s="16">
        <f t="shared" si="138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s="11" t="s">
        <v>8323</v>
      </c>
      <c r="R1700" t="s">
        <v>8345</v>
      </c>
      <c r="S1700" s="16">
        <f t="shared" si="137"/>
        <v>42796.207870370374</v>
      </c>
      <c r="T1700" s="16">
        <f t="shared" si="138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s="11" t="s">
        <v>8323</v>
      </c>
      <c r="R1701" t="s">
        <v>8345</v>
      </c>
      <c r="S1701" s="16">
        <f t="shared" si="137"/>
        <v>42806.863946759258</v>
      </c>
      <c r="T1701" s="16">
        <f t="shared" si="138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s="11" t="s">
        <v>8323</v>
      </c>
      <c r="R1702" t="s">
        <v>8345</v>
      </c>
      <c r="S1702" s="16">
        <f t="shared" si="137"/>
        <v>42796.071643518517</v>
      </c>
      <c r="T1702" s="16">
        <f t="shared" si="138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s="11" t="s">
        <v>8323</v>
      </c>
      <c r="R1703" t="s">
        <v>8345</v>
      </c>
      <c r="S1703" s="16">
        <f t="shared" si="137"/>
        <v>41989.664409722223</v>
      </c>
      <c r="T1703" s="16">
        <f t="shared" si="138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s="11" t="s">
        <v>8323</v>
      </c>
      <c r="R1704" t="s">
        <v>8345</v>
      </c>
      <c r="S1704" s="16">
        <f t="shared" si="137"/>
        <v>42063.869791666672</v>
      </c>
      <c r="T1704" s="16">
        <f t="shared" si="138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s="11" t="s">
        <v>8323</v>
      </c>
      <c r="R1705" t="s">
        <v>8345</v>
      </c>
      <c r="S1705" s="16">
        <f t="shared" si="137"/>
        <v>42187.281678240746</v>
      </c>
      <c r="T1705" s="16">
        <f t="shared" si="138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s="11" t="s">
        <v>8323</v>
      </c>
      <c r="R1706" t="s">
        <v>8345</v>
      </c>
      <c r="S1706" s="16">
        <f t="shared" si="137"/>
        <v>42021.139733796299</v>
      </c>
      <c r="T1706" s="16">
        <f t="shared" si="138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s="11" t="s">
        <v>8323</v>
      </c>
      <c r="R1707" t="s">
        <v>8345</v>
      </c>
      <c r="S1707" s="16">
        <f t="shared" si="137"/>
        <v>42245.016736111109</v>
      </c>
      <c r="T1707" s="16">
        <f t="shared" si="138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s="11" t="s">
        <v>8323</v>
      </c>
      <c r="R1708" t="s">
        <v>8345</v>
      </c>
      <c r="S1708" s="16">
        <f t="shared" si="137"/>
        <v>42179.306388888886</v>
      </c>
      <c r="T1708" s="16">
        <f t="shared" si="138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s="11" t="s">
        <v>8323</v>
      </c>
      <c r="R1709" t="s">
        <v>8345</v>
      </c>
      <c r="S1709" s="16">
        <f t="shared" si="137"/>
        <v>42427.721006944441</v>
      </c>
      <c r="T1709" s="16">
        <f t="shared" si="138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s="11" t="s">
        <v>8323</v>
      </c>
      <c r="R1710" t="s">
        <v>8345</v>
      </c>
      <c r="S1710" s="16">
        <f t="shared" si="137"/>
        <v>42451.866967592592</v>
      </c>
      <c r="T1710" s="16">
        <f t="shared" si="138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s="11" t="s">
        <v>8323</v>
      </c>
      <c r="R1711" t="s">
        <v>8345</v>
      </c>
      <c r="S1711" s="16">
        <f t="shared" si="137"/>
        <v>41841.56381944444</v>
      </c>
      <c r="T1711" s="16">
        <f t="shared" si="138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s="11" t="s">
        <v>8323</v>
      </c>
      <c r="R1712" t="s">
        <v>8345</v>
      </c>
      <c r="S1712" s="16">
        <f t="shared" si="137"/>
        <v>42341.59129629629</v>
      </c>
      <c r="T1712" s="16">
        <f t="shared" si="138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s="11" t="s">
        <v>8323</v>
      </c>
      <c r="R1713" t="s">
        <v>8345</v>
      </c>
      <c r="S1713" s="16">
        <f t="shared" si="137"/>
        <v>41852.646226851852</v>
      </c>
      <c r="T1713" s="16">
        <f t="shared" si="138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s="11" t="s">
        <v>8323</v>
      </c>
      <c r="R1714" t="s">
        <v>8345</v>
      </c>
      <c r="S1714" s="16">
        <f t="shared" si="137"/>
        <v>42125.913807870369</v>
      </c>
      <c r="T1714" s="16">
        <f t="shared" si="138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s="11" t="s">
        <v>8323</v>
      </c>
      <c r="R1715" t="s">
        <v>8345</v>
      </c>
      <c r="S1715" s="16">
        <f t="shared" si="137"/>
        <v>41887.801064814819</v>
      </c>
      <c r="T1715" s="16">
        <f t="shared" si="138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s="11" t="s">
        <v>8323</v>
      </c>
      <c r="R1716" t="s">
        <v>8345</v>
      </c>
      <c r="S1716" s="16">
        <f t="shared" si="137"/>
        <v>42095.918530092589</v>
      </c>
      <c r="T1716" s="16">
        <f t="shared" si="138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s="11" t="s">
        <v>8323</v>
      </c>
      <c r="R1717" t="s">
        <v>8345</v>
      </c>
      <c r="S1717" s="16">
        <f t="shared" si="137"/>
        <v>42064.217418981483</v>
      </c>
      <c r="T1717" s="16">
        <f t="shared" si="138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s="11" t="s">
        <v>8323</v>
      </c>
      <c r="R1718" t="s">
        <v>8345</v>
      </c>
      <c r="S1718" s="16">
        <f t="shared" si="137"/>
        <v>42673.577534722222</v>
      </c>
      <c r="T1718" s="16">
        <f t="shared" si="138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s="11" t="s">
        <v>8323</v>
      </c>
      <c r="R1719" t="s">
        <v>8345</v>
      </c>
      <c r="S1719" s="16">
        <f t="shared" si="137"/>
        <v>42460.98192129629</v>
      </c>
      <c r="T1719" s="16">
        <f t="shared" si="138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s="11" t="s">
        <v>8323</v>
      </c>
      <c r="R1720" t="s">
        <v>8345</v>
      </c>
      <c r="S1720" s="16">
        <f t="shared" si="137"/>
        <v>42460.610520833332</v>
      </c>
      <c r="T1720" s="16">
        <f t="shared" si="138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s="11" t="s">
        <v>8323</v>
      </c>
      <c r="R1721" t="s">
        <v>8345</v>
      </c>
      <c r="S1721" s="16">
        <f t="shared" si="137"/>
        <v>41869.534618055557</v>
      </c>
      <c r="T1721" s="16">
        <f t="shared" si="138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s="11" t="s">
        <v>8323</v>
      </c>
      <c r="R1722" t="s">
        <v>8345</v>
      </c>
      <c r="S1722" s="16">
        <f t="shared" si="137"/>
        <v>41922.783229166671</v>
      </c>
      <c r="T1722" s="16">
        <f t="shared" si="138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s="11" t="s">
        <v>8323</v>
      </c>
      <c r="R1723" t="s">
        <v>8345</v>
      </c>
      <c r="S1723" s="16">
        <f t="shared" si="137"/>
        <v>42319.461377314816</v>
      </c>
      <c r="T1723" s="16">
        <f t="shared" si="138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s="11" t="s">
        <v>8323</v>
      </c>
      <c r="R1724" t="s">
        <v>8345</v>
      </c>
      <c r="S1724" s="16">
        <f t="shared" si="137"/>
        <v>42425.960983796293</v>
      </c>
      <c r="T1724" s="16">
        <f t="shared" si="138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s="11" t="s">
        <v>8323</v>
      </c>
      <c r="R1725" t="s">
        <v>8345</v>
      </c>
      <c r="S1725" s="16">
        <f t="shared" si="137"/>
        <v>42129.82540509259</v>
      </c>
      <c r="T1725" s="16">
        <f t="shared" si="138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s="11" t="s">
        <v>8323</v>
      </c>
      <c r="R1726" t="s">
        <v>8345</v>
      </c>
      <c r="S1726" s="16">
        <f t="shared" si="137"/>
        <v>41912.932430555556</v>
      </c>
      <c r="T1726" s="16">
        <f t="shared" si="138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s="11" t="s">
        <v>8323</v>
      </c>
      <c r="R1727" t="s">
        <v>8345</v>
      </c>
      <c r="S1727" s="16">
        <f t="shared" si="137"/>
        <v>41845.968159722222</v>
      </c>
      <c r="T1727" s="16">
        <f t="shared" si="138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s="11" t="s">
        <v>8323</v>
      </c>
      <c r="R1728" t="s">
        <v>8345</v>
      </c>
      <c r="S1728" s="16">
        <f t="shared" si="137"/>
        <v>41788.919722222221</v>
      </c>
      <c r="T1728" s="16">
        <f t="shared" si="138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s="11" t="s">
        <v>8323</v>
      </c>
      <c r="R1729" t="s">
        <v>8345</v>
      </c>
      <c r="S1729" s="16">
        <f t="shared" si="137"/>
        <v>42044.927974537044</v>
      </c>
      <c r="T1729" s="16">
        <f t="shared" si="138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s="11" t="s">
        <v>8323</v>
      </c>
      <c r="R1730" t="s">
        <v>8345</v>
      </c>
      <c r="S1730" s="16">
        <f t="shared" si="137"/>
        <v>42268.625856481478</v>
      </c>
      <c r="T1730" s="16">
        <f t="shared" si="138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6">
        <f t="shared" si="137"/>
        <v>42471.052152777775</v>
      </c>
      <c r="T1731" s="16">
        <f t="shared" si="138"/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ref="O1757:O1820" si="140">ROUND(E1757/D1757*100,0)</f>
        <v>120</v>
      </c>
      <c r="P1757">
        <f t="shared" ref="P1757:P1820" si="141">IFERROR(ROUND(E1757/L1757,2),0)</f>
        <v>7.5</v>
      </c>
      <c r="Q1757" s="11" t="s">
        <v>8336</v>
      </c>
      <c r="R1757" t="s">
        <v>8337</v>
      </c>
      <c r="S1757" s="16">
        <f t="shared" ref="S1757:S1820" si="142">(((J1757/60)/60)/24)+DATE(1970,1,1)</f>
        <v>42252.788900462961</v>
      </c>
      <c r="T1757" s="16">
        <f t="shared" ref="T1757:T1820" si="143">(((I1757/60)/60)/24)+DATE(1970,1,1)</f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s="11" t="s">
        <v>8336</v>
      </c>
      <c r="R1758" t="s">
        <v>8337</v>
      </c>
      <c r="S1758" s="16">
        <f t="shared" si="142"/>
        <v>42571.167465277773</v>
      </c>
      <c r="T1758" s="16">
        <f t="shared" si="143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s="11" t="s">
        <v>8336</v>
      </c>
      <c r="R1759" t="s">
        <v>8337</v>
      </c>
      <c r="S1759" s="16">
        <f t="shared" si="142"/>
        <v>42733.827349537038</v>
      </c>
      <c r="T1759" s="16">
        <f t="shared" si="143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s="11" t="s">
        <v>8336</v>
      </c>
      <c r="R1760" t="s">
        <v>8337</v>
      </c>
      <c r="S1760" s="16">
        <f t="shared" si="142"/>
        <v>42505.955925925926</v>
      </c>
      <c r="T1760" s="16">
        <f t="shared" si="143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s="11" t="s">
        <v>8336</v>
      </c>
      <c r="R1761" t="s">
        <v>8337</v>
      </c>
      <c r="S1761" s="16">
        <f t="shared" si="142"/>
        <v>42068.829039351855</v>
      </c>
      <c r="T1761" s="16">
        <f t="shared" si="143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s="11" t="s">
        <v>8336</v>
      </c>
      <c r="R1762" t="s">
        <v>8337</v>
      </c>
      <c r="S1762" s="16">
        <f t="shared" si="142"/>
        <v>42405.67260416667</v>
      </c>
      <c r="T1762" s="16">
        <f t="shared" si="143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s="11" t="s">
        <v>8336</v>
      </c>
      <c r="R1763" t="s">
        <v>8337</v>
      </c>
      <c r="S1763" s="16">
        <f t="shared" si="142"/>
        <v>42209.567824074074</v>
      </c>
      <c r="T1763" s="16">
        <f t="shared" si="143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s="11" t="s">
        <v>8336</v>
      </c>
      <c r="R1764" t="s">
        <v>8337</v>
      </c>
      <c r="S1764" s="16">
        <f t="shared" si="142"/>
        <v>42410.982002314813</v>
      </c>
      <c r="T1764" s="16">
        <f t="shared" si="143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s="11" t="s">
        <v>8336</v>
      </c>
      <c r="R1765" t="s">
        <v>8337</v>
      </c>
      <c r="S1765" s="16">
        <f t="shared" si="142"/>
        <v>42636.868518518517</v>
      </c>
      <c r="T1765" s="16">
        <f t="shared" si="143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s="11" t="s">
        <v>8336</v>
      </c>
      <c r="R1766" t="s">
        <v>8337</v>
      </c>
      <c r="S1766" s="16">
        <f t="shared" si="142"/>
        <v>41825.485868055555</v>
      </c>
      <c r="T1766" s="16">
        <f t="shared" si="143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s="11" t="s">
        <v>8336</v>
      </c>
      <c r="R1767" t="s">
        <v>8337</v>
      </c>
      <c r="S1767" s="16">
        <f t="shared" si="142"/>
        <v>41834.980462962965</v>
      </c>
      <c r="T1767" s="16">
        <f t="shared" si="143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s="11" t="s">
        <v>8336</v>
      </c>
      <c r="R1768" t="s">
        <v>8337</v>
      </c>
      <c r="S1768" s="16">
        <f t="shared" si="142"/>
        <v>41855.859814814816</v>
      </c>
      <c r="T1768" s="16">
        <f t="shared" si="143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s="11" t="s">
        <v>8336</v>
      </c>
      <c r="R1769" t="s">
        <v>8337</v>
      </c>
      <c r="S1769" s="16">
        <f t="shared" si="142"/>
        <v>41824.658379629633</v>
      </c>
      <c r="T1769" s="16">
        <f t="shared" si="143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s="11" t="s">
        <v>8336</v>
      </c>
      <c r="R1770" t="s">
        <v>8337</v>
      </c>
      <c r="S1770" s="16">
        <f t="shared" si="142"/>
        <v>41849.560694444444</v>
      </c>
      <c r="T1770" s="16">
        <f t="shared" si="143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s="11" t="s">
        <v>8336</v>
      </c>
      <c r="R1771" t="s">
        <v>8337</v>
      </c>
      <c r="S1771" s="16">
        <f t="shared" si="142"/>
        <v>41987.818969907406</v>
      </c>
      <c r="T1771" s="16">
        <f t="shared" si="143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s="11" t="s">
        <v>8336</v>
      </c>
      <c r="R1772" t="s">
        <v>8337</v>
      </c>
      <c r="S1772" s="16">
        <f t="shared" si="142"/>
        <v>41891.780023148152</v>
      </c>
      <c r="T1772" s="16">
        <f t="shared" si="143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s="11" t="s">
        <v>8336</v>
      </c>
      <c r="R1773" t="s">
        <v>8337</v>
      </c>
      <c r="S1773" s="16">
        <f t="shared" si="142"/>
        <v>41905.979629629634</v>
      </c>
      <c r="T1773" s="16">
        <f t="shared" si="143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s="11" t="s">
        <v>8336</v>
      </c>
      <c r="R1774" t="s">
        <v>8337</v>
      </c>
      <c r="S1774" s="16">
        <f t="shared" si="142"/>
        <v>41766.718009259261</v>
      </c>
      <c r="T1774" s="16">
        <f t="shared" si="143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s="11" t="s">
        <v>8336</v>
      </c>
      <c r="R1775" t="s">
        <v>8337</v>
      </c>
      <c r="S1775" s="16">
        <f t="shared" si="142"/>
        <v>41978.760393518518</v>
      </c>
      <c r="T1775" s="16">
        <f t="shared" si="143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s="11" t="s">
        <v>8336</v>
      </c>
      <c r="R1776" t="s">
        <v>8337</v>
      </c>
      <c r="S1776" s="16">
        <f t="shared" si="142"/>
        <v>41930.218657407408</v>
      </c>
      <c r="T1776" s="16">
        <f t="shared" si="143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s="11" t="s">
        <v>8336</v>
      </c>
      <c r="R1777" t="s">
        <v>8337</v>
      </c>
      <c r="S1777" s="16">
        <f t="shared" si="142"/>
        <v>41891.976388888892</v>
      </c>
      <c r="T1777" s="16">
        <f t="shared" si="143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s="11" t="s">
        <v>8336</v>
      </c>
      <c r="R1778" t="s">
        <v>8337</v>
      </c>
      <c r="S1778" s="16">
        <f t="shared" si="142"/>
        <v>41905.95684027778</v>
      </c>
      <c r="T1778" s="16">
        <f t="shared" si="143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s="11" t="s">
        <v>8336</v>
      </c>
      <c r="R1779" t="s">
        <v>8337</v>
      </c>
      <c r="S1779" s="16">
        <f t="shared" si="142"/>
        <v>42025.357094907406</v>
      </c>
      <c r="T1779" s="16">
        <f t="shared" si="143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s="11" t="s">
        <v>8336</v>
      </c>
      <c r="R1780" t="s">
        <v>8337</v>
      </c>
      <c r="S1780" s="16">
        <f t="shared" si="142"/>
        <v>42045.86336805555</v>
      </c>
      <c r="T1780" s="16">
        <f t="shared" si="143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s="11" t="s">
        <v>8336</v>
      </c>
      <c r="R1781" t="s">
        <v>8337</v>
      </c>
      <c r="S1781" s="16">
        <f t="shared" si="142"/>
        <v>42585.691898148143</v>
      </c>
      <c r="T1781" s="16">
        <f t="shared" si="143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s="11" t="s">
        <v>8336</v>
      </c>
      <c r="R1782" t="s">
        <v>8337</v>
      </c>
      <c r="S1782" s="16">
        <f t="shared" si="142"/>
        <v>42493.600810185191</v>
      </c>
      <c r="T1782" s="16">
        <f t="shared" si="143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s="11" t="s">
        <v>8336</v>
      </c>
      <c r="R1783" t="s">
        <v>8337</v>
      </c>
      <c r="S1783" s="16">
        <f t="shared" si="142"/>
        <v>42597.617418981477</v>
      </c>
      <c r="T1783" s="16">
        <f t="shared" si="143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s="11" t="s">
        <v>8336</v>
      </c>
      <c r="R1784" t="s">
        <v>8337</v>
      </c>
      <c r="S1784" s="16">
        <f t="shared" si="142"/>
        <v>42388.575104166666</v>
      </c>
      <c r="T1784" s="16">
        <f t="shared" si="143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s="11" t="s">
        <v>8336</v>
      </c>
      <c r="R1785" t="s">
        <v>8337</v>
      </c>
      <c r="S1785" s="16">
        <f t="shared" si="142"/>
        <v>42115.949976851851</v>
      </c>
      <c r="T1785" s="16">
        <f t="shared" si="143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s="11" t="s">
        <v>8336</v>
      </c>
      <c r="R1786" t="s">
        <v>8337</v>
      </c>
      <c r="S1786" s="16">
        <f t="shared" si="142"/>
        <v>42003.655555555553</v>
      </c>
      <c r="T1786" s="16">
        <f t="shared" si="143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s="11" t="s">
        <v>8336</v>
      </c>
      <c r="R1787" t="s">
        <v>8337</v>
      </c>
      <c r="S1787" s="16">
        <f t="shared" si="142"/>
        <v>41897.134895833333</v>
      </c>
      <c r="T1787" s="16">
        <f t="shared" si="143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s="11" t="s">
        <v>8336</v>
      </c>
      <c r="R1788" t="s">
        <v>8337</v>
      </c>
      <c r="S1788" s="16">
        <f t="shared" si="142"/>
        <v>41958.550659722227</v>
      </c>
      <c r="T1788" s="16">
        <f t="shared" si="143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s="11" t="s">
        <v>8336</v>
      </c>
      <c r="R1789" t="s">
        <v>8337</v>
      </c>
      <c r="S1789" s="16">
        <f t="shared" si="142"/>
        <v>42068.65552083333</v>
      </c>
      <c r="T1789" s="16">
        <f t="shared" si="143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s="11" t="s">
        <v>8336</v>
      </c>
      <c r="R1790" t="s">
        <v>8337</v>
      </c>
      <c r="S1790" s="16">
        <f t="shared" si="142"/>
        <v>41913.94840277778</v>
      </c>
      <c r="T1790" s="16">
        <f t="shared" si="143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s="11" t="s">
        <v>8336</v>
      </c>
      <c r="R1791" t="s">
        <v>8337</v>
      </c>
      <c r="S1791" s="16">
        <f t="shared" si="142"/>
        <v>41956.250034722223</v>
      </c>
      <c r="T1791" s="16">
        <f t="shared" si="143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s="11" t="s">
        <v>8336</v>
      </c>
      <c r="R1792" t="s">
        <v>8337</v>
      </c>
      <c r="S1792" s="16">
        <f t="shared" si="142"/>
        <v>42010.674513888895</v>
      </c>
      <c r="T1792" s="16">
        <f t="shared" si="143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s="11" t="s">
        <v>8336</v>
      </c>
      <c r="R1793" t="s">
        <v>8337</v>
      </c>
      <c r="S1793" s="16">
        <f t="shared" si="142"/>
        <v>41973.740335648152</v>
      </c>
      <c r="T1793" s="16">
        <f t="shared" si="143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s="11" t="s">
        <v>8336</v>
      </c>
      <c r="R1794" t="s">
        <v>8337</v>
      </c>
      <c r="S1794" s="16">
        <f t="shared" si="142"/>
        <v>42189.031041666662</v>
      </c>
      <c r="T1794" s="16">
        <f t="shared" si="143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6">
        <f t="shared" si="142"/>
        <v>41940.89166666667</v>
      </c>
      <c r="T1795" s="16">
        <f t="shared" si="143"/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ref="O1821:O1884" si="145">ROUND(E1821/D1821*100,0)</f>
        <v>2</v>
      </c>
      <c r="P1821">
        <f t="shared" ref="P1821:P1884" si="146">IFERROR(ROUND(E1821/L1821,2),0)</f>
        <v>6.25</v>
      </c>
      <c r="Q1821" s="11" t="s">
        <v>8336</v>
      </c>
      <c r="R1821" t="s">
        <v>8337</v>
      </c>
      <c r="S1821" s="16">
        <f t="shared" ref="S1821:S1884" si="147">(((J1821/60)/60)/24)+DATE(1970,1,1)</f>
        <v>41820.752268518518</v>
      </c>
      <c r="T1821" s="16">
        <f t="shared" ref="T1821:T1884" si="148">(((I1821/60)/60)/24)+DATE(1970,1,1)</f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s="11" t="s">
        <v>8336</v>
      </c>
      <c r="R1822" t="s">
        <v>8337</v>
      </c>
      <c r="S1822" s="16">
        <f t="shared" si="147"/>
        <v>42065.084375000006</v>
      </c>
      <c r="T1822" s="16">
        <f t="shared" si="148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s="11" t="s">
        <v>8323</v>
      </c>
      <c r="R1823" t="s">
        <v>8324</v>
      </c>
      <c r="S1823" s="16">
        <f t="shared" si="147"/>
        <v>40926.319062499999</v>
      </c>
      <c r="T1823" s="16">
        <f t="shared" si="148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s="11" t="s">
        <v>8323</v>
      </c>
      <c r="R1824" t="s">
        <v>8324</v>
      </c>
      <c r="S1824" s="16">
        <f t="shared" si="147"/>
        <v>41634.797013888885</v>
      </c>
      <c r="T1824" s="16">
        <f t="shared" si="148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s="11" t="s">
        <v>8323</v>
      </c>
      <c r="R1825" t="s">
        <v>8324</v>
      </c>
      <c r="S1825" s="16">
        <f t="shared" si="147"/>
        <v>41176.684907407405</v>
      </c>
      <c r="T1825" s="16">
        <f t="shared" si="148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s="11" t="s">
        <v>8323</v>
      </c>
      <c r="R1826" t="s">
        <v>8324</v>
      </c>
      <c r="S1826" s="16">
        <f t="shared" si="147"/>
        <v>41626.916284722225</v>
      </c>
      <c r="T1826" s="16">
        <f t="shared" si="148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s="11" t="s">
        <v>8323</v>
      </c>
      <c r="R1827" t="s">
        <v>8324</v>
      </c>
      <c r="S1827" s="16">
        <f t="shared" si="147"/>
        <v>41443.83452546296</v>
      </c>
      <c r="T1827" s="16">
        <f t="shared" si="148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s="11" t="s">
        <v>8323</v>
      </c>
      <c r="R1828" t="s">
        <v>8324</v>
      </c>
      <c r="S1828" s="16">
        <f t="shared" si="147"/>
        <v>41657.923807870371</v>
      </c>
      <c r="T1828" s="16">
        <f t="shared" si="148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s="11" t="s">
        <v>8323</v>
      </c>
      <c r="R1829" t="s">
        <v>8324</v>
      </c>
      <c r="S1829" s="16">
        <f t="shared" si="147"/>
        <v>40555.325937499998</v>
      </c>
      <c r="T1829" s="16">
        <f t="shared" si="148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s="11" t="s">
        <v>8323</v>
      </c>
      <c r="R1830" t="s">
        <v>8324</v>
      </c>
      <c r="S1830" s="16">
        <f t="shared" si="147"/>
        <v>41736.899652777778</v>
      </c>
      <c r="T1830" s="16">
        <f t="shared" si="148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s="11" t="s">
        <v>8323</v>
      </c>
      <c r="R1831" t="s">
        <v>8324</v>
      </c>
      <c r="S1831" s="16">
        <f t="shared" si="147"/>
        <v>40516.087627314817</v>
      </c>
      <c r="T1831" s="16">
        <f t="shared" si="148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s="11" t="s">
        <v>8323</v>
      </c>
      <c r="R1832" t="s">
        <v>8324</v>
      </c>
      <c r="S1832" s="16">
        <f t="shared" si="147"/>
        <v>41664.684108796297</v>
      </c>
      <c r="T1832" s="16">
        <f t="shared" si="148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s="11" t="s">
        <v>8323</v>
      </c>
      <c r="R1833" t="s">
        <v>8324</v>
      </c>
      <c r="S1833" s="16">
        <f t="shared" si="147"/>
        <v>41026.996099537035</v>
      </c>
      <c r="T1833" s="16">
        <f t="shared" si="148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s="11" t="s">
        <v>8323</v>
      </c>
      <c r="R1834" t="s">
        <v>8324</v>
      </c>
      <c r="S1834" s="16">
        <f t="shared" si="147"/>
        <v>40576.539664351854</v>
      </c>
      <c r="T1834" s="16">
        <f t="shared" si="148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s="11" t="s">
        <v>8323</v>
      </c>
      <c r="R1835" t="s">
        <v>8324</v>
      </c>
      <c r="S1835" s="16">
        <f t="shared" si="147"/>
        <v>41303.044016203705</v>
      </c>
      <c r="T1835" s="16">
        <f t="shared" si="148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s="11" t="s">
        <v>8323</v>
      </c>
      <c r="R1836" t="s">
        <v>8324</v>
      </c>
      <c r="S1836" s="16">
        <f t="shared" si="147"/>
        <v>41988.964062500003</v>
      </c>
      <c r="T1836" s="16">
        <f t="shared" si="148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s="11" t="s">
        <v>8323</v>
      </c>
      <c r="R1837" t="s">
        <v>8324</v>
      </c>
      <c r="S1837" s="16">
        <f t="shared" si="147"/>
        <v>42430.702210648145</v>
      </c>
      <c r="T1837" s="16">
        <f t="shared" si="148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s="11" t="s">
        <v>8323</v>
      </c>
      <c r="R1838" t="s">
        <v>8324</v>
      </c>
      <c r="S1838" s="16">
        <f t="shared" si="147"/>
        <v>41305.809363425928</v>
      </c>
      <c r="T1838" s="16">
        <f t="shared" si="148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s="11" t="s">
        <v>8323</v>
      </c>
      <c r="R1839" t="s">
        <v>8324</v>
      </c>
      <c r="S1839" s="16">
        <f t="shared" si="147"/>
        <v>40926.047858796301</v>
      </c>
      <c r="T1839" s="16">
        <f t="shared" si="148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s="11" t="s">
        <v>8323</v>
      </c>
      <c r="R1840" t="s">
        <v>8324</v>
      </c>
      <c r="S1840" s="16">
        <f t="shared" si="147"/>
        <v>40788.786539351851</v>
      </c>
      <c r="T1840" s="16">
        <f t="shared" si="148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s="11" t="s">
        <v>8323</v>
      </c>
      <c r="R1841" t="s">
        <v>8324</v>
      </c>
      <c r="S1841" s="16">
        <f t="shared" si="147"/>
        <v>42614.722013888888</v>
      </c>
      <c r="T1841" s="16">
        <f t="shared" si="148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s="11" t="s">
        <v>8323</v>
      </c>
      <c r="R1842" t="s">
        <v>8324</v>
      </c>
      <c r="S1842" s="16">
        <f t="shared" si="147"/>
        <v>41382.096180555556</v>
      </c>
      <c r="T1842" s="16">
        <f t="shared" si="148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s="11" t="s">
        <v>8323</v>
      </c>
      <c r="R1843" t="s">
        <v>8324</v>
      </c>
      <c r="S1843" s="16">
        <f t="shared" si="147"/>
        <v>41745.84542824074</v>
      </c>
      <c r="T1843" s="16">
        <f t="shared" si="148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s="11" t="s">
        <v>8323</v>
      </c>
      <c r="R1844" t="s">
        <v>8324</v>
      </c>
      <c r="S1844" s="16">
        <f t="shared" si="147"/>
        <v>42031.631724537037</v>
      </c>
      <c r="T1844" s="16">
        <f t="shared" si="148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s="11" t="s">
        <v>8323</v>
      </c>
      <c r="R1845" t="s">
        <v>8324</v>
      </c>
      <c r="S1845" s="16">
        <f t="shared" si="147"/>
        <v>40564.994837962964</v>
      </c>
      <c r="T1845" s="16">
        <f t="shared" si="148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s="11" t="s">
        <v>8323</v>
      </c>
      <c r="R1846" t="s">
        <v>8324</v>
      </c>
      <c r="S1846" s="16">
        <f t="shared" si="147"/>
        <v>40666.973541666666</v>
      </c>
      <c r="T1846" s="16">
        <f t="shared" si="148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s="11" t="s">
        <v>8323</v>
      </c>
      <c r="R1847" t="s">
        <v>8324</v>
      </c>
      <c r="S1847" s="16">
        <f t="shared" si="147"/>
        <v>42523.333310185189</v>
      </c>
      <c r="T1847" s="16">
        <f t="shared" si="148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s="11" t="s">
        <v>8323</v>
      </c>
      <c r="R1848" t="s">
        <v>8324</v>
      </c>
      <c r="S1848" s="16">
        <f t="shared" si="147"/>
        <v>41228.650196759263</v>
      </c>
      <c r="T1848" s="16">
        <f t="shared" si="148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s="11" t="s">
        <v>8323</v>
      </c>
      <c r="R1849" t="s">
        <v>8324</v>
      </c>
      <c r="S1849" s="16">
        <f t="shared" si="147"/>
        <v>42094.236481481479</v>
      </c>
      <c r="T1849" s="16">
        <f t="shared" si="148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s="11" t="s">
        <v>8323</v>
      </c>
      <c r="R1850" t="s">
        <v>8324</v>
      </c>
      <c r="S1850" s="16">
        <f t="shared" si="147"/>
        <v>40691.788055555553</v>
      </c>
      <c r="T1850" s="16">
        <f t="shared" si="148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s="11" t="s">
        <v>8323</v>
      </c>
      <c r="R1851" t="s">
        <v>8324</v>
      </c>
      <c r="S1851" s="16">
        <f t="shared" si="147"/>
        <v>41169.845590277779</v>
      </c>
      <c r="T1851" s="16">
        <f t="shared" si="148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s="11" t="s">
        <v>8323</v>
      </c>
      <c r="R1852" t="s">
        <v>8324</v>
      </c>
      <c r="S1852" s="16">
        <f t="shared" si="147"/>
        <v>41800.959490740745</v>
      </c>
      <c r="T1852" s="16">
        <f t="shared" si="148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s="11" t="s">
        <v>8323</v>
      </c>
      <c r="R1853" t="s">
        <v>8324</v>
      </c>
      <c r="S1853" s="16">
        <f t="shared" si="147"/>
        <v>41827.906689814816</v>
      </c>
      <c r="T1853" s="16">
        <f t="shared" si="148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s="11" t="s">
        <v>8323</v>
      </c>
      <c r="R1854" t="s">
        <v>8324</v>
      </c>
      <c r="S1854" s="16">
        <f t="shared" si="147"/>
        <v>42081.77143518519</v>
      </c>
      <c r="T1854" s="16">
        <f t="shared" si="148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s="11" t="s">
        <v>8323</v>
      </c>
      <c r="R1855" t="s">
        <v>8324</v>
      </c>
      <c r="S1855" s="16">
        <f t="shared" si="147"/>
        <v>41177.060381944444</v>
      </c>
      <c r="T1855" s="16">
        <f t="shared" si="148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s="11" t="s">
        <v>8323</v>
      </c>
      <c r="R1856" t="s">
        <v>8324</v>
      </c>
      <c r="S1856" s="16">
        <f t="shared" si="147"/>
        <v>41388.021261574075</v>
      </c>
      <c r="T1856" s="16">
        <f t="shared" si="148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s="11" t="s">
        <v>8323</v>
      </c>
      <c r="R1857" t="s">
        <v>8324</v>
      </c>
      <c r="S1857" s="16">
        <f t="shared" si="147"/>
        <v>41600.538657407407</v>
      </c>
      <c r="T1857" s="16">
        <f t="shared" si="148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s="11" t="s">
        <v>8323</v>
      </c>
      <c r="R1858" t="s">
        <v>8324</v>
      </c>
      <c r="S1858" s="16">
        <f t="shared" si="147"/>
        <v>41817.854999999996</v>
      </c>
      <c r="T1858" s="16">
        <f t="shared" si="148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6">
        <f t="shared" si="147"/>
        <v>41864.76866898148</v>
      </c>
      <c r="T1859" s="16">
        <f t="shared" si="148"/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ref="O1885:O1948" si="150">ROUND(E1885/D1885*100,0)</f>
        <v>105</v>
      </c>
      <c r="P1885">
        <f t="shared" ref="P1885:P1948" si="151">IFERROR(ROUND(E1885/L1885,2),0)</f>
        <v>32.72</v>
      </c>
      <c r="Q1885" s="11" t="s">
        <v>8323</v>
      </c>
      <c r="R1885" t="s">
        <v>8327</v>
      </c>
      <c r="S1885" s="16">
        <f t="shared" ref="S1885:S1948" si="152">(((J1885/60)/60)/24)+DATE(1970,1,1)</f>
        <v>40977.948009259257</v>
      </c>
      <c r="T1885" s="16">
        <f t="shared" ref="T1885:T1948" si="153">(((I1885/60)/60)/24)+DATE(1970,1,1)</f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s="11" t="s">
        <v>8323</v>
      </c>
      <c r="R1886" t="s">
        <v>8327</v>
      </c>
      <c r="S1886" s="16">
        <f t="shared" si="152"/>
        <v>41205.198321759257</v>
      </c>
      <c r="T1886" s="16">
        <f t="shared" si="153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s="11" t="s">
        <v>8323</v>
      </c>
      <c r="R1887" t="s">
        <v>8327</v>
      </c>
      <c r="S1887" s="16">
        <f t="shared" si="152"/>
        <v>41099.093865740739</v>
      </c>
      <c r="T1887" s="16">
        <f t="shared" si="153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s="11" t="s">
        <v>8323</v>
      </c>
      <c r="R1888" t="s">
        <v>8327</v>
      </c>
      <c r="S1888" s="16">
        <f t="shared" si="152"/>
        <v>41925.906689814816</v>
      </c>
      <c r="T1888" s="16">
        <f t="shared" si="153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s="11" t="s">
        <v>8323</v>
      </c>
      <c r="R1889" t="s">
        <v>8327</v>
      </c>
      <c r="S1889" s="16">
        <f t="shared" si="152"/>
        <v>42323.800138888888</v>
      </c>
      <c r="T1889" s="16">
        <f t="shared" si="153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s="11" t="s">
        <v>8323</v>
      </c>
      <c r="R1890" t="s">
        <v>8327</v>
      </c>
      <c r="S1890" s="16">
        <f t="shared" si="152"/>
        <v>40299.239953703705</v>
      </c>
      <c r="T1890" s="16">
        <f t="shared" si="153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s="11" t="s">
        <v>8323</v>
      </c>
      <c r="R1891" t="s">
        <v>8327</v>
      </c>
      <c r="S1891" s="16">
        <f t="shared" si="152"/>
        <v>41299.793356481481</v>
      </c>
      <c r="T1891" s="16">
        <f t="shared" si="153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s="11" t="s">
        <v>8323</v>
      </c>
      <c r="R1892" t="s">
        <v>8327</v>
      </c>
      <c r="S1892" s="16">
        <f t="shared" si="152"/>
        <v>41228.786203703705</v>
      </c>
      <c r="T1892" s="16">
        <f t="shared" si="153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s="11" t="s">
        <v>8323</v>
      </c>
      <c r="R1893" t="s">
        <v>8327</v>
      </c>
      <c r="S1893" s="16">
        <f t="shared" si="152"/>
        <v>40335.798078703701</v>
      </c>
      <c r="T1893" s="16">
        <f t="shared" si="153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s="11" t="s">
        <v>8323</v>
      </c>
      <c r="R1894" t="s">
        <v>8327</v>
      </c>
      <c r="S1894" s="16">
        <f t="shared" si="152"/>
        <v>40671.637511574074</v>
      </c>
      <c r="T1894" s="16">
        <f t="shared" si="153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s="11" t="s">
        <v>8323</v>
      </c>
      <c r="R1895" t="s">
        <v>8327</v>
      </c>
      <c r="S1895" s="16">
        <f t="shared" si="152"/>
        <v>40632.94195601852</v>
      </c>
      <c r="T1895" s="16">
        <f t="shared" si="153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s="11" t="s">
        <v>8323</v>
      </c>
      <c r="R1896" t="s">
        <v>8327</v>
      </c>
      <c r="S1896" s="16">
        <f t="shared" si="152"/>
        <v>40920.904895833337</v>
      </c>
      <c r="T1896" s="16">
        <f t="shared" si="153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s="11" t="s">
        <v>8323</v>
      </c>
      <c r="R1897" t="s">
        <v>8327</v>
      </c>
      <c r="S1897" s="16">
        <f t="shared" si="152"/>
        <v>42267.746782407412</v>
      </c>
      <c r="T1897" s="16">
        <f t="shared" si="153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s="11" t="s">
        <v>8323</v>
      </c>
      <c r="R1898" t="s">
        <v>8327</v>
      </c>
      <c r="S1898" s="16">
        <f t="shared" si="152"/>
        <v>40981.710243055553</v>
      </c>
      <c r="T1898" s="16">
        <f t="shared" si="153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s="11" t="s">
        <v>8323</v>
      </c>
      <c r="R1899" t="s">
        <v>8327</v>
      </c>
      <c r="S1899" s="16">
        <f t="shared" si="152"/>
        <v>41680.583402777782</v>
      </c>
      <c r="T1899" s="16">
        <f t="shared" si="153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s="11" t="s">
        <v>8323</v>
      </c>
      <c r="R1900" t="s">
        <v>8327</v>
      </c>
      <c r="S1900" s="16">
        <f t="shared" si="152"/>
        <v>42366.192974537036</v>
      </c>
      <c r="T1900" s="16">
        <f t="shared" si="153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s="11" t="s">
        <v>8323</v>
      </c>
      <c r="R1901" t="s">
        <v>8327</v>
      </c>
      <c r="S1901" s="16">
        <f t="shared" si="152"/>
        <v>42058.941736111112</v>
      </c>
      <c r="T1901" s="16">
        <f t="shared" si="153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s="11" t="s">
        <v>8323</v>
      </c>
      <c r="R1902" t="s">
        <v>8327</v>
      </c>
      <c r="S1902" s="16">
        <f t="shared" si="152"/>
        <v>41160.871886574074</v>
      </c>
      <c r="T1902" s="16">
        <f t="shared" si="153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s="11" t="s">
        <v>8317</v>
      </c>
      <c r="R1903" t="s">
        <v>8346</v>
      </c>
      <c r="S1903" s="16">
        <f t="shared" si="152"/>
        <v>42116.54315972222</v>
      </c>
      <c r="T1903" s="16">
        <f t="shared" si="153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s="11" t="s">
        <v>8317</v>
      </c>
      <c r="R1904" t="s">
        <v>8346</v>
      </c>
      <c r="S1904" s="16">
        <f t="shared" si="152"/>
        <v>42037.789895833332</v>
      </c>
      <c r="T1904" s="16">
        <f t="shared" si="153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s="11" t="s">
        <v>8317</v>
      </c>
      <c r="R1905" t="s">
        <v>8346</v>
      </c>
      <c r="S1905" s="16">
        <f t="shared" si="152"/>
        <v>42702.770729166667</v>
      </c>
      <c r="T1905" s="16">
        <f t="shared" si="153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s="11" t="s">
        <v>8317</v>
      </c>
      <c r="R1906" t="s">
        <v>8346</v>
      </c>
      <c r="S1906" s="16">
        <f t="shared" si="152"/>
        <v>42326.685428240744</v>
      </c>
      <c r="T1906" s="16">
        <f t="shared" si="153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s="11" t="s">
        <v>8317</v>
      </c>
      <c r="R1907" t="s">
        <v>8346</v>
      </c>
      <c r="S1907" s="16">
        <f t="shared" si="152"/>
        <v>41859.925856481481</v>
      </c>
      <c r="T1907" s="16">
        <f t="shared" si="153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s="11" t="s">
        <v>8317</v>
      </c>
      <c r="R1908" t="s">
        <v>8346</v>
      </c>
      <c r="S1908" s="16">
        <f t="shared" si="152"/>
        <v>42514.671099537038</v>
      </c>
      <c r="T1908" s="16">
        <f t="shared" si="153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s="11" t="s">
        <v>8317</v>
      </c>
      <c r="R1909" t="s">
        <v>8346</v>
      </c>
      <c r="S1909" s="16">
        <f t="shared" si="152"/>
        <v>41767.587094907409</v>
      </c>
      <c r="T1909" s="16">
        <f t="shared" si="153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s="11" t="s">
        <v>8317</v>
      </c>
      <c r="R1910" t="s">
        <v>8346</v>
      </c>
      <c r="S1910" s="16">
        <f t="shared" si="152"/>
        <v>42703.917824074073</v>
      </c>
      <c r="T1910" s="16">
        <f t="shared" si="153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s="11" t="s">
        <v>8317</v>
      </c>
      <c r="R1911" t="s">
        <v>8346</v>
      </c>
      <c r="S1911" s="16">
        <f t="shared" si="152"/>
        <v>41905.429155092592</v>
      </c>
      <c r="T1911" s="16">
        <f t="shared" si="153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s="11" t="s">
        <v>8317</v>
      </c>
      <c r="R1912" t="s">
        <v>8346</v>
      </c>
      <c r="S1912" s="16">
        <f t="shared" si="152"/>
        <v>42264.963159722218</v>
      </c>
      <c r="T1912" s="16">
        <f t="shared" si="153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s="11" t="s">
        <v>8317</v>
      </c>
      <c r="R1913" t="s">
        <v>8346</v>
      </c>
      <c r="S1913" s="16">
        <f t="shared" si="152"/>
        <v>41830.033958333333</v>
      </c>
      <c r="T1913" s="16">
        <f t="shared" si="153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s="11" t="s">
        <v>8317</v>
      </c>
      <c r="R1914" t="s">
        <v>8346</v>
      </c>
      <c r="S1914" s="16">
        <f t="shared" si="152"/>
        <v>42129.226388888885</v>
      </c>
      <c r="T1914" s="16">
        <f t="shared" si="153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1" t="s">
        <v>8317</v>
      </c>
      <c r="R1915" t="s">
        <v>8346</v>
      </c>
      <c r="S1915" s="16">
        <f t="shared" si="152"/>
        <v>41890.511319444442</v>
      </c>
      <c r="T1915" s="16">
        <f t="shared" si="153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s="11" t="s">
        <v>8317</v>
      </c>
      <c r="R1916" t="s">
        <v>8346</v>
      </c>
      <c r="S1916" s="16">
        <f t="shared" si="152"/>
        <v>41929.174456018518</v>
      </c>
      <c r="T1916" s="16">
        <f t="shared" si="153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s="11" t="s">
        <v>8317</v>
      </c>
      <c r="R1917" t="s">
        <v>8346</v>
      </c>
      <c r="S1917" s="16">
        <f t="shared" si="152"/>
        <v>41864.04886574074</v>
      </c>
      <c r="T1917" s="16">
        <f t="shared" si="153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s="11" t="s">
        <v>8317</v>
      </c>
      <c r="R1918" t="s">
        <v>8346</v>
      </c>
      <c r="S1918" s="16">
        <f t="shared" si="152"/>
        <v>42656.717303240745</v>
      </c>
      <c r="T1918" s="16">
        <f t="shared" si="153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1" t="s">
        <v>8317</v>
      </c>
      <c r="R1919" t="s">
        <v>8346</v>
      </c>
      <c r="S1919" s="16">
        <f t="shared" si="152"/>
        <v>42746.270057870366</v>
      </c>
      <c r="T1919" s="16">
        <f t="shared" si="153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s="11" t="s">
        <v>8317</v>
      </c>
      <c r="R1920" t="s">
        <v>8346</v>
      </c>
      <c r="S1920" s="16">
        <f t="shared" si="152"/>
        <v>41828.789942129632</v>
      </c>
      <c r="T1920" s="16">
        <f t="shared" si="153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s="11" t="s">
        <v>8317</v>
      </c>
      <c r="R1921" t="s">
        <v>8346</v>
      </c>
      <c r="S1921" s="16">
        <f t="shared" si="152"/>
        <v>42113.875567129624</v>
      </c>
      <c r="T1921" s="16">
        <f t="shared" si="153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s="11" t="s">
        <v>8317</v>
      </c>
      <c r="R1922" t="s">
        <v>8346</v>
      </c>
      <c r="S1922" s="16">
        <f t="shared" si="152"/>
        <v>42270.875706018516</v>
      </c>
      <c r="T1922" s="16">
        <f t="shared" si="153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6">
        <f t="shared" si="152"/>
        <v>41074.221562500003</v>
      </c>
      <c r="T1923" s="16">
        <f t="shared" si="153"/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ref="O1949:O2012" si="155">ROUND(E1949/D1949*100,0)</f>
        <v>101</v>
      </c>
      <c r="P1949">
        <f t="shared" ref="P1949:P2012" si="156">IFERROR(ROUND(E1949/L1949,2),0)</f>
        <v>35</v>
      </c>
      <c r="Q1949" s="11" t="s">
        <v>8317</v>
      </c>
      <c r="R1949" t="s">
        <v>8347</v>
      </c>
      <c r="S1949" s="16">
        <f t="shared" ref="S1949:S2012" si="157">(((J1949/60)/60)/24)+DATE(1970,1,1)</f>
        <v>40102.918055555558</v>
      </c>
      <c r="T1949" s="16">
        <f t="shared" ref="T1949:T2012" si="158">(((I1949/60)/60)/24)+DATE(1970,1,1)</f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s="11" t="s">
        <v>8317</v>
      </c>
      <c r="R1950" t="s">
        <v>8347</v>
      </c>
      <c r="S1950" s="16">
        <f t="shared" si="157"/>
        <v>42473.604270833333</v>
      </c>
      <c r="T1950" s="16">
        <f t="shared" si="158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 s="11" t="s">
        <v>8317</v>
      </c>
      <c r="R1951" t="s">
        <v>8347</v>
      </c>
      <c r="S1951" s="16">
        <f t="shared" si="157"/>
        <v>41800.423043981478</v>
      </c>
      <c r="T1951" s="16">
        <f t="shared" si="158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s="11" t="s">
        <v>8317</v>
      </c>
      <c r="R1952" t="s">
        <v>8347</v>
      </c>
      <c r="S1952" s="16">
        <f t="shared" si="157"/>
        <v>40624.181400462963</v>
      </c>
      <c r="T1952" s="16">
        <f t="shared" si="158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s="11" t="s">
        <v>8317</v>
      </c>
      <c r="R1953" t="s">
        <v>8347</v>
      </c>
      <c r="S1953" s="16">
        <f t="shared" si="157"/>
        <v>42651.420567129629</v>
      </c>
      <c r="T1953" s="16">
        <f t="shared" si="158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s="11" t="s">
        <v>8317</v>
      </c>
      <c r="R1954" t="s">
        <v>8347</v>
      </c>
      <c r="S1954" s="16">
        <f t="shared" si="157"/>
        <v>41526.60665509259</v>
      </c>
      <c r="T1954" s="16">
        <f t="shared" si="158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s="11" t="s">
        <v>8317</v>
      </c>
      <c r="R1955" t="s">
        <v>8347</v>
      </c>
      <c r="S1955" s="16">
        <f t="shared" si="157"/>
        <v>40941.199826388889</v>
      </c>
      <c r="T1955" s="16">
        <f t="shared" si="158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s="11" t="s">
        <v>8317</v>
      </c>
      <c r="R1956" t="s">
        <v>8347</v>
      </c>
      <c r="S1956" s="16">
        <f t="shared" si="157"/>
        <v>42394.580740740741</v>
      </c>
      <c r="T1956" s="16">
        <f t="shared" si="158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s="11" t="s">
        <v>8317</v>
      </c>
      <c r="R1957" t="s">
        <v>8347</v>
      </c>
      <c r="S1957" s="16">
        <f t="shared" si="157"/>
        <v>41020.271770833337</v>
      </c>
      <c r="T1957" s="16">
        <f t="shared" si="158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s="11" t="s">
        <v>8317</v>
      </c>
      <c r="R1958" t="s">
        <v>8347</v>
      </c>
      <c r="S1958" s="16">
        <f t="shared" si="157"/>
        <v>42067.923668981486</v>
      </c>
      <c r="T1958" s="16">
        <f t="shared" si="158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s="11" t="s">
        <v>8317</v>
      </c>
      <c r="R1959" t="s">
        <v>8347</v>
      </c>
      <c r="S1959" s="16">
        <f t="shared" si="157"/>
        <v>41179.098530092589</v>
      </c>
      <c r="T1959" s="16">
        <f t="shared" si="158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s="11" t="s">
        <v>8317</v>
      </c>
      <c r="R1960" t="s">
        <v>8347</v>
      </c>
      <c r="S1960" s="16">
        <f t="shared" si="157"/>
        <v>41326.987974537034</v>
      </c>
      <c r="T1960" s="16">
        <f t="shared" si="158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s="11" t="s">
        <v>8317</v>
      </c>
      <c r="R1961" t="s">
        <v>8347</v>
      </c>
      <c r="S1961" s="16">
        <f t="shared" si="157"/>
        <v>41871.845601851855</v>
      </c>
      <c r="T1961" s="16">
        <f t="shared" si="158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s="11" t="s">
        <v>8317</v>
      </c>
      <c r="R1962" t="s">
        <v>8347</v>
      </c>
      <c r="S1962" s="16">
        <f t="shared" si="157"/>
        <v>41964.362743055557</v>
      </c>
      <c r="T1962" s="16">
        <f t="shared" si="158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s="11" t="s">
        <v>8317</v>
      </c>
      <c r="R1963" t="s">
        <v>8347</v>
      </c>
      <c r="S1963" s="16">
        <f t="shared" si="157"/>
        <v>41148.194641203707</v>
      </c>
      <c r="T1963" s="16">
        <f t="shared" si="158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s="11" t="s">
        <v>8317</v>
      </c>
      <c r="R1964" t="s">
        <v>8347</v>
      </c>
      <c r="S1964" s="16">
        <f t="shared" si="157"/>
        <v>41742.780509259261</v>
      </c>
      <c r="T1964" s="16">
        <f t="shared" si="158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s="11" t="s">
        <v>8317</v>
      </c>
      <c r="R1965" t="s">
        <v>8347</v>
      </c>
      <c r="S1965" s="16">
        <f t="shared" si="157"/>
        <v>41863.429791666669</v>
      </c>
      <c r="T1965" s="16">
        <f t="shared" si="158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s="11" t="s">
        <v>8317</v>
      </c>
      <c r="R1966" t="s">
        <v>8347</v>
      </c>
      <c r="S1966" s="16">
        <f t="shared" si="157"/>
        <v>42452.272824074069</v>
      </c>
      <c r="T1966" s="16">
        <f t="shared" si="158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s="11" t="s">
        <v>8317</v>
      </c>
      <c r="R1967" t="s">
        <v>8347</v>
      </c>
      <c r="S1967" s="16">
        <f t="shared" si="157"/>
        <v>40898.089236111111</v>
      </c>
      <c r="T1967" s="16">
        <f t="shared" si="158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s="11" t="s">
        <v>8317</v>
      </c>
      <c r="R1968" t="s">
        <v>8347</v>
      </c>
      <c r="S1968" s="16">
        <f t="shared" si="157"/>
        <v>41835.540486111109</v>
      </c>
      <c r="T1968" s="16">
        <f t="shared" si="158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s="11" t="s">
        <v>8317</v>
      </c>
      <c r="R1969" t="s">
        <v>8347</v>
      </c>
      <c r="S1969" s="16">
        <f t="shared" si="157"/>
        <v>41730.663530092592</v>
      </c>
      <c r="T1969" s="16">
        <f t="shared" si="158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s="11" t="s">
        <v>8317</v>
      </c>
      <c r="R1970" t="s">
        <v>8347</v>
      </c>
      <c r="S1970" s="16">
        <f t="shared" si="157"/>
        <v>42676.586979166663</v>
      </c>
      <c r="T1970" s="16">
        <f t="shared" si="158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s="11" t="s">
        <v>8317</v>
      </c>
      <c r="R1971" t="s">
        <v>8347</v>
      </c>
      <c r="S1971" s="16">
        <f t="shared" si="157"/>
        <v>42557.792453703703</v>
      </c>
      <c r="T1971" s="16">
        <f t="shared" si="158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s="11" t="s">
        <v>8317</v>
      </c>
      <c r="R1972" t="s">
        <v>8347</v>
      </c>
      <c r="S1972" s="16">
        <f t="shared" si="157"/>
        <v>41324.193298611113</v>
      </c>
      <c r="T1972" s="16">
        <f t="shared" si="158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s="11" t="s">
        <v>8317</v>
      </c>
      <c r="R1973" t="s">
        <v>8347</v>
      </c>
      <c r="S1973" s="16">
        <f t="shared" si="157"/>
        <v>41561.500706018516</v>
      </c>
      <c r="T1973" s="16">
        <f t="shared" si="158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s="11" t="s">
        <v>8317</v>
      </c>
      <c r="R1974" t="s">
        <v>8347</v>
      </c>
      <c r="S1974" s="16">
        <f t="shared" si="157"/>
        <v>41201.012083333335</v>
      </c>
      <c r="T1974" s="16">
        <f t="shared" si="158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s="11" t="s">
        <v>8317</v>
      </c>
      <c r="R1975" t="s">
        <v>8347</v>
      </c>
      <c r="S1975" s="16">
        <f t="shared" si="157"/>
        <v>42549.722962962958</v>
      </c>
      <c r="T1975" s="16">
        <f t="shared" si="158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s="11" t="s">
        <v>8317</v>
      </c>
      <c r="R1976" t="s">
        <v>8347</v>
      </c>
      <c r="S1976" s="16">
        <f t="shared" si="157"/>
        <v>41445.334131944444</v>
      </c>
      <c r="T1976" s="16">
        <f t="shared" si="158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s="11" t="s">
        <v>8317</v>
      </c>
      <c r="R1977" t="s">
        <v>8347</v>
      </c>
      <c r="S1977" s="16">
        <f t="shared" si="157"/>
        <v>41313.755219907405</v>
      </c>
      <c r="T1977" s="16">
        <f t="shared" si="158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s="11" t="s">
        <v>8317</v>
      </c>
      <c r="R1978" t="s">
        <v>8347</v>
      </c>
      <c r="S1978" s="16">
        <f t="shared" si="157"/>
        <v>41438.899594907409</v>
      </c>
      <c r="T1978" s="16">
        <f t="shared" si="158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s="11" t="s">
        <v>8317</v>
      </c>
      <c r="R1979" t="s">
        <v>8347</v>
      </c>
      <c r="S1979" s="16">
        <f t="shared" si="157"/>
        <v>42311.216898148152</v>
      </c>
      <c r="T1979" s="16">
        <f t="shared" si="158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s="11" t="s">
        <v>8317</v>
      </c>
      <c r="R1980" t="s">
        <v>8347</v>
      </c>
      <c r="S1980" s="16">
        <f t="shared" si="157"/>
        <v>41039.225601851853</v>
      </c>
      <c r="T1980" s="16">
        <f t="shared" si="158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s="11" t="s">
        <v>8317</v>
      </c>
      <c r="R1981" t="s">
        <v>8347</v>
      </c>
      <c r="S1981" s="16">
        <f t="shared" si="157"/>
        <v>42290.460023148145</v>
      </c>
      <c r="T1981" s="16">
        <f t="shared" si="158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s="11" t="s">
        <v>8317</v>
      </c>
      <c r="R1982" t="s">
        <v>8347</v>
      </c>
      <c r="S1982" s="16">
        <f t="shared" si="157"/>
        <v>42423.542384259257</v>
      </c>
      <c r="T1982" s="16">
        <f t="shared" si="158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s="11" t="s">
        <v>8336</v>
      </c>
      <c r="R1983" t="s">
        <v>8348</v>
      </c>
      <c r="S1983" s="16">
        <f t="shared" si="157"/>
        <v>41799.725289351853</v>
      </c>
      <c r="T1983" s="16">
        <f t="shared" si="158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s="11" t="s">
        <v>8336</v>
      </c>
      <c r="R1984" t="s">
        <v>8348</v>
      </c>
      <c r="S1984" s="16">
        <f t="shared" si="157"/>
        <v>42678.586655092593</v>
      </c>
      <c r="T1984" s="16">
        <f t="shared" si="158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s="11" t="s">
        <v>8336</v>
      </c>
      <c r="R1985" t="s">
        <v>8348</v>
      </c>
      <c r="S1985" s="16">
        <f t="shared" si="157"/>
        <v>42593.011782407411</v>
      </c>
      <c r="T1985" s="16">
        <f t="shared" si="158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s="11" t="s">
        <v>8336</v>
      </c>
      <c r="R1986" t="s">
        <v>8348</v>
      </c>
      <c r="S1986" s="16">
        <f t="shared" si="157"/>
        <v>41913.790289351848</v>
      </c>
      <c r="T1986" s="16">
        <f t="shared" si="158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6">
        <f t="shared" si="157"/>
        <v>42555.698738425926</v>
      </c>
      <c r="T1987" s="16">
        <f t="shared" si="158"/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ref="O2013:O2076" si="160">ROUND(E2013/D2013*100,0)</f>
        <v>820</v>
      </c>
      <c r="P2013">
        <f t="shared" ref="P2013:P2076" si="161">IFERROR(ROUND(E2013/L2013,2),0)</f>
        <v>422.02</v>
      </c>
      <c r="Q2013" s="11" t="s">
        <v>8317</v>
      </c>
      <c r="R2013" t="s">
        <v>8347</v>
      </c>
      <c r="S2013" s="16">
        <f t="shared" ref="S2013:S2076" si="162">(((J2013/60)/60)/24)+DATE(1970,1,1)</f>
        <v>42347.358483796299</v>
      </c>
      <c r="T2013" s="16">
        <f t="shared" ref="T2013:T2076" si="163">(((I2013/60)/60)/24)+DATE(1970,1,1)</f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s="11" t="s">
        <v>8317</v>
      </c>
      <c r="R2014" t="s">
        <v>8347</v>
      </c>
      <c r="S2014" s="16">
        <f t="shared" si="162"/>
        <v>42010.822233796294</v>
      </c>
      <c r="T2014" s="16">
        <f t="shared" si="163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s="11" t="s">
        <v>8317</v>
      </c>
      <c r="R2015" t="s">
        <v>8347</v>
      </c>
      <c r="S2015" s="16">
        <f t="shared" si="162"/>
        <v>42499.960810185185</v>
      </c>
      <c r="T2015" s="16">
        <f t="shared" si="163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s="11" t="s">
        <v>8317</v>
      </c>
      <c r="R2016" t="s">
        <v>8347</v>
      </c>
      <c r="S2016" s="16">
        <f t="shared" si="162"/>
        <v>41324.214571759258</v>
      </c>
      <c r="T2016" s="16">
        <f t="shared" si="163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s="11" t="s">
        <v>8317</v>
      </c>
      <c r="R2017" t="s">
        <v>8347</v>
      </c>
      <c r="S2017" s="16">
        <f t="shared" si="162"/>
        <v>40765.876886574071</v>
      </c>
      <c r="T2017" s="16">
        <f t="shared" si="163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s="11" t="s">
        <v>8317</v>
      </c>
      <c r="R2018" t="s">
        <v>8347</v>
      </c>
      <c r="S2018" s="16">
        <f t="shared" si="162"/>
        <v>41312.88077546296</v>
      </c>
      <c r="T2018" s="16">
        <f t="shared" si="163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s="11" t="s">
        <v>8317</v>
      </c>
      <c r="R2019" t="s">
        <v>8347</v>
      </c>
      <c r="S2019" s="16">
        <f t="shared" si="162"/>
        <v>40961.057349537034</v>
      </c>
      <c r="T2019" s="16">
        <f t="shared" si="163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s="11" t="s">
        <v>8317</v>
      </c>
      <c r="R2020" t="s">
        <v>8347</v>
      </c>
      <c r="S2020" s="16">
        <f t="shared" si="162"/>
        <v>42199.365844907406</v>
      </c>
      <c r="T2020" s="16">
        <f t="shared" si="163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s="11" t="s">
        <v>8317</v>
      </c>
      <c r="R2021" t="s">
        <v>8347</v>
      </c>
      <c r="S2021" s="16">
        <f t="shared" si="162"/>
        <v>42605.70857638889</v>
      </c>
      <c r="T2021" s="16">
        <f t="shared" si="163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s="11" t="s">
        <v>8317</v>
      </c>
      <c r="R2022" t="s">
        <v>8347</v>
      </c>
      <c r="S2022" s="16">
        <f t="shared" si="162"/>
        <v>41737.097499999996</v>
      </c>
      <c r="T2022" s="16">
        <f t="shared" si="163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s="11" t="s">
        <v>8317</v>
      </c>
      <c r="R2023" t="s">
        <v>8347</v>
      </c>
      <c r="S2023" s="16">
        <f t="shared" si="162"/>
        <v>41861.070567129631</v>
      </c>
      <c r="T2023" s="16">
        <f t="shared" si="163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s="11" t="s">
        <v>8317</v>
      </c>
      <c r="R2024" t="s">
        <v>8347</v>
      </c>
      <c r="S2024" s="16">
        <f t="shared" si="162"/>
        <v>42502.569120370375</v>
      </c>
      <c r="T2024" s="16">
        <f t="shared" si="163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s="11" t="s">
        <v>8317</v>
      </c>
      <c r="R2025" t="s">
        <v>8347</v>
      </c>
      <c r="S2025" s="16">
        <f t="shared" si="162"/>
        <v>42136.420752314814</v>
      </c>
      <c r="T2025" s="16">
        <f t="shared" si="163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s="11" t="s">
        <v>8317</v>
      </c>
      <c r="R2026" t="s">
        <v>8347</v>
      </c>
      <c r="S2026" s="16">
        <f t="shared" si="162"/>
        <v>41099.966944444444</v>
      </c>
      <c r="T2026" s="16">
        <f t="shared" si="163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s="11" t="s">
        <v>8317</v>
      </c>
      <c r="R2027" t="s">
        <v>8347</v>
      </c>
      <c r="S2027" s="16">
        <f t="shared" si="162"/>
        <v>42136.184560185182</v>
      </c>
      <c r="T2027" s="16">
        <f t="shared" si="163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s="11" t="s">
        <v>8317</v>
      </c>
      <c r="R2028" t="s">
        <v>8347</v>
      </c>
      <c r="S2028" s="16">
        <f t="shared" si="162"/>
        <v>41704.735937500001</v>
      </c>
      <c r="T2028" s="16">
        <f t="shared" si="163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s="11" t="s">
        <v>8317</v>
      </c>
      <c r="R2029" t="s">
        <v>8347</v>
      </c>
      <c r="S2029" s="16">
        <f t="shared" si="162"/>
        <v>42048.813877314817</v>
      </c>
      <c r="T2029" s="16">
        <f t="shared" si="163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s="11" t="s">
        <v>8317</v>
      </c>
      <c r="R2030" t="s">
        <v>8347</v>
      </c>
      <c r="S2030" s="16">
        <f t="shared" si="162"/>
        <v>40215.919050925928</v>
      </c>
      <c r="T2030" s="16">
        <f t="shared" si="163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s="11" t="s">
        <v>8317</v>
      </c>
      <c r="R2031" t="s">
        <v>8347</v>
      </c>
      <c r="S2031" s="16">
        <f t="shared" si="162"/>
        <v>41848.021770833337</v>
      </c>
      <c r="T2031" s="16">
        <f t="shared" si="163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s="11" t="s">
        <v>8317</v>
      </c>
      <c r="R2032" t="s">
        <v>8347</v>
      </c>
      <c r="S2032" s="16">
        <f t="shared" si="162"/>
        <v>41212.996481481481</v>
      </c>
      <c r="T2032" s="16">
        <f t="shared" si="163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s="11" t="s">
        <v>8317</v>
      </c>
      <c r="R2033" t="s">
        <v>8347</v>
      </c>
      <c r="S2033" s="16">
        <f t="shared" si="162"/>
        <v>41975.329317129625</v>
      </c>
      <c r="T2033" s="16">
        <f t="shared" si="163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s="11" t="s">
        <v>8317</v>
      </c>
      <c r="R2034" t="s">
        <v>8347</v>
      </c>
      <c r="S2034" s="16">
        <f t="shared" si="162"/>
        <v>42689.565671296295</v>
      </c>
      <c r="T2034" s="16">
        <f t="shared" si="163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s="11" t="s">
        <v>8317</v>
      </c>
      <c r="R2035" t="s">
        <v>8347</v>
      </c>
      <c r="S2035" s="16">
        <f t="shared" si="162"/>
        <v>41725.082384259258</v>
      </c>
      <c r="T2035" s="16">
        <f t="shared" si="163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s="11" t="s">
        <v>8317</v>
      </c>
      <c r="R2036" t="s">
        <v>8347</v>
      </c>
      <c r="S2036" s="16">
        <f t="shared" si="162"/>
        <v>42076.130011574074</v>
      </c>
      <c r="T2036" s="16">
        <f t="shared" si="163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s="11" t="s">
        <v>8317</v>
      </c>
      <c r="R2037" t="s">
        <v>8347</v>
      </c>
      <c r="S2037" s="16">
        <f t="shared" si="162"/>
        <v>42311.625081018516</v>
      </c>
      <c r="T2037" s="16">
        <f t="shared" si="163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s="11" t="s">
        <v>8317</v>
      </c>
      <c r="R2038" t="s">
        <v>8347</v>
      </c>
      <c r="S2038" s="16">
        <f t="shared" si="162"/>
        <v>41738.864803240744</v>
      </c>
      <c r="T2038" s="16">
        <f t="shared" si="163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s="11" t="s">
        <v>8317</v>
      </c>
      <c r="R2039" t="s">
        <v>8347</v>
      </c>
      <c r="S2039" s="16">
        <f t="shared" si="162"/>
        <v>41578.210104166668</v>
      </c>
      <c r="T2039" s="16">
        <f t="shared" si="163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s="11" t="s">
        <v>8317</v>
      </c>
      <c r="R2040" t="s">
        <v>8347</v>
      </c>
      <c r="S2040" s="16">
        <f t="shared" si="162"/>
        <v>41424.27107638889</v>
      </c>
      <c r="T2040" s="16">
        <f t="shared" si="163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s="11" t="s">
        <v>8317</v>
      </c>
      <c r="R2041" t="s">
        <v>8347</v>
      </c>
      <c r="S2041" s="16">
        <f t="shared" si="162"/>
        <v>42675.438946759255</v>
      </c>
      <c r="T2041" s="16">
        <f t="shared" si="163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s="11" t="s">
        <v>8317</v>
      </c>
      <c r="R2042" t="s">
        <v>8347</v>
      </c>
      <c r="S2042" s="16">
        <f t="shared" si="162"/>
        <v>41578.927118055559</v>
      </c>
      <c r="T2042" s="16">
        <f t="shared" si="163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s="11" t="s">
        <v>8317</v>
      </c>
      <c r="R2043" t="s">
        <v>8347</v>
      </c>
      <c r="S2043" s="16">
        <f t="shared" si="162"/>
        <v>42654.525775462964</v>
      </c>
      <c r="T2043" s="16">
        <f t="shared" si="163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s="11" t="s">
        <v>8317</v>
      </c>
      <c r="R2044" t="s">
        <v>8347</v>
      </c>
      <c r="S2044" s="16">
        <f t="shared" si="162"/>
        <v>42331.708032407405</v>
      </c>
      <c r="T2044" s="16">
        <f t="shared" si="163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s="11" t="s">
        <v>8317</v>
      </c>
      <c r="R2045" t="s">
        <v>8347</v>
      </c>
      <c r="S2045" s="16">
        <f t="shared" si="162"/>
        <v>42661.176817129628</v>
      </c>
      <c r="T2045" s="16">
        <f t="shared" si="163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s="11" t="s">
        <v>8317</v>
      </c>
      <c r="R2046" t="s">
        <v>8347</v>
      </c>
      <c r="S2046" s="16">
        <f t="shared" si="162"/>
        <v>42138.684189814812</v>
      </c>
      <c r="T2046" s="16">
        <f t="shared" si="163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s="11" t="s">
        <v>8317</v>
      </c>
      <c r="R2047" t="s">
        <v>8347</v>
      </c>
      <c r="S2047" s="16">
        <f t="shared" si="162"/>
        <v>41069.088506944441</v>
      </c>
      <c r="T2047" s="16">
        <f t="shared" si="163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s="11" t="s">
        <v>8317</v>
      </c>
      <c r="R2048" t="s">
        <v>8347</v>
      </c>
      <c r="S2048" s="16">
        <f t="shared" si="162"/>
        <v>41387.171805555554</v>
      </c>
      <c r="T2048" s="16">
        <f t="shared" si="163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s="11" t="s">
        <v>8317</v>
      </c>
      <c r="R2049" t="s">
        <v>8347</v>
      </c>
      <c r="S2049" s="16">
        <f t="shared" si="162"/>
        <v>42081.903587962966</v>
      </c>
      <c r="T2049" s="16">
        <f t="shared" si="163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s="11" t="s">
        <v>8317</v>
      </c>
      <c r="R2050" t="s">
        <v>8347</v>
      </c>
      <c r="S2050" s="16">
        <f t="shared" si="162"/>
        <v>41387.651516203703</v>
      </c>
      <c r="T2050" s="16">
        <f t="shared" si="163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6">
        <f t="shared" si="162"/>
        <v>41575.527349537035</v>
      </c>
      <c r="T2051" s="16">
        <f t="shared" si="163"/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ref="O2077:O2140" si="165">ROUND(E2077/D2077*100,0)</f>
        <v>1678</v>
      </c>
      <c r="P2077">
        <f t="shared" ref="P2077:P2140" si="166">IFERROR(ROUND(E2077/L2077,2),0)</f>
        <v>20.47</v>
      </c>
      <c r="Q2077" s="11" t="s">
        <v>8317</v>
      </c>
      <c r="R2077" t="s">
        <v>8347</v>
      </c>
      <c r="S2077" s="16">
        <f t="shared" ref="S2077:S2140" si="167">(((J2077/60)/60)/24)+DATE(1970,1,1)</f>
        <v>41450.681574074071</v>
      </c>
      <c r="T2077" s="16">
        <f t="shared" ref="T2077:T2140" si="168">(((I2077/60)/60)/24)+DATE(1970,1,1)</f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 s="11" t="s">
        <v>8317</v>
      </c>
      <c r="R2078" t="s">
        <v>8347</v>
      </c>
      <c r="S2078" s="16">
        <f t="shared" si="167"/>
        <v>41803.880659722221</v>
      </c>
      <c r="T2078" s="16">
        <f t="shared" si="168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s="11" t="s">
        <v>8317</v>
      </c>
      <c r="R2079" t="s">
        <v>8347</v>
      </c>
      <c r="S2079" s="16">
        <f t="shared" si="167"/>
        <v>42103.042546296296</v>
      </c>
      <c r="T2079" s="16">
        <f t="shared" si="168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s="11" t="s">
        <v>8317</v>
      </c>
      <c r="R2080" t="s">
        <v>8347</v>
      </c>
      <c r="S2080" s="16">
        <f t="shared" si="167"/>
        <v>42692.771493055552</v>
      </c>
      <c r="T2080" s="16">
        <f t="shared" si="168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 s="11" t="s">
        <v>8317</v>
      </c>
      <c r="R2081" t="s">
        <v>8347</v>
      </c>
      <c r="S2081" s="16">
        <f t="shared" si="167"/>
        <v>42150.71056712963</v>
      </c>
      <c r="T2081" s="16">
        <f t="shared" si="168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s="11" t="s">
        <v>8317</v>
      </c>
      <c r="R2082" t="s">
        <v>8347</v>
      </c>
      <c r="S2082" s="16">
        <f t="shared" si="167"/>
        <v>42289.957175925927</v>
      </c>
      <c r="T2082" s="16">
        <f t="shared" si="168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s="11" t="s">
        <v>8323</v>
      </c>
      <c r="R2083" t="s">
        <v>8327</v>
      </c>
      <c r="S2083" s="16">
        <f t="shared" si="167"/>
        <v>41004.156886574077</v>
      </c>
      <c r="T2083" s="16">
        <f t="shared" si="168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s="11" t="s">
        <v>8323</v>
      </c>
      <c r="R2084" t="s">
        <v>8327</v>
      </c>
      <c r="S2084" s="16">
        <f t="shared" si="167"/>
        <v>40811.120324074072</v>
      </c>
      <c r="T2084" s="16">
        <f t="shared" si="168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s="11" t="s">
        <v>8323</v>
      </c>
      <c r="R2085" t="s">
        <v>8327</v>
      </c>
      <c r="S2085" s="16">
        <f t="shared" si="167"/>
        <v>41034.72216435185</v>
      </c>
      <c r="T2085" s="16">
        <f t="shared" si="168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s="11" t="s">
        <v>8323</v>
      </c>
      <c r="R2086" t="s">
        <v>8327</v>
      </c>
      <c r="S2086" s="16">
        <f t="shared" si="167"/>
        <v>41731.833124999997</v>
      </c>
      <c r="T2086" s="16">
        <f t="shared" si="168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s="11" t="s">
        <v>8323</v>
      </c>
      <c r="R2087" t="s">
        <v>8327</v>
      </c>
      <c r="S2087" s="16">
        <f t="shared" si="167"/>
        <v>41075.835497685184</v>
      </c>
      <c r="T2087" s="16">
        <f t="shared" si="168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s="11" t="s">
        <v>8323</v>
      </c>
      <c r="R2088" t="s">
        <v>8327</v>
      </c>
      <c r="S2088" s="16">
        <f t="shared" si="167"/>
        <v>40860.67050925926</v>
      </c>
      <c r="T2088" s="16">
        <f t="shared" si="168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s="11" t="s">
        <v>8323</v>
      </c>
      <c r="R2089" t="s">
        <v>8327</v>
      </c>
      <c r="S2089" s="16">
        <f t="shared" si="167"/>
        <v>40764.204375000001</v>
      </c>
      <c r="T2089" s="16">
        <f t="shared" si="168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s="11" t="s">
        <v>8323</v>
      </c>
      <c r="R2090" t="s">
        <v>8327</v>
      </c>
      <c r="S2090" s="16">
        <f t="shared" si="167"/>
        <v>40395.714722222219</v>
      </c>
      <c r="T2090" s="16">
        <f t="shared" si="168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s="11" t="s">
        <v>8323</v>
      </c>
      <c r="R2091" t="s">
        <v>8327</v>
      </c>
      <c r="S2091" s="16">
        <f t="shared" si="167"/>
        <v>41453.076319444444</v>
      </c>
      <c r="T2091" s="16">
        <f t="shared" si="168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s="11" t="s">
        <v>8323</v>
      </c>
      <c r="R2092" t="s">
        <v>8327</v>
      </c>
      <c r="S2092" s="16">
        <f t="shared" si="167"/>
        <v>41299.381423611114</v>
      </c>
      <c r="T2092" s="16">
        <f t="shared" si="168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s="11" t="s">
        <v>8323</v>
      </c>
      <c r="R2093" t="s">
        <v>8327</v>
      </c>
      <c r="S2093" s="16">
        <f t="shared" si="167"/>
        <v>40555.322662037033</v>
      </c>
      <c r="T2093" s="16">
        <f t="shared" si="168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s="11" t="s">
        <v>8323</v>
      </c>
      <c r="R2094" t="s">
        <v>8327</v>
      </c>
      <c r="S2094" s="16">
        <f t="shared" si="167"/>
        <v>40763.707546296297</v>
      </c>
      <c r="T2094" s="16">
        <f t="shared" si="168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s="11" t="s">
        <v>8323</v>
      </c>
      <c r="R2095" t="s">
        <v>8327</v>
      </c>
      <c r="S2095" s="16">
        <f t="shared" si="167"/>
        <v>41205.854537037041</v>
      </c>
      <c r="T2095" s="16">
        <f t="shared" si="168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s="11" t="s">
        <v>8323</v>
      </c>
      <c r="R2096" t="s">
        <v>8327</v>
      </c>
      <c r="S2096" s="16">
        <f t="shared" si="167"/>
        <v>40939.02002314815</v>
      </c>
      <c r="T2096" s="16">
        <f t="shared" si="168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s="11" t="s">
        <v>8323</v>
      </c>
      <c r="R2097" t="s">
        <v>8327</v>
      </c>
      <c r="S2097" s="16">
        <f t="shared" si="167"/>
        <v>40758.733483796292</v>
      </c>
      <c r="T2097" s="16">
        <f t="shared" si="168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s="11" t="s">
        <v>8323</v>
      </c>
      <c r="R2098" t="s">
        <v>8327</v>
      </c>
      <c r="S2098" s="16">
        <f t="shared" si="167"/>
        <v>41192.758506944447</v>
      </c>
      <c r="T2098" s="16">
        <f t="shared" si="168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s="11" t="s">
        <v>8323</v>
      </c>
      <c r="R2099" t="s">
        <v>8327</v>
      </c>
      <c r="S2099" s="16">
        <f t="shared" si="167"/>
        <v>40818.58489583333</v>
      </c>
      <c r="T2099" s="16">
        <f t="shared" si="168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s="11" t="s">
        <v>8323</v>
      </c>
      <c r="R2100" t="s">
        <v>8327</v>
      </c>
      <c r="S2100" s="16">
        <f t="shared" si="167"/>
        <v>40946.11383101852</v>
      </c>
      <c r="T2100" s="16">
        <f t="shared" si="168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s="11" t="s">
        <v>8323</v>
      </c>
      <c r="R2101" t="s">
        <v>8327</v>
      </c>
      <c r="S2101" s="16">
        <f t="shared" si="167"/>
        <v>42173.746342592596</v>
      </c>
      <c r="T2101" s="16">
        <f t="shared" si="168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s="11" t="s">
        <v>8323</v>
      </c>
      <c r="R2102" t="s">
        <v>8327</v>
      </c>
      <c r="S2102" s="16">
        <f t="shared" si="167"/>
        <v>41074.834965277776</v>
      </c>
      <c r="T2102" s="16">
        <f t="shared" si="168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s="11" t="s">
        <v>8323</v>
      </c>
      <c r="R2103" t="s">
        <v>8327</v>
      </c>
      <c r="S2103" s="16">
        <f t="shared" si="167"/>
        <v>40892.149467592593</v>
      </c>
      <c r="T2103" s="16">
        <f t="shared" si="168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s="11" t="s">
        <v>8323</v>
      </c>
      <c r="R2104" t="s">
        <v>8327</v>
      </c>
      <c r="S2104" s="16">
        <f t="shared" si="167"/>
        <v>40638.868611111109</v>
      </c>
      <c r="T2104" s="16">
        <f t="shared" si="168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s="11" t="s">
        <v>8323</v>
      </c>
      <c r="R2105" t="s">
        <v>8327</v>
      </c>
      <c r="S2105" s="16">
        <f t="shared" si="167"/>
        <v>41192.754942129628</v>
      </c>
      <c r="T2105" s="16">
        <f t="shared" si="168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s="11" t="s">
        <v>8323</v>
      </c>
      <c r="R2106" t="s">
        <v>8327</v>
      </c>
      <c r="S2106" s="16">
        <f t="shared" si="167"/>
        <v>41394.074467592596</v>
      </c>
      <c r="T2106" s="16">
        <f t="shared" si="168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s="11" t="s">
        <v>8323</v>
      </c>
      <c r="R2107" t="s">
        <v>8327</v>
      </c>
      <c r="S2107" s="16">
        <f t="shared" si="167"/>
        <v>41951.788807870369</v>
      </c>
      <c r="T2107" s="16">
        <f t="shared" si="168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s="11" t="s">
        <v>8323</v>
      </c>
      <c r="R2108" t="s">
        <v>8327</v>
      </c>
      <c r="S2108" s="16">
        <f t="shared" si="167"/>
        <v>41270.21497685185</v>
      </c>
      <c r="T2108" s="16">
        <f t="shared" si="168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s="11" t="s">
        <v>8323</v>
      </c>
      <c r="R2109" t="s">
        <v>8327</v>
      </c>
      <c r="S2109" s="16">
        <f t="shared" si="167"/>
        <v>41934.71056712963</v>
      </c>
      <c r="T2109" s="16">
        <f t="shared" si="168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s="11" t="s">
        <v>8323</v>
      </c>
      <c r="R2110" t="s">
        <v>8327</v>
      </c>
      <c r="S2110" s="16">
        <f t="shared" si="167"/>
        <v>41135.175694444442</v>
      </c>
      <c r="T2110" s="16">
        <f t="shared" si="168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s="11" t="s">
        <v>8323</v>
      </c>
      <c r="R2111" t="s">
        <v>8327</v>
      </c>
      <c r="S2111" s="16">
        <f t="shared" si="167"/>
        <v>42160.708530092597</v>
      </c>
      <c r="T2111" s="16">
        <f t="shared" si="168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s="11" t="s">
        <v>8323</v>
      </c>
      <c r="R2112" t="s">
        <v>8327</v>
      </c>
      <c r="S2112" s="16">
        <f t="shared" si="167"/>
        <v>41759.670937499999</v>
      </c>
      <c r="T2112" s="16">
        <f t="shared" si="168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s="11" t="s">
        <v>8323</v>
      </c>
      <c r="R2113" t="s">
        <v>8327</v>
      </c>
      <c r="S2113" s="16">
        <f t="shared" si="167"/>
        <v>40703.197048611109</v>
      </c>
      <c r="T2113" s="16">
        <f t="shared" si="168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s="11" t="s">
        <v>8323</v>
      </c>
      <c r="R2114" t="s">
        <v>8327</v>
      </c>
      <c r="S2114" s="16">
        <f t="shared" si="167"/>
        <v>41365.928159722222</v>
      </c>
      <c r="T2114" s="16">
        <f t="shared" si="168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6">
        <f t="shared" si="167"/>
        <v>41870.86546296296</v>
      </c>
      <c r="T2115" s="16">
        <f t="shared" si="168"/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ref="O2141:O2204" si="170">ROUND(E2141/D2141*100,0)</f>
        <v>5</v>
      </c>
      <c r="P2141">
        <f t="shared" ref="P2141:P2204" si="171">IFERROR(ROUND(E2141/L2141,2),0)</f>
        <v>29.04</v>
      </c>
      <c r="Q2141" s="11" t="s">
        <v>8331</v>
      </c>
      <c r="R2141" t="s">
        <v>8332</v>
      </c>
      <c r="S2141" s="16">
        <f t="shared" ref="S2141:S2204" si="172">(((J2141/60)/60)/24)+DATE(1970,1,1)</f>
        <v>42647.750092592592</v>
      </c>
      <c r="T2141" s="16">
        <f t="shared" ref="T2141:T2204" si="173">(((I2141/60)/60)/24)+DATE(1970,1,1)</f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s="11" t="s">
        <v>8331</v>
      </c>
      <c r="R2142" t="s">
        <v>8332</v>
      </c>
      <c r="S2142" s="16">
        <f t="shared" si="172"/>
        <v>41255.833611111113</v>
      </c>
      <c r="T2142" s="16">
        <f t="shared" si="173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s="11" t="s">
        <v>8331</v>
      </c>
      <c r="R2143" t="s">
        <v>8332</v>
      </c>
      <c r="S2143" s="16">
        <f t="shared" si="172"/>
        <v>41927.235636574071</v>
      </c>
      <c r="T2143" s="16">
        <f t="shared" si="173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s="11" t="s">
        <v>8331</v>
      </c>
      <c r="R2144" t="s">
        <v>8332</v>
      </c>
      <c r="S2144" s="16">
        <f t="shared" si="172"/>
        <v>42340.701504629629</v>
      </c>
      <c r="T2144" s="16">
        <f t="shared" si="173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s="11" t="s">
        <v>8331</v>
      </c>
      <c r="R2145" t="s">
        <v>8332</v>
      </c>
      <c r="S2145" s="16">
        <f t="shared" si="172"/>
        <v>40332.886712962965</v>
      </c>
      <c r="T2145" s="16">
        <f t="shared" si="173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s="11" t="s">
        <v>8331</v>
      </c>
      <c r="R2146" t="s">
        <v>8332</v>
      </c>
      <c r="S2146" s="16">
        <f t="shared" si="172"/>
        <v>41499.546759259261</v>
      </c>
      <c r="T2146" s="16">
        <f t="shared" si="173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s="11" t="s">
        <v>8331</v>
      </c>
      <c r="R2147" t="s">
        <v>8332</v>
      </c>
      <c r="S2147" s="16">
        <f t="shared" si="172"/>
        <v>41575.237430555557</v>
      </c>
      <c r="T2147" s="16">
        <f t="shared" si="173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s="11" t="s">
        <v>8331</v>
      </c>
      <c r="R2148" t="s">
        <v>8332</v>
      </c>
      <c r="S2148" s="16">
        <f t="shared" si="172"/>
        <v>42397.679513888885</v>
      </c>
      <c r="T2148" s="16">
        <f t="shared" si="173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s="11" t="s">
        <v>8331</v>
      </c>
      <c r="R2149" t="s">
        <v>8332</v>
      </c>
      <c r="S2149" s="16">
        <f t="shared" si="172"/>
        <v>41927.295694444445</v>
      </c>
      <c r="T2149" s="16">
        <f t="shared" si="173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s="11" t="s">
        <v>8331</v>
      </c>
      <c r="R2150" t="s">
        <v>8332</v>
      </c>
      <c r="S2150" s="16">
        <f t="shared" si="172"/>
        <v>42066.733587962968</v>
      </c>
      <c r="T2150" s="16">
        <f t="shared" si="173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s="11" t="s">
        <v>8331</v>
      </c>
      <c r="R2151" t="s">
        <v>8332</v>
      </c>
      <c r="S2151" s="16">
        <f t="shared" si="172"/>
        <v>40355.024953703702</v>
      </c>
      <c r="T2151" s="16">
        <f t="shared" si="173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s="11" t="s">
        <v>8331</v>
      </c>
      <c r="R2152" t="s">
        <v>8332</v>
      </c>
      <c r="S2152" s="16">
        <f t="shared" si="172"/>
        <v>42534.284710648149</v>
      </c>
      <c r="T2152" s="16">
        <f t="shared" si="173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s="11" t="s">
        <v>8331</v>
      </c>
      <c r="R2153" t="s">
        <v>8332</v>
      </c>
      <c r="S2153" s="16">
        <f t="shared" si="172"/>
        <v>42520.847384259265</v>
      </c>
      <c r="T2153" s="16">
        <f t="shared" si="173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s="11" t="s">
        <v>8331</v>
      </c>
      <c r="R2154" t="s">
        <v>8332</v>
      </c>
      <c r="S2154" s="16">
        <f t="shared" si="172"/>
        <v>41683.832280092596</v>
      </c>
      <c r="T2154" s="16">
        <f t="shared" si="173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s="11" t="s">
        <v>8331</v>
      </c>
      <c r="R2155" t="s">
        <v>8332</v>
      </c>
      <c r="S2155" s="16">
        <f t="shared" si="172"/>
        <v>41974.911087962959</v>
      </c>
      <c r="T2155" s="16">
        <f t="shared" si="173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s="11" t="s">
        <v>8331</v>
      </c>
      <c r="R2156" t="s">
        <v>8332</v>
      </c>
      <c r="S2156" s="16">
        <f t="shared" si="172"/>
        <v>41647.632256944446</v>
      </c>
      <c r="T2156" s="16">
        <f t="shared" si="173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s="11" t="s">
        <v>8331</v>
      </c>
      <c r="R2157" t="s">
        <v>8332</v>
      </c>
      <c r="S2157" s="16">
        <f t="shared" si="172"/>
        <v>42430.747511574074</v>
      </c>
      <c r="T2157" s="16">
        <f t="shared" si="173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s="11" t="s">
        <v>8331</v>
      </c>
      <c r="R2158" t="s">
        <v>8332</v>
      </c>
      <c r="S2158" s="16">
        <f t="shared" si="172"/>
        <v>41488.85423611111</v>
      </c>
      <c r="T2158" s="16">
        <f t="shared" si="173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s="11" t="s">
        <v>8331</v>
      </c>
      <c r="R2159" t="s">
        <v>8332</v>
      </c>
      <c r="S2159" s="16">
        <f t="shared" si="172"/>
        <v>42694.98128472222</v>
      </c>
      <c r="T2159" s="16">
        <f t="shared" si="173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s="11" t="s">
        <v>8331</v>
      </c>
      <c r="R2160" t="s">
        <v>8332</v>
      </c>
      <c r="S2160" s="16">
        <f t="shared" si="172"/>
        <v>41264.853865740741</v>
      </c>
      <c r="T2160" s="16">
        <f t="shared" si="173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s="11" t="s">
        <v>8331</v>
      </c>
      <c r="R2161" t="s">
        <v>8332</v>
      </c>
      <c r="S2161" s="16">
        <f t="shared" si="172"/>
        <v>40710.731180555551</v>
      </c>
      <c r="T2161" s="16">
        <f t="shared" si="173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s="11" t="s">
        <v>8331</v>
      </c>
      <c r="R2162" t="s">
        <v>8332</v>
      </c>
      <c r="S2162" s="16">
        <f t="shared" si="172"/>
        <v>41018.711863425924</v>
      </c>
      <c r="T2162" s="16">
        <f t="shared" si="173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s="11" t="s">
        <v>8323</v>
      </c>
      <c r="R2163" t="s">
        <v>8324</v>
      </c>
      <c r="S2163" s="16">
        <f t="shared" si="172"/>
        <v>42240.852534722217</v>
      </c>
      <c r="T2163" s="16">
        <f t="shared" si="173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s="11" t="s">
        <v>8323</v>
      </c>
      <c r="R2164" t="s">
        <v>8324</v>
      </c>
      <c r="S2164" s="16">
        <f t="shared" si="172"/>
        <v>41813.766099537039</v>
      </c>
      <c r="T2164" s="16">
        <f t="shared" si="173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s="11" t="s">
        <v>8323</v>
      </c>
      <c r="R2165" t="s">
        <v>8324</v>
      </c>
      <c r="S2165" s="16">
        <f t="shared" si="172"/>
        <v>42111.899537037039</v>
      </c>
      <c r="T2165" s="16">
        <f t="shared" si="173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s="11" t="s">
        <v>8323</v>
      </c>
      <c r="R2166" t="s">
        <v>8324</v>
      </c>
      <c r="S2166" s="16">
        <f t="shared" si="172"/>
        <v>42515.71775462963</v>
      </c>
      <c r="T2166" s="16">
        <f t="shared" si="173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s="11" t="s">
        <v>8323</v>
      </c>
      <c r="R2167" t="s">
        <v>8324</v>
      </c>
      <c r="S2167" s="16">
        <f t="shared" si="172"/>
        <v>42438.667071759264</v>
      </c>
      <c r="T2167" s="16">
        <f t="shared" si="173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s="11" t="s">
        <v>8323</v>
      </c>
      <c r="R2168" t="s">
        <v>8324</v>
      </c>
      <c r="S2168" s="16">
        <f t="shared" si="172"/>
        <v>41933.838171296295</v>
      </c>
      <c r="T2168" s="16">
        <f t="shared" si="173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s="11" t="s">
        <v>8323</v>
      </c>
      <c r="R2169" t="s">
        <v>8324</v>
      </c>
      <c r="S2169" s="16">
        <f t="shared" si="172"/>
        <v>41153.066400462965</v>
      </c>
      <c r="T2169" s="16">
        <f t="shared" si="173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s="11" t="s">
        <v>8323</v>
      </c>
      <c r="R2170" t="s">
        <v>8324</v>
      </c>
      <c r="S2170" s="16">
        <f t="shared" si="172"/>
        <v>42745.600243055553</v>
      </c>
      <c r="T2170" s="16">
        <f t="shared" si="173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s="11" t="s">
        <v>8323</v>
      </c>
      <c r="R2171" t="s">
        <v>8324</v>
      </c>
      <c r="S2171" s="16">
        <f t="shared" si="172"/>
        <v>42793.700821759259</v>
      </c>
      <c r="T2171" s="16">
        <f t="shared" si="173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s="11" t="s">
        <v>8323</v>
      </c>
      <c r="R2172" t="s">
        <v>8324</v>
      </c>
      <c r="S2172" s="16">
        <f t="shared" si="172"/>
        <v>42198.750254629631</v>
      </c>
      <c r="T2172" s="16">
        <f t="shared" si="173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s="11" t="s">
        <v>8323</v>
      </c>
      <c r="R2173" t="s">
        <v>8324</v>
      </c>
      <c r="S2173" s="16">
        <f t="shared" si="172"/>
        <v>42141.95711805555</v>
      </c>
      <c r="T2173" s="16">
        <f t="shared" si="173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s="11" t="s">
        <v>8323</v>
      </c>
      <c r="R2174" t="s">
        <v>8324</v>
      </c>
      <c r="S2174" s="16">
        <f t="shared" si="172"/>
        <v>42082.580092592587</v>
      </c>
      <c r="T2174" s="16">
        <f t="shared" si="173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s="11" t="s">
        <v>8323</v>
      </c>
      <c r="R2175" t="s">
        <v>8324</v>
      </c>
      <c r="S2175" s="16">
        <f t="shared" si="172"/>
        <v>41495.692627314813</v>
      </c>
      <c r="T2175" s="16">
        <f t="shared" si="173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s="11" t="s">
        <v>8323</v>
      </c>
      <c r="R2176" t="s">
        <v>8324</v>
      </c>
      <c r="S2176" s="16">
        <f t="shared" si="172"/>
        <v>42465.542905092589</v>
      </c>
      <c r="T2176" s="16">
        <f t="shared" si="173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s="11" t="s">
        <v>8323</v>
      </c>
      <c r="R2177" t="s">
        <v>8324</v>
      </c>
      <c r="S2177" s="16">
        <f t="shared" si="172"/>
        <v>42565.009097222224</v>
      </c>
      <c r="T2177" s="16">
        <f t="shared" si="173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s="11" t="s">
        <v>8323</v>
      </c>
      <c r="R2178" t="s">
        <v>8324</v>
      </c>
      <c r="S2178" s="16">
        <f t="shared" si="172"/>
        <v>42096.633206018523</v>
      </c>
      <c r="T2178" s="16">
        <f t="shared" si="173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6">
        <f t="shared" si="172"/>
        <v>42502.250775462962</v>
      </c>
      <c r="T2179" s="16">
        <f t="shared" si="173"/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ref="O2205:O2268" si="175">ROUND(E2205/D2205*100,0)</f>
        <v>110</v>
      </c>
      <c r="P2205">
        <f t="shared" ref="P2205:P2268" si="176">IFERROR(ROUND(E2205/L2205,2),0)</f>
        <v>43.82</v>
      </c>
      <c r="Q2205" s="11" t="s">
        <v>8323</v>
      </c>
      <c r="R2205" t="s">
        <v>8328</v>
      </c>
      <c r="S2205" s="16">
        <f t="shared" ref="S2205:S2268" si="177">(((J2205/60)/60)/24)+DATE(1970,1,1)</f>
        <v>42241.85974537037</v>
      </c>
      <c r="T2205" s="16">
        <f t="shared" ref="T2205:T2268" si="178">(((I2205/60)/60)/24)+DATE(1970,1,1)</f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s="11" t="s">
        <v>8323</v>
      </c>
      <c r="R2206" t="s">
        <v>8328</v>
      </c>
      <c r="S2206" s="16">
        <f t="shared" si="177"/>
        <v>41312.311562499999</v>
      </c>
      <c r="T2206" s="16">
        <f t="shared" si="178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s="11" t="s">
        <v>8323</v>
      </c>
      <c r="R2207" t="s">
        <v>8328</v>
      </c>
      <c r="S2207" s="16">
        <f t="shared" si="177"/>
        <v>41031.82163194444</v>
      </c>
      <c r="T2207" s="16">
        <f t="shared" si="178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s="11" t="s">
        <v>8323</v>
      </c>
      <c r="R2208" t="s">
        <v>8328</v>
      </c>
      <c r="S2208" s="16">
        <f t="shared" si="177"/>
        <v>40997.257222222222</v>
      </c>
      <c r="T2208" s="16">
        <f t="shared" si="178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s="11" t="s">
        <v>8323</v>
      </c>
      <c r="R2209" t="s">
        <v>8328</v>
      </c>
      <c r="S2209" s="16">
        <f t="shared" si="177"/>
        <v>41564.194131944445</v>
      </c>
      <c r="T2209" s="16">
        <f t="shared" si="178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s="11" t="s">
        <v>8323</v>
      </c>
      <c r="R2210" t="s">
        <v>8328</v>
      </c>
      <c r="S2210" s="16">
        <f t="shared" si="177"/>
        <v>40946.882245370369</v>
      </c>
      <c r="T2210" s="16">
        <f t="shared" si="178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s="11" t="s">
        <v>8323</v>
      </c>
      <c r="R2211" t="s">
        <v>8328</v>
      </c>
      <c r="S2211" s="16">
        <f t="shared" si="177"/>
        <v>41732.479675925926</v>
      </c>
      <c r="T2211" s="16">
        <f t="shared" si="178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s="11" t="s">
        <v>8323</v>
      </c>
      <c r="R2212" t="s">
        <v>8328</v>
      </c>
      <c r="S2212" s="16">
        <f t="shared" si="177"/>
        <v>40956.066087962965</v>
      </c>
      <c r="T2212" s="16">
        <f t="shared" si="178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s="11" t="s">
        <v>8323</v>
      </c>
      <c r="R2213" t="s">
        <v>8328</v>
      </c>
      <c r="S2213" s="16">
        <f t="shared" si="177"/>
        <v>41716.785011574073</v>
      </c>
      <c r="T2213" s="16">
        <f t="shared" si="178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s="11" t="s">
        <v>8323</v>
      </c>
      <c r="R2214" t="s">
        <v>8328</v>
      </c>
      <c r="S2214" s="16">
        <f t="shared" si="177"/>
        <v>41548.747418981482</v>
      </c>
      <c r="T2214" s="16">
        <f t="shared" si="178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s="11" t="s">
        <v>8323</v>
      </c>
      <c r="R2215" t="s">
        <v>8328</v>
      </c>
      <c r="S2215" s="16">
        <f t="shared" si="177"/>
        <v>42109.826145833329</v>
      </c>
      <c r="T2215" s="16">
        <f t="shared" si="178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s="11" t="s">
        <v>8323</v>
      </c>
      <c r="R2216" t="s">
        <v>8328</v>
      </c>
      <c r="S2216" s="16">
        <f t="shared" si="177"/>
        <v>41646.792222222226</v>
      </c>
      <c r="T2216" s="16">
        <f t="shared" si="178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s="11" t="s">
        <v>8323</v>
      </c>
      <c r="R2217" t="s">
        <v>8328</v>
      </c>
      <c r="S2217" s="16">
        <f t="shared" si="177"/>
        <v>40958.717268518521</v>
      </c>
      <c r="T2217" s="16">
        <f t="shared" si="178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s="11" t="s">
        <v>8323</v>
      </c>
      <c r="R2218" t="s">
        <v>8328</v>
      </c>
      <c r="S2218" s="16">
        <f t="shared" si="177"/>
        <v>42194.751678240747</v>
      </c>
      <c r="T2218" s="16">
        <f t="shared" si="178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s="11" t="s">
        <v>8323</v>
      </c>
      <c r="R2219" t="s">
        <v>8328</v>
      </c>
      <c r="S2219" s="16">
        <f t="shared" si="177"/>
        <v>42299.776770833334</v>
      </c>
      <c r="T2219" s="16">
        <f t="shared" si="178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s="11" t="s">
        <v>8323</v>
      </c>
      <c r="R2220" t="s">
        <v>8328</v>
      </c>
      <c r="S2220" s="16">
        <f t="shared" si="177"/>
        <v>41127.812303240738</v>
      </c>
      <c r="T2220" s="16">
        <f t="shared" si="178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s="11" t="s">
        <v>8323</v>
      </c>
      <c r="R2221" t="s">
        <v>8328</v>
      </c>
      <c r="S2221" s="16">
        <f t="shared" si="177"/>
        <v>42205.718888888892</v>
      </c>
      <c r="T2221" s="16">
        <f t="shared" si="178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s="11" t="s">
        <v>8323</v>
      </c>
      <c r="R2222" t="s">
        <v>8328</v>
      </c>
      <c r="S2222" s="16">
        <f t="shared" si="177"/>
        <v>41452.060601851852</v>
      </c>
      <c r="T2222" s="16">
        <f t="shared" si="178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s="11" t="s">
        <v>8331</v>
      </c>
      <c r="R2223" t="s">
        <v>8349</v>
      </c>
      <c r="S2223" s="16">
        <f t="shared" si="177"/>
        <v>42452.666770833333</v>
      </c>
      <c r="T2223" s="16">
        <f t="shared" si="178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s="11" t="s">
        <v>8331</v>
      </c>
      <c r="R2224" t="s">
        <v>8349</v>
      </c>
      <c r="S2224" s="16">
        <f t="shared" si="177"/>
        <v>40906.787581018521</v>
      </c>
      <c r="T2224" s="16">
        <f t="shared" si="178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s="11" t="s">
        <v>8331</v>
      </c>
      <c r="R2225" t="s">
        <v>8349</v>
      </c>
      <c r="S2225" s="16">
        <f t="shared" si="177"/>
        <v>42152.640833333338</v>
      </c>
      <c r="T2225" s="16">
        <f t="shared" si="178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s="11" t="s">
        <v>8331</v>
      </c>
      <c r="R2226" t="s">
        <v>8349</v>
      </c>
      <c r="S2226" s="16">
        <f t="shared" si="177"/>
        <v>42644.667534722219</v>
      </c>
      <c r="T2226" s="16">
        <f t="shared" si="178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s="11" t="s">
        <v>8331</v>
      </c>
      <c r="R2227" t="s">
        <v>8349</v>
      </c>
      <c r="S2227" s="16">
        <f t="shared" si="177"/>
        <v>41873.79184027778</v>
      </c>
      <c r="T2227" s="16">
        <f t="shared" si="178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s="11" t="s">
        <v>8331</v>
      </c>
      <c r="R2228" t="s">
        <v>8349</v>
      </c>
      <c r="S2228" s="16">
        <f t="shared" si="177"/>
        <v>42381.79886574074</v>
      </c>
      <c r="T2228" s="16">
        <f t="shared" si="178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s="11" t="s">
        <v>8331</v>
      </c>
      <c r="R2229" t="s">
        <v>8349</v>
      </c>
      <c r="S2229" s="16">
        <f t="shared" si="177"/>
        <v>41561.807349537034</v>
      </c>
      <c r="T2229" s="16">
        <f t="shared" si="178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s="11" t="s">
        <v>8331</v>
      </c>
      <c r="R2230" t="s">
        <v>8349</v>
      </c>
      <c r="S2230" s="16">
        <f t="shared" si="177"/>
        <v>42202.278194444443</v>
      </c>
      <c r="T2230" s="16">
        <f t="shared" si="178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s="11" t="s">
        <v>8331</v>
      </c>
      <c r="R2231" t="s">
        <v>8349</v>
      </c>
      <c r="S2231" s="16">
        <f t="shared" si="177"/>
        <v>41484.664247685185</v>
      </c>
      <c r="T2231" s="16">
        <f t="shared" si="178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s="11" t="s">
        <v>8331</v>
      </c>
      <c r="R2232" t="s">
        <v>8349</v>
      </c>
      <c r="S2232" s="16">
        <f t="shared" si="177"/>
        <v>41724.881099537037</v>
      </c>
      <c r="T2232" s="16">
        <f t="shared" si="178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s="11" t="s">
        <v>8331</v>
      </c>
      <c r="R2233" t="s">
        <v>8349</v>
      </c>
      <c r="S2233" s="16">
        <f t="shared" si="177"/>
        <v>41423.910891203705</v>
      </c>
      <c r="T2233" s="16">
        <f t="shared" si="178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s="11" t="s">
        <v>8331</v>
      </c>
      <c r="R2234" t="s">
        <v>8349</v>
      </c>
      <c r="S2234" s="16">
        <f t="shared" si="177"/>
        <v>41806.794074074074</v>
      </c>
      <c r="T2234" s="16">
        <f t="shared" si="178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s="11" t="s">
        <v>8331</v>
      </c>
      <c r="R2235" t="s">
        <v>8349</v>
      </c>
      <c r="S2235" s="16">
        <f t="shared" si="177"/>
        <v>42331.378923611104</v>
      </c>
      <c r="T2235" s="16">
        <f t="shared" si="178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s="11" t="s">
        <v>8331</v>
      </c>
      <c r="R2236" t="s">
        <v>8349</v>
      </c>
      <c r="S2236" s="16">
        <f t="shared" si="177"/>
        <v>42710.824618055558</v>
      </c>
      <c r="T2236" s="16">
        <f t="shared" si="178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s="11" t="s">
        <v>8331</v>
      </c>
      <c r="R2237" t="s">
        <v>8349</v>
      </c>
      <c r="S2237" s="16">
        <f t="shared" si="177"/>
        <v>42062.022118055553</v>
      </c>
      <c r="T2237" s="16">
        <f t="shared" si="178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s="11" t="s">
        <v>8331</v>
      </c>
      <c r="R2238" t="s">
        <v>8349</v>
      </c>
      <c r="S2238" s="16">
        <f t="shared" si="177"/>
        <v>42371.617164351846</v>
      </c>
      <c r="T2238" s="16">
        <f t="shared" si="178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s="11" t="s">
        <v>8331</v>
      </c>
      <c r="R2239" t="s">
        <v>8349</v>
      </c>
      <c r="S2239" s="16">
        <f t="shared" si="177"/>
        <v>41915.003275462965</v>
      </c>
      <c r="T2239" s="16">
        <f t="shared" si="178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s="11" t="s">
        <v>8331</v>
      </c>
      <c r="R2240" t="s">
        <v>8349</v>
      </c>
      <c r="S2240" s="16">
        <f t="shared" si="177"/>
        <v>42774.621712962966</v>
      </c>
      <c r="T2240" s="16">
        <f t="shared" si="178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s="11" t="s">
        <v>8331</v>
      </c>
      <c r="R2241" t="s">
        <v>8349</v>
      </c>
      <c r="S2241" s="16">
        <f t="shared" si="177"/>
        <v>41572.958495370374</v>
      </c>
      <c r="T2241" s="16">
        <f t="shared" si="178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s="11" t="s">
        <v>8331</v>
      </c>
      <c r="R2242" t="s">
        <v>8349</v>
      </c>
      <c r="S2242" s="16">
        <f t="shared" si="177"/>
        <v>42452.825740740736</v>
      </c>
      <c r="T2242" s="16">
        <f t="shared" si="178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6">
        <f t="shared" si="177"/>
        <v>42766.827546296292</v>
      </c>
      <c r="T2243" s="16">
        <f t="shared" si="178"/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ref="O2269:O2332" si="180">ROUND(E2269/D2269*100,0)</f>
        <v>381</v>
      </c>
      <c r="P2269">
        <f t="shared" ref="P2269:P2332" si="181">IFERROR(ROUND(E2269/L2269,2),0)</f>
        <v>188.38</v>
      </c>
      <c r="Q2269" s="11" t="s">
        <v>8331</v>
      </c>
      <c r="R2269" t="s">
        <v>8349</v>
      </c>
      <c r="S2269" s="16">
        <f t="shared" ref="S2269:S2332" si="182">(((J2269/60)/60)/24)+DATE(1970,1,1)</f>
        <v>41968.829826388886</v>
      </c>
      <c r="T2269" s="16">
        <f t="shared" ref="T2269:T2332" si="183">(((I2269/60)/60)/24)+DATE(1970,1,1)</f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s="11" t="s">
        <v>8331</v>
      </c>
      <c r="R2270" t="s">
        <v>8349</v>
      </c>
      <c r="S2270" s="16">
        <f t="shared" si="182"/>
        <v>42776.082349537035</v>
      </c>
      <c r="T2270" s="16">
        <f t="shared" si="183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s="11" t="s">
        <v>8331</v>
      </c>
      <c r="R2271" t="s">
        <v>8349</v>
      </c>
      <c r="S2271" s="16">
        <f t="shared" si="182"/>
        <v>42776.704432870371</v>
      </c>
      <c r="T2271" s="16">
        <f t="shared" si="183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s="11" t="s">
        <v>8331</v>
      </c>
      <c r="R2272" t="s">
        <v>8349</v>
      </c>
      <c r="S2272" s="16">
        <f t="shared" si="182"/>
        <v>42725.869363425925</v>
      </c>
      <c r="T2272" s="16">
        <f t="shared" si="183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s="11" t="s">
        <v>8331</v>
      </c>
      <c r="R2273" t="s">
        <v>8349</v>
      </c>
      <c r="S2273" s="16">
        <f t="shared" si="182"/>
        <v>42684.000046296293</v>
      </c>
      <c r="T2273" s="16">
        <f t="shared" si="183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s="11" t="s">
        <v>8331</v>
      </c>
      <c r="R2274" t="s">
        <v>8349</v>
      </c>
      <c r="S2274" s="16">
        <f t="shared" si="182"/>
        <v>42315.699490740735</v>
      </c>
      <c r="T2274" s="16">
        <f t="shared" si="183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s="11" t="s">
        <v>8331</v>
      </c>
      <c r="R2275" t="s">
        <v>8349</v>
      </c>
      <c r="S2275" s="16">
        <f t="shared" si="182"/>
        <v>42781.549097222218</v>
      </c>
      <c r="T2275" s="16">
        <f t="shared" si="183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s="11" t="s">
        <v>8331</v>
      </c>
      <c r="R2276" t="s">
        <v>8349</v>
      </c>
      <c r="S2276" s="16">
        <f t="shared" si="182"/>
        <v>41663.500659722224</v>
      </c>
      <c r="T2276" s="16">
        <f t="shared" si="183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s="11" t="s">
        <v>8331</v>
      </c>
      <c r="R2277" t="s">
        <v>8349</v>
      </c>
      <c r="S2277" s="16">
        <f t="shared" si="182"/>
        <v>41965.616655092599</v>
      </c>
      <c r="T2277" s="16">
        <f t="shared" si="183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s="11" t="s">
        <v>8331</v>
      </c>
      <c r="R2278" t="s">
        <v>8349</v>
      </c>
      <c r="S2278" s="16">
        <f t="shared" si="182"/>
        <v>41614.651493055557</v>
      </c>
      <c r="T2278" s="16">
        <f t="shared" si="183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s="11" t="s">
        <v>8331</v>
      </c>
      <c r="R2279" t="s">
        <v>8349</v>
      </c>
      <c r="S2279" s="16">
        <f t="shared" si="182"/>
        <v>40936.678506944445</v>
      </c>
      <c r="T2279" s="16">
        <f t="shared" si="183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s="11" t="s">
        <v>8331</v>
      </c>
      <c r="R2280" t="s">
        <v>8349</v>
      </c>
      <c r="S2280" s="16">
        <f t="shared" si="182"/>
        <v>42338.709108796291</v>
      </c>
      <c r="T2280" s="16">
        <f t="shared" si="183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s="11" t="s">
        <v>8331</v>
      </c>
      <c r="R2281" t="s">
        <v>8349</v>
      </c>
      <c r="S2281" s="16">
        <f t="shared" si="182"/>
        <v>42020.806701388887</v>
      </c>
      <c r="T2281" s="16">
        <f t="shared" si="183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s="11" t="s">
        <v>8331</v>
      </c>
      <c r="R2282" t="s">
        <v>8349</v>
      </c>
      <c r="S2282" s="16">
        <f t="shared" si="182"/>
        <v>42234.624895833331</v>
      </c>
      <c r="T2282" s="16">
        <f t="shared" si="183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s="11" t="s">
        <v>8323</v>
      </c>
      <c r="R2283" t="s">
        <v>8324</v>
      </c>
      <c r="S2283" s="16">
        <f t="shared" si="182"/>
        <v>40687.285844907405</v>
      </c>
      <c r="T2283" s="16">
        <f t="shared" si="183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s="11" t="s">
        <v>8323</v>
      </c>
      <c r="R2284" t="s">
        <v>8324</v>
      </c>
      <c r="S2284" s="16">
        <f t="shared" si="182"/>
        <v>42323.17460648148</v>
      </c>
      <c r="T2284" s="16">
        <f t="shared" si="183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s="11" t="s">
        <v>8323</v>
      </c>
      <c r="R2285" t="s">
        <v>8324</v>
      </c>
      <c r="S2285" s="16">
        <f t="shared" si="182"/>
        <v>40978.125046296293</v>
      </c>
      <c r="T2285" s="16">
        <f t="shared" si="183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s="11" t="s">
        <v>8323</v>
      </c>
      <c r="R2286" t="s">
        <v>8324</v>
      </c>
      <c r="S2286" s="16">
        <f t="shared" si="182"/>
        <v>40585.796817129631</v>
      </c>
      <c r="T2286" s="16">
        <f t="shared" si="183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s="11" t="s">
        <v>8323</v>
      </c>
      <c r="R2287" t="s">
        <v>8324</v>
      </c>
      <c r="S2287" s="16">
        <f t="shared" si="182"/>
        <v>41059.185682870368</v>
      </c>
      <c r="T2287" s="16">
        <f t="shared" si="183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s="11" t="s">
        <v>8323</v>
      </c>
      <c r="R2288" t="s">
        <v>8324</v>
      </c>
      <c r="S2288" s="16">
        <f t="shared" si="182"/>
        <v>41494.963587962964</v>
      </c>
      <c r="T2288" s="16">
        <f t="shared" si="183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s="11" t="s">
        <v>8323</v>
      </c>
      <c r="R2289" t="s">
        <v>8324</v>
      </c>
      <c r="S2289" s="16">
        <f t="shared" si="182"/>
        <v>41792.667361111111</v>
      </c>
      <c r="T2289" s="16">
        <f t="shared" si="183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s="11" t="s">
        <v>8323</v>
      </c>
      <c r="R2290" t="s">
        <v>8324</v>
      </c>
      <c r="S2290" s="16">
        <f t="shared" si="182"/>
        <v>41067.827418981484</v>
      </c>
      <c r="T2290" s="16">
        <f t="shared" si="183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s="11" t="s">
        <v>8323</v>
      </c>
      <c r="R2291" t="s">
        <v>8324</v>
      </c>
      <c r="S2291" s="16">
        <f t="shared" si="182"/>
        <v>41571.998379629629</v>
      </c>
      <c r="T2291" s="16">
        <f t="shared" si="183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s="11" t="s">
        <v>8323</v>
      </c>
      <c r="R2292" t="s">
        <v>8324</v>
      </c>
      <c r="S2292" s="16">
        <f t="shared" si="182"/>
        <v>40070.253819444442</v>
      </c>
      <c r="T2292" s="16">
        <f t="shared" si="183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s="11" t="s">
        <v>8323</v>
      </c>
      <c r="R2293" t="s">
        <v>8324</v>
      </c>
      <c r="S2293" s="16">
        <f t="shared" si="182"/>
        <v>40987.977060185185</v>
      </c>
      <c r="T2293" s="16">
        <f t="shared" si="183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s="11" t="s">
        <v>8323</v>
      </c>
      <c r="R2294" t="s">
        <v>8324</v>
      </c>
      <c r="S2294" s="16">
        <f t="shared" si="182"/>
        <v>40987.697638888887</v>
      </c>
      <c r="T2294" s="16">
        <f t="shared" si="183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s="11" t="s">
        <v>8323</v>
      </c>
      <c r="R2295" t="s">
        <v>8324</v>
      </c>
      <c r="S2295" s="16">
        <f t="shared" si="182"/>
        <v>41151.708321759259</v>
      </c>
      <c r="T2295" s="16">
        <f t="shared" si="183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s="11" t="s">
        <v>8323</v>
      </c>
      <c r="R2296" t="s">
        <v>8324</v>
      </c>
      <c r="S2296" s="16">
        <f t="shared" si="182"/>
        <v>41264.72314814815</v>
      </c>
      <c r="T2296" s="16">
        <f t="shared" si="183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s="11" t="s">
        <v>8323</v>
      </c>
      <c r="R2297" t="s">
        <v>8324</v>
      </c>
      <c r="S2297" s="16">
        <f t="shared" si="182"/>
        <v>41270.954351851848</v>
      </c>
      <c r="T2297" s="16">
        <f t="shared" si="183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s="11" t="s">
        <v>8323</v>
      </c>
      <c r="R2298" t="s">
        <v>8324</v>
      </c>
      <c r="S2298" s="16">
        <f t="shared" si="182"/>
        <v>40927.731782407405</v>
      </c>
      <c r="T2298" s="16">
        <f t="shared" si="183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1" t="s">
        <v>8323</v>
      </c>
      <c r="R2299" t="s">
        <v>8324</v>
      </c>
      <c r="S2299" s="16">
        <f t="shared" si="182"/>
        <v>40948.042233796295</v>
      </c>
      <c r="T2299" s="16">
        <f t="shared" si="183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1" t="s">
        <v>8323</v>
      </c>
      <c r="R2300" t="s">
        <v>8324</v>
      </c>
      <c r="S2300" s="16">
        <f t="shared" si="182"/>
        <v>41694.84065972222</v>
      </c>
      <c r="T2300" s="16">
        <f t="shared" si="183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1" t="s">
        <v>8323</v>
      </c>
      <c r="R2301" t="s">
        <v>8324</v>
      </c>
      <c r="S2301" s="16">
        <f t="shared" si="182"/>
        <v>40565.032511574071</v>
      </c>
      <c r="T2301" s="16">
        <f t="shared" si="183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1" t="s">
        <v>8323</v>
      </c>
      <c r="R2302" t="s">
        <v>8324</v>
      </c>
      <c r="S2302" s="16">
        <f t="shared" si="182"/>
        <v>41074.727037037039</v>
      </c>
      <c r="T2302" s="16">
        <f t="shared" si="183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1" t="s">
        <v>8323</v>
      </c>
      <c r="R2303" t="s">
        <v>8327</v>
      </c>
      <c r="S2303" s="16">
        <f t="shared" si="182"/>
        <v>41416.146944444445</v>
      </c>
      <c r="T2303" s="16">
        <f t="shared" si="183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1" t="s">
        <v>8323</v>
      </c>
      <c r="R2304" t="s">
        <v>8327</v>
      </c>
      <c r="S2304" s="16">
        <f t="shared" si="182"/>
        <v>41605.868449074071</v>
      </c>
      <c r="T2304" s="16">
        <f t="shared" si="183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1" t="s">
        <v>8323</v>
      </c>
      <c r="R2305" t="s">
        <v>8327</v>
      </c>
      <c r="S2305" s="16">
        <f t="shared" si="182"/>
        <v>40850.111064814817</v>
      </c>
      <c r="T2305" s="16">
        <f t="shared" si="183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1" t="s">
        <v>8323</v>
      </c>
      <c r="R2306" t="s">
        <v>8327</v>
      </c>
      <c r="S2306" s="16">
        <f t="shared" si="182"/>
        <v>40502.815868055557</v>
      </c>
      <c r="T2306" s="16">
        <f t="shared" si="183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6">
        <f t="shared" si="182"/>
        <v>41834.695277777777</v>
      </c>
      <c r="T2307" s="16">
        <f t="shared" si="183"/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ref="O2333:O2396" si="185">ROUND(E2333/D2333*100,0)</f>
        <v>144</v>
      </c>
      <c r="P2333">
        <f t="shared" ref="P2333:P2396" si="186">IFERROR(ROUND(E2333/L2333,2),0)</f>
        <v>40.799999999999997</v>
      </c>
      <c r="Q2333" s="11" t="s">
        <v>8334</v>
      </c>
      <c r="R2333" t="s">
        <v>8350</v>
      </c>
      <c r="S2333" s="16">
        <f t="shared" ref="S2333:S2396" si="187">(((J2333/60)/60)/24)+DATE(1970,1,1)</f>
        <v>41839.005671296298</v>
      </c>
      <c r="T2333" s="16">
        <f t="shared" ref="T2333:T2396" si="188">(((I2333/60)/60)/24)+DATE(1970,1,1)</f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s="11" t="s">
        <v>8334</v>
      </c>
      <c r="R2334" t="s">
        <v>8350</v>
      </c>
      <c r="S2334" s="16">
        <f t="shared" si="187"/>
        <v>42011.628136574072</v>
      </c>
      <c r="T2334" s="16">
        <f t="shared" si="188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s="11" t="s">
        <v>8334</v>
      </c>
      <c r="R2335" t="s">
        <v>8350</v>
      </c>
      <c r="S2335" s="16">
        <f t="shared" si="187"/>
        <v>41767.650347222225</v>
      </c>
      <c r="T2335" s="16">
        <f t="shared" si="188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s="11" t="s">
        <v>8334</v>
      </c>
      <c r="R2336" t="s">
        <v>8350</v>
      </c>
      <c r="S2336" s="16">
        <f t="shared" si="187"/>
        <v>41918.670115740737</v>
      </c>
      <c r="T2336" s="16">
        <f t="shared" si="188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s="11" t="s">
        <v>8334</v>
      </c>
      <c r="R2337" t="s">
        <v>8350</v>
      </c>
      <c r="S2337" s="16">
        <f t="shared" si="187"/>
        <v>41771.572256944448</v>
      </c>
      <c r="T2337" s="16">
        <f t="shared" si="188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s="11" t="s">
        <v>8334</v>
      </c>
      <c r="R2338" t="s">
        <v>8350</v>
      </c>
      <c r="S2338" s="16">
        <f t="shared" si="187"/>
        <v>41666.924710648149</v>
      </c>
      <c r="T2338" s="16">
        <f t="shared" si="188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s="11" t="s">
        <v>8334</v>
      </c>
      <c r="R2339" t="s">
        <v>8350</v>
      </c>
      <c r="S2339" s="16">
        <f t="shared" si="187"/>
        <v>41786.640543981484</v>
      </c>
      <c r="T2339" s="16">
        <f t="shared" si="188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s="11" t="s">
        <v>8334</v>
      </c>
      <c r="R2340" t="s">
        <v>8350</v>
      </c>
      <c r="S2340" s="16">
        <f t="shared" si="187"/>
        <v>41789.896805555552</v>
      </c>
      <c r="T2340" s="16">
        <f t="shared" si="188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s="11" t="s">
        <v>8334</v>
      </c>
      <c r="R2341" t="s">
        <v>8350</v>
      </c>
      <c r="S2341" s="16">
        <f t="shared" si="187"/>
        <v>42692.79987268518</v>
      </c>
      <c r="T2341" s="16">
        <f t="shared" si="188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s="11" t="s">
        <v>8334</v>
      </c>
      <c r="R2342" t="s">
        <v>8350</v>
      </c>
      <c r="S2342" s="16">
        <f t="shared" si="187"/>
        <v>42643.642800925925</v>
      </c>
      <c r="T2342" s="16">
        <f t="shared" si="188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s="11" t="s">
        <v>8317</v>
      </c>
      <c r="R2343" t="s">
        <v>8318</v>
      </c>
      <c r="S2343" s="16">
        <f t="shared" si="187"/>
        <v>42167.813703703709</v>
      </c>
      <c r="T2343" s="16">
        <f t="shared" si="188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s="11" t="s">
        <v>8317</v>
      </c>
      <c r="R2344" t="s">
        <v>8318</v>
      </c>
      <c r="S2344" s="16">
        <f t="shared" si="187"/>
        <v>41897.702199074076</v>
      </c>
      <c r="T2344" s="16">
        <f t="shared" si="188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s="11" t="s">
        <v>8317</v>
      </c>
      <c r="R2345" t="s">
        <v>8318</v>
      </c>
      <c r="S2345" s="16">
        <f t="shared" si="187"/>
        <v>42327.825289351851</v>
      </c>
      <c r="T2345" s="16">
        <f t="shared" si="188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s="11" t="s">
        <v>8317</v>
      </c>
      <c r="R2346" t="s">
        <v>8318</v>
      </c>
      <c r="S2346" s="16">
        <f t="shared" si="187"/>
        <v>42515.727650462963</v>
      </c>
      <c r="T2346" s="16">
        <f t="shared" si="188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s="11" t="s">
        <v>8317</v>
      </c>
      <c r="R2347" t="s">
        <v>8318</v>
      </c>
      <c r="S2347" s="16">
        <f t="shared" si="187"/>
        <v>42060.001805555556</v>
      </c>
      <c r="T2347" s="16">
        <f t="shared" si="188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s="11" t="s">
        <v>8317</v>
      </c>
      <c r="R2348" t="s">
        <v>8318</v>
      </c>
      <c r="S2348" s="16">
        <f t="shared" si="187"/>
        <v>42615.79896990741</v>
      </c>
      <c r="T2348" s="16">
        <f t="shared" si="188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s="11" t="s">
        <v>8317</v>
      </c>
      <c r="R2349" t="s">
        <v>8318</v>
      </c>
      <c r="S2349" s="16">
        <f t="shared" si="187"/>
        <v>42577.607361111113</v>
      </c>
      <c r="T2349" s="16">
        <f t="shared" si="188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s="11" t="s">
        <v>8317</v>
      </c>
      <c r="R2350" t="s">
        <v>8318</v>
      </c>
      <c r="S2350" s="16">
        <f t="shared" si="187"/>
        <v>42360.932152777779</v>
      </c>
      <c r="T2350" s="16">
        <f t="shared" si="188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s="11" t="s">
        <v>8317</v>
      </c>
      <c r="R2351" t="s">
        <v>8318</v>
      </c>
      <c r="S2351" s="16">
        <f t="shared" si="187"/>
        <v>42198.775787037041</v>
      </c>
      <c r="T2351" s="16">
        <f t="shared" si="188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s="11" t="s">
        <v>8317</v>
      </c>
      <c r="R2352" t="s">
        <v>8318</v>
      </c>
      <c r="S2352" s="16">
        <f t="shared" si="187"/>
        <v>42708.842245370368</v>
      </c>
      <c r="T2352" s="16">
        <f t="shared" si="188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s="11" t="s">
        <v>8317</v>
      </c>
      <c r="R2353" t="s">
        <v>8318</v>
      </c>
      <c r="S2353" s="16">
        <f t="shared" si="187"/>
        <v>42094.101145833338</v>
      </c>
      <c r="T2353" s="16">
        <f t="shared" si="188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s="11" t="s">
        <v>8317</v>
      </c>
      <c r="R2354" t="s">
        <v>8318</v>
      </c>
      <c r="S2354" s="16">
        <f t="shared" si="187"/>
        <v>42101.633703703701</v>
      </c>
      <c r="T2354" s="16">
        <f t="shared" si="188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s="11" t="s">
        <v>8317</v>
      </c>
      <c r="R2355" t="s">
        <v>8318</v>
      </c>
      <c r="S2355" s="16">
        <f t="shared" si="187"/>
        <v>42103.676180555558</v>
      </c>
      <c r="T2355" s="16">
        <f t="shared" si="188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s="11" t="s">
        <v>8317</v>
      </c>
      <c r="R2356" t="s">
        <v>8318</v>
      </c>
      <c r="S2356" s="16">
        <f t="shared" si="187"/>
        <v>41954.722916666666</v>
      </c>
      <c r="T2356" s="16">
        <f t="shared" si="188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s="11" t="s">
        <v>8317</v>
      </c>
      <c r="R2357" t="s">
        <v>8318</v>
      </c>
      <c r="S2357" s="16">
        <f t="shared" si="187"/>
        <v>42096.918240740735</v>
      </c>
      <c r="T2357" s="16">
        <f t="shared" si="188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s="11" t="s">
        <v>8317</v>
      </c>
      <c r="R2358" t="s">
        <v>8318</v>
      </c>
      <c r="S2358" s="16">
        <f t="shared" si="187"/>
        <v>42130.78361111111</v>
      </c>
      <c r="T2358" s="16">
        <f t="shared" si="188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>
        <f t="shared" si="186"/>
        <v>0</v>
      </c>
      <c r="Q2359" s="11" t="s">
        <v>8317</v>
      </c>
      <c r="R2359" t="s">
        <v>8318</v>
      </c>
      <c r="S2359" s="16">
        <f t="shared" si="187"/>
        <v>42264.620115740734</v>
      </c>
      <c r="T2359" s="16">
        <f t="shared" si="188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>
        <f t="shared" si="186"/>
        <v>0</v>
      </c>
      <c r="Q2360" s="11" t="s">
        <v>8317</v>
      </c>
      <c r="R2360" t="s">
        <v>8318</v>
      </c>
      <c r="S2360" s="16">
        <f t="shared" si="187"/>
        <v>41978.930972222224</v>
      </c>
      <c r="T2360" s="16">
        <f t="shared" si="188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s="11" t="s">
        <v>8317</v>
      </c>
      <c r="R2361" t="s">
        <v>8318</v>
      </c>
      <c r="S2361" s="16">
        <f t="shared" si="187"/>
        <v>42159.649583333332</v>
      </c>
      <c r="T2361" s="16">
        <f t="shared" si="188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s="11" t="s">
        <v>8317</v>
      </c>
      <c r="R2362" t="s">
        <v>8318</v>
      </c>
      <c r="S2362" s="16">
        <f t="shared" si="187"/>
        <v>42377.70694444445</v>
      </c>
      <c r="T2362" s="16">
        <f t="shared" si="188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s="11" t="s">
        <v>8317</v>
      </c>
      <c r="R2363" t="s">
        <v>8318</v>
      </c>
      <c r="S2363" s="16">
        <f t="shared" si="187"/>
        <v>42466.858888888892</v>
      </c>
      <c r="T2363" s="16">
        <f t="shared" si="188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s="11" t="s">
        <v>8317</v>
      </c>
      <c r="R2364" t="s">
        <v>8318</v>
      </c>
      <c r="S2364" s="16">
        <f t="shared" si="187"/>
        <v>41954.688310185185</v>
      </c>
      <c r="T2364" s="16">
        <f t="shared" si="188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s="11" t="s">
        <v>8317</v>
      </c>
      <c r="R2365" t="s">
        <v>8318</v>
      </c>
      <c r="S2365" s="16">
        <f t="shared" si="187"/>
        <v>42322.011574074073</v>
      </c>
      <c r="T2365" s="16">
        <f t="shared" si="188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s="11" t="s">
        <v>8317</v>
      </c>
      <c r="R2366" t="s">
        <v>8318</v>
      </c>
      <c r="S2366" s="16">
        <f t="shared" si="187"/>
        <v>42248.934675925921</v>
      </c>
      <c r="T2366" s="16">
        <f t="shared" si="188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s="11" t="s">
        <v>8317</v>
      </c>
      <c r="R2367" t="s">
        <v>8318</v>
      </c>
      <c r="S2367" s="16">
        <f t="shared" si="187"/>
        <v>42346.736400462964</v>
      </c>
      <c r="T2367" s="16">
        <f t="shared" si="188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s="11" t="s">
        <v>8317</v>
      </c>
      <c r="R2368" t="s">
        <v>8318</v>
      </c>
      <c r="S2368" s="16">
        <f t="shared" si="187"/>
        <v>42268.531631944439</v>
      </c>
      <c r="T2368" s="16">
        <f t="shared" si="188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s="11" t="s">
        <v>8317</v>
      </c>
      <c r="R2369" t="s">
        <v>8318</v>
      </c>
      <c r="S2369" s="16">
        <f t="shared" si="187"/>
        <v>42425.970092592594</v>
      </c>
      <c r="T2369" s="16">
        <f t="shared" si="188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s="11" t="s">
        <v>8317</v>
      </c>
      <c r="R2370" t="s">
        <v>8318</v>
      </c>
      <c r="S2370" s="16">
        <f t="shared" si="187"/>
        <v>42063.721817129626</v>
      </c>
      <c r="T2370" s="16">
        <f t="shared" si="188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6">
        <f t="shared" si="187"/>
        <v>42380.812627314815</v>
      </c>
      <c r="T2371" s="16">
        <f t="shared" si="188"/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ref="O2397:O2460" si="190">ROUND(E2397/D2397*100,0)</f>
        <v>0</v>
      </c>
      <c r="P2397">
        <f t="shared" ref="P2397:P2460" si="191">IFERROR(ROUND(E2397/L2397,2),0)</f>
        <v>0</v>
      </c>
      <c r="Q2397" s="11" t="s">
        <v>8317</v>
      </c>
      <c r="R2397" t="s">
        <v>8318</v>
      </c>
      <c r="S2397" s="16">
        <f t="shared" ref="S2397:S2460" si="192">(((J2397/60)/60)/24)+DATE(1970,1,1)</f>
        <v>42717.121377314819</v>
      </c>
      <c r="T2397" s="16">
        <f t="shared" ref="T2397:T2460" si="193">(((I2397/60)/60)/24)+DATE(1970,1,1)</f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s="11" t="s">
        <v>8317</v>
      </c>
      <c r="R2398" t="s">
        <v>8318</v>
      </c>
      <c r="S2398" s="16">
        <f t="shared" si="192"/>
        <v>42262.849050925928</v>
      </c>
      <c r="T2398" s="16">
        <f t="shared" si="193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s="11" t="s">
        <v>8317</v>
      </c>
      <c r="R2399" t="s">
        <v>8318</v>
      </c>
      <c r="S2399" s="16">
        <f t="shared" si="192"/>
        <v>41976.88490740741</v>
      </c>
      <c r="T2399" s="16">
        <f t="shared" si="193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s="11" t="s">
        <v>8317</v>
      </c>
      <c r="R2400" t="s">
        <v>8318</v>
      </c>
      <c r="S2400" s="16">
        <f t="shared" si="192"/>
        <v>42157.916481481487</v>
      </c>
      <c r="T2400" s="16">
        <f t="shared" si="193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s="11" t="s">
        <v>8317</v>
      </c>
      <c r="R2401" t="s">
        <v>8318</v>
      </c>
      <c r="S2401" s="16">
        <f t="shared" si="192"/>
        <v>41956.853078703702</v>
      </c>
      <c r="T2401" s="16">
        <f t="shared" si="193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s="11" t="s">
        <v>8317</v>
      </c>
      <c r="R2402" t="s">
        <v>8318</v>
      </c>
      <c r="S2402" s="16">
        <f t="shared" si="192"/>
        <v>42444.268101851849</v>
      </c>
      <c r="T2402" s="16">
        <f t="shared" si="193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s="11" t="s">
        <v>8334</v>
      </c>
      <c r="R2403" t="s">
        <v>8335</v>
      </c>
      <c r="S2403" s="16">
        <f t="shared" si="192"/>
        <v>42374.822870370372</v>
      </c>
      <c r="T2403" s="16">
        <f t="shared" si="193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s="11" t="s">
        <v>8334</v>
      </c>
      <c r="R2404" t="s">
        <v>8335</v>
      </c>
      <c r="S2404" s="16">
        <f t="shared" si="192"/>
        <v>42107.679756944446</v>
      </c>
      <c r="T2404" s="16">
        <f t="shared" si="193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s="11" t="s">
        <v>8334</v>
      </c>
      <c r="R2405" t="s">
        <v>8335</v>
      </c>
      <c r="S2405" s="16">
        <f t="shared" si="192"/>
        <v>42399.882615740738</v>
      </c>
      <c r="T2405" s="16">
        <f t="shared" si="193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s="11" t="s">
        <v>8334</v>
      </c>
      <c r="R2406" t="s">
        <v>8335</v>
      </c>
      <c r="S2406" s="16">
        <f t="shared" si="192"/>
        <v>42342.03943287037</v>
      </c>
      <c r="T2406" s="16">
        <f t="shared" si="193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s="11" t="s">
        <v>8334</v>
      </c>
      <c r="R2407" t="s">
        <v>8335</v>
      </c>
      <c r="S2407" s="16">
        <f t="shared" si="192"/>
        <v>42595.585358796292</v>
      </c>
      <c r="T2407" s="16">
        <f t="shared" si="193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s="11" t="s">
        <v>8334</v>
      </c>
      <c r="R2408" t="s">
        <v>8335</v>
      </c>
      <c r="S2408" s="16">
        <f t="shared" si="192"/>
        <v>41983.110995370371</v>
      </c>
      <c r="T2408" s="16">
        <f t="shared" si="193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s="11" t="s">
        <v>8334</v>
      </c>
      <c r="R2409" t="s">
        <v>8335</v>
      </c>
      <c r="S2409" s="16">
        <f t="shared" si="192"/>
        <v>42082.575555555552</v>
      </c>
      <c r="T2409" s="16">
        <f t="shared" si="193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s="11" t="s">
        <v>8334</v>
      </c>
      <c r="R2410" t="s">
        <v>8335</v>
      </c>
      <c r="S2410" s="16">
        <f t="shared" si="192"/>
        <v>41919.140706018516</v>
      </c>
      <c r="T2410" s="16">
        <f t="shared" si="193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s="11" t="s">
        <v>8334</v>
      </c>
      <c r="R2411" t="s">
        <v>8335</v>
      </c>
      <c r="S2411" s="16">
        <f t="shared" si="192"/>
        <v>42204.875868055555</v>
      </c>
      <c r="T2411" s="16">
        <f t="shared" si="193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s="11" t="s">
        <v>8334</v>
      </c>
      <c r="R2412" t="s">
        <v>8335</v>
      </c>
      <c r="S2412" s="16">
        <f t="shared" si="192"/>
        <v>42224.408275462964</v>
      </c>
      <c r="T2412" s="16">
        <f t="shared" si="193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s="11" t="s">
        <v>8334</v>
      </c>
      <c r="R2413" t="s">
        <v>8335</v>
      </c>
      <c r="S2413" s="16">
        <f t="shared" si="192"/>
        <v>42211.732430555552</v>
      </c>
      <c r="T2413" s="16">
        <f t="shared" si="193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s="11" t="s">
        <v>8334</v>
      </c>
      <c r="R2414" t="s">
        <v>8335</v>
      </c>
      <c r="S2414" s="16">
        <f t="shared" si="192"/>
        <v>42655.736956018518</v>
      </c>
      <c r="T2414" s="16">
        <f t="shared" si="193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s="11" t="s">
        <v>8334</v>
      </c>
      <c r="R2415" t="s">
        <v>8335</v>
      </c>
      <c r="S2415" s="16">
        <f t="shared" si="192"/>
        <v>41760.10974537037</v>
      </c>
      <c r="T2415" s="16">
        <f t="shared" si="193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s="11" t="s">
        <v>8334</v>
      </c>
      <c r="R2416" t="s">
        <v>8335</v>
      </c>
      <c r="S2416" s="16">
        <f t="shared" si="192"/>
        <v>42198.695138888885</v>
      </c>
      <c r="T2416" s="16">
        <f t="shared" si="193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s="11" t="s">
        <v>8334</v>
      </c>
      <c r="R2417" t="s">
        <v>8335</v>
      </c>
      <c r="S2417" s="16">
        <f t="shared" si="192"/>
        <v>42536.862800925926</v>
      </c>
      <c r="T2417" s="16">
        <f t="shared" si="193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s="11" t="s">
        <v>8334</v>
      </c>
      <c r="R2418" t="s">
        <v>8335</v>
      </c>
      <c r="S2418" s="16">
        <f t="shared" si="192"/>
        <v>42019.737766203703</v>
      </c>
      <c r="T2418" s="16">
        <f t="shared" si="193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s="11" t="s">
        <v>8334</v>
      </c>
      <c r="R2419" t="s">
        <v>8335</v>
      </c>
      <c r="S2419" s="16">
        <f t="shared" si="192"/>
        <v>41831.884108796294</v>
      </c>
      <c r="T2419" s="16">
        <f t="shared" si="193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s="11" t="s">
        <v>8334</v>
      </c>
      <c r="R2420" t="s">
        <v>8335</v>
      </c>
      <c r="S2420" s="16">
        <f t="shared" si="192"/>
        <v>42027.856990740736</v>
      </c>
      <c r="T2420" s="16">
        <f t="shared" si="193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s="11" t="s">
        <v>8334</v>
      </c>
      <c r="R2421" t="s">
        <v>8335</v>
      </c>
      <c r="S2421" s="16">
        <f t="shared" si="192"/>
        <v>41993.738298611104</v>
      </c>
      <c r="T2421" s="16">
        <f t="shared" si="193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s="11" t="s">
        <v>8334</v>
      </c>
      <c r="R2422" t="s">
        <v>8335</v>
      </c>
      <c r="S2422" s="16">
        <f t="shared" si="192"/>
        <v>41893.028877314813</v>
      </c>
      <c r="T2422" s="16">
        <f t="shared" si="193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s="11" t="s">
        <v>8334</v>
      </c>
      <c r="R2423" t="s">
        <v>8335</v>
      </c>
      <c r="S2423" s="16">
        <f t="shared" si="192"/>
        <v>42026.687453703707</v>
      </c>
      <c r="T2423" s="16">
        <f t="shared" si="193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s="11" t="s">
        <v>8334</v>
      </c>
      <c r="R2424" t="s">
        <v>8335</v>
      </c>
      <c r="S2424" s="16">
        <f t="shared" si="192"/>
        <v>42044.724953703699</v>
      </c>
      <c r="T2424" s="16">
        <f t="shared" si="193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s="11" t="s">
        <v>8334</v>
      </c>
      <c r="R2425" t="s">
        <v>8335</v>
      </c>
      <c r="S2425" s="16">
        <f t="shared" si="192"/>
        <v>41974.704745370371</v>
      </c>
      <c r="T2425" s="16">
        <f t="shared" si="193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s="11" t="s">
        <v>8334</v>
      </c>
      <c r="R2426" t="s">
        <v>8335</v>
      </c>
      <c r="S2426" s="16">
        <f t="shared" si="192"/>
        <v>41909.892453703702</v>
      </c>
      <c r="T2426" s="16">
        <f t="shared" si="193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s="11" t="s">
        <v>8334</v>
      </c>
      <c r="R2427" t="s">
        <v>8335</v>
      </c>
      <c r="S2427" s="16">
        <f t="shared" si="192"/>
        <v>42502.913761574076</v>
      </c>
      <c r="T2427" s="16">
        <f t="shared" si="193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s="11" t="s">
        <v>8334</v>
      </c>
      <c r="R2428" t="s">
        <v>8335</v>
      </c>
      <c r="S2428" s="16">
        <f t="shared" si="192"/>
        <v>42164.170046296291</v>
      </c>
      <c r="T2428" s="16">
        <f t="shared" si="193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s="11" t="s">
        <v>8334</v>
      </c>
      <c r="R2429" t="s">
        <v>8335</v>
      </c>
      <c r="S2429" s="16">
        <f t="shared" si="192"/>
        <v>42412.318668981476</v>
      </c>
      <c r="T2429" s="16">
        <f t="shared" si="193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s="11" t="s">
        <v>8334</v>
      </c>
      <c r="R2430" t="s">
        <v>8335</v>
      </c>
      <c r="S2430" s="16">
        <f t="shared" si="192"/>
        <v>42045.784155092595</v>
      </c>
      <c r="T2430" s="16">
        <f t="shared" si="193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s="11" t="s">
        <v>8334</v>
      </c>
      <c r="R2431" t="s">
        <v>8335</v>
      </c>
      <c r="S2431" s="16">
        <f t="shared" si="192"/>
        <v>42734.879236111112</v>
      </c>
      <c r="T2431" s="16">
        <f t="shared" si="193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s="11" t="s">
        <v>8334</v>
      </c>
      <c r="R2432" t="s">
        <v>8335</v>
      </c>
      <c r="S2432" s="16">
        <f t="shared" si="192"/>
        <v>42382.130833333329</v>
      </c>
      <c r="T2432" s="16">
        <f t="shared" si="193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s="11" t="s">
        <v>8334</v>
      </c>
      <c r="R2433" t="s">
        <v>8335</v>
      </c>
      <c r="S2433" s="16">
        <f t="shared" si="192"/>
        <v>42489.099687499998</v>
      </c>
      <c r="T2433" s="16">
        <f t="shared" si="193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s="11" t="s">
        <v>8334</v>
      </c>
      <c r="R2434" t="s">
        <v>8335</v>
      </c>
      <c r="S2434" s="16">
        <f t="shared" si="192"/>
        <v>42041.218715277777</v>
      </c>
      <c r="T2434" s="16">
        <f t="shared" si="193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6">
        <f t="shared" si="192"/>
        <v>42397.89980324074</v>
      </c>
      <c r="T2435" s="16">
        <f t="shared" si="193"/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ref="O2461:O2524" si="195">ROUND(E2461/D2461*100,0)</f>
        <v>102</v>
      </c>
      <c r="P2461">
        <f t="shared" ref="P2461:P2524" si="196">IFERROR(ROUND(E2461/L2461,2),0)</f>
        <v>108.78</v>
      </c>
      <c r="Q2461" s="11" t="s">
        <v>8334</v>
      </c>
      <c r="R2461" t="s">
        <v>8350</v>
      </c>
      <c r="S2461" s="16">
        <f t="shared" ref="S2461:S2524" si="197">(((J2461/60)/60)/24)+DATE(1970,1,1)</f>
        <v>42407.637557870374</v>
      </c>
      <c r="T2461" s="16">
        <f t="shared" ref="T2461:T2524" si="198">(((I2461/60)/60)/24)+DATE(1970,1,1)</f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s="11" t="s">
        <v>8334</v>
      </c>
      <c r="R2462" t="s">
        <v>8350</v>
      </c>
      <c r="S2462" s="16">
        <f t="shared" si="197"/>
        <v>42704.187118055561</v>
      </c>
      <c r="T2462" s="16">
        <f t="shared" si="198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s="11" t="s">
        <v>8323</v>
      </c>
      <c r="R2463" t="s">
        <v>8327</v>
      </c>
      <c r="S2463" s="16">
        <f t="shared" si="197"/>
        <v>40784.012696759259</v>
      </c>
      <c r="T2463" s="16">
        <f t="shared" si="198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s="11" t="s">
        <v>8323</v>
      </c>
      <c r="R2464" t="s">
        <v>8327</v>
      </c>
      <c r="S2464" s="16">
        <f t="shared" si="197"/>
        <v>41089.186296296299</v>
      </c>
      <c r="T2464" s="16">
        <f t="shared" si="198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s="11" t="s">
        <v>8323</v>
      </c>
      <c r="R2465" t="s">
        <v>8327</v>
      </c>
      <c r="S2465" s="16">
        <f t="shared" si="197"/>
        <v>41341.111400462964</v>
      </c>
      <c r="T2465" s="16">
        <f t="shared" si="198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s="11" t="s">
        <v>8323</v>
      </c>
      <c r="R2466" t="s">
        <v>8327</v>
      </c>
      <c r="S2466" s="16">
        <f t="shared" si="197"/>
        <v>42248.90042824074</v>
      </c>
      <c r="T2466" s="16">
        <f t="shared" si="198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s="11" t="s">
        <v>8323</v>
      </c>
      <c r="R2467" t="s">
        <v>8327</v>
      </c>
      <c r="S2467" s="16">
        <f t="shared" si="197"/>
        <v>41145.719305555554</v>
      </c>
      <c r="T2467" s="16">
        <f t="shared" si="198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s="11" t="s">
        <v>8323</v>
      </c>
      <c r="R2468" t="s">
        <v>8327</v>
      </c>
      <c r="S2468" s="16">
        <f t="shared" si="197"/>
        <v>41373.102465277778</v>
      </c>
      <c r="T2468" s="16">
        <f t="shared" si="198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s="11" t="s">
        <v>8323</v>
      </c>
      <c r="R2469" t="s">
        <v>8327</v>
      </c>
      <c r="S2469" s="16">
        <f t="shared" si="197"/>
        <v>41025.874201388891</v>
      </c>
      <c r="T2469" s="16">
        <f t="shared" si="198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s="11" t="s">
        <v>8323</v>
      </c>
      <c r="R2470" t="s">
        <v>8327</v>
      </c>
      <c r="S2470" s="16">
        <f t="shared" si="197"/>
        <v>41174.154178240737</v>
      </c>
      <c r="T2470" s="16">
        <f t="shared" si="198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s="11" t="s">
        <v>8323</v>
      </c>
      <c r="R2471" t="s">
        <v>8327</v>
      </c>
      <c r="S2471" s="16">
        <f t="shared" si="197"/>
        <v>40557.429733796293</v>
      </c>
      <c r="T2471" s="16">
        <f t="shared" si="198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s="11" t="s">
        <v>8323</v>
      </c>
      <c r="R2472" t="s">
        <v>8327</v>
      </c>
      <c r="S2472" s="16">
        <f t="shared" si="197"/>
        <v>41023.07471064815</v>
      </c>
      <c r="T2472" s="16">
        <f t="shared" si="198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s="11" t="s">
        <v>8323</v>
      </c>
      <c r="R2473" t="s">
        <v>8327</v>
      </c>
      <c r="S2473" s="16">
        <f t="shared" si="197"/>
        <v>40893.992962962962</v>
      </c>
      <c r="T2473" s="16">
        <f t="shared" si="198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s="11" t="s">
        <v>8323</v>
      </c>
      <c r="R2474" t="s">
        <v>8327</v>
      </c>
      <c r="S2474" s="16">
        <f t="shared" si="197"/>
        <v>40354.11550925926</v>
      </c>
      <c r="T2474" s="16">
        <f t="shared" si="198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s="11" t="s">
        <v>8323</v>
      </c>
      <c r="R2475" t="s">
        <v>8327</v>
      </c>
      <c r="S2475" s="16">
        <f t="shared" si="197"/>
        <v>41193.748483796298</v>
      </c>
      <c r="T2475" s="16">
        <f t="shared" si="198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s="11" t="s">
        <v>8323</v>
      </c>
      <c r="R2476" t="s">
        <v>8327</v>
      </c>
      <c r="S2476" s="16">
        <f t="shared" si="197"/>
        <v>40417.011296296296</v>
      </c>
      <c r="T2476" s="16">
        <f t="shared" si="198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s="11" t="s">
        <v>8323</v>
      </c>
      <c r="R2477" t="s">
        <v>8327</v>
      </c>
      <c r="S2477" s="16">
        <f t="shared" si="197"/>
        <v>40310.287673611114</v>
      </c>
      <c r="T2477" s="16">
        <f t="shared" si="198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s="11" t="s">
        <v>8323</v>
      </c>
      <c r="R2478" t="s">
        <v>8327</v>
      </c>
      <c r="S2478" s="16">
        <f t="shared" si="197"/>
        <v>41913.328356481477</v>
      </c>
      <c r="T2478" s="16">
        <f t="shared" si="198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s="11" t="s">
        <v>8323</v>
      </c>
      <c r="R2479" t="s">
        <v>8327</v>
      </c>
      <c r="S2479" s="16">
        <f t="shared" si="197"/>
        <v>41088.691493055558</v>
      </c>
      <c r="T2479" s="16">
        <f t="shared" si="198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s="11" t="s">
        <v>8323</v>
      </c>
      <c r="R2480" t="s">
        <v>8327</v>
      </c>
      <c r="S2480" s="16">
        <f t="shared" si="197"/>
        <v>41257.950381944444</v>
      </c>
      <c r="T2480" s="16">
        <f t="shared" si="198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s="11" t="s">
        <v>8323</v>
      </c>
      <c r="R2481" t="s">
        <v>8327</v>
      </c>
      <c r="S2481" s="16">
        <f t="shared" si="197"/>
        <v>41107.726782407408</v>
      </c>
      <c r="T2481" s="16">
        <f t="shared" si="198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s="11" t="s">
        <v>8323</v>
      </c>
      <c r="R2482" t="s">
        <v>8327</v>
      </c>
      <c r="S2482" s="16">
        <f t="shared" si="197"/>
        <v>42227.936157407406</v>
      </c>
      <c r="T2482" s="16">
        <f t="shared" si="198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s="11" t="s">
        <v>8323</v>
      </c>
      <c r="R2483" t="s">
        <v>8327</v>
      </c>
      <c r="S2483" s="16">
        <f t="shared" si="197"/>
        <v>40999.645925925928</v>
      </c>
      <c r="T2483" s="16">
        <f t="shared" si="198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s="11" t="s">
        <v>8323</v>
      </c>
      <c r="R2484" t="s">
        <v>8327</v>
      </c>
      <c r="S2484" s="16">
        <f t="shared" si="197"/>
        <v>40711.782210648147</v>
      </c>
      <c r="T2484" s="16">
        <f t="shared" si="198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s="11" t="s">
        <v>8323</v>
      </c>
      <c r="R2485" t="s">
        <v>8327</v>
      </c>
      <c r="S2485" s="16">
        <f t="shared" si="197"/>
        <v>40970.750034722223</v>
      </c>
      <c r="T2485" s="16">
        <f t="shared" si="198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s="11" t="s">
        <v>8323</v>
      </c>
      <c r="R2486" t="s">
        <v>8327</v>
      </c>
      <c r="S2486" s="16">
        <f t="shared" si="197"/>
        <v>40771.916701388887</v>
      </c>
      <c r="T2486" s="16">
        <f t="shared" si="198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s="11" t="s">
        <v>8323</v>
      </c>
      <c r="R2487" t="s">
        <v>8327</v>
      </c>
      <c r="S2487" s="16">
        <f t="shared" si="197"/>
        <v>40793.998599537037</v>
      </c>
      <c r="T2487" s="16">
        <f t="shared" si="198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s="11" t="s">
        <v>8323</v>
      </c>
      <c r="R2488" t="s">
        <v>8327</v>
      </c>
      <c r="S2488" s="16">
        <f t="shared" si="197"/>
        <v>40991.708055555559</v>
      </c>
      <c r="T2488" s="16">
        <f t="shared" si="198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s="11" t="s">
        <v>8323</v>
      </c>
      <c r="R2489" t="s">
        <v>8327</v>
      </c>
      <c r="S2489" s="16">
        <f t="shared" si="197"/>
        <v>41026.083298611113</v>
      </c>
      <c r="T2489" s="16">
        <f t="shared" si="198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s="11" t="s">
        <v>8323</v>
      </c>
      <c r="R2490" t="s">
        <v>8327</v>
      </c>
      <c r="S2490" s="16">
        <f t="shared" si="197"/>
        <v>40833.633194444446</v>
      </c>
      <c r="T2490" s="16">
        <f t="shared" si="198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s="11" t="s">
        <v>8323</v>
      </c>
      <c r="R2491" t="s">
        <v>8327</v>
      </c>
      <c r="S2491" s="16">
        <f t="shared" si="197"/>
        <v>41373.690266203703</v>
      </c>
      <c r="T2491" s="16">
        <f t="shared" si="198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s="11" t="s">
        <v>8323</v>
      </c>
      <c r="R2492" t="s">
        <v>8327</v>
      </c>
      <c r="S2492" s="16">
        <f t="shared" si="197"/>
        <v>41023.227731481478</v>
      </c>
      <c r="T2492" s="16">
        <f t="shared" si="198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s="11" t="s">
        <v>8323</v>
      </c>
      <c r="R2493" t="s">
        <v>8327</v>
      </c>
      <c r="S2493" s="16">
        <f t="shared" si="197"/>
        <v>40542.839282407411</v>
      </c>
      <c r="T2493" s="16">
        <f t="shared" si="198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1" t="s">
        <v>8323</v>
      </c>
      <c r="R2494" t="s">
        <v>8327</v>
      </c>
      <c r="S2494" s="16">
        <f t="shared" si="197"/>
        <v>41024.985972222225</v>
      </c>
      <c r="T2494" s="16">
        <f t="shared" si="198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s="11" t="s">
        <v>8323</v>
      </c>
      <c r="R2495" t="s">
        <v>8327</v>
      </c>
      <c r="S2495" s="16">
        <f t="shared" si="197"/>
        <v>41348.168287037035</v>
      </c>
      <c r="T2495" s="16">
        <f t="shared" si="198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s="11" t="s">
        <v>8323</v>
      </c>
      <c r="R2496" t="s">
        <v>8327</v>
      </c>
      <c r="S2496" s="16">
        <f t="shared" si="197"/>
        <v>41022.645185185182</v>
      </c>
      <c r="T2496" s="16">
        <f t="shared" si="198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s="11" t="s">
        <v>8323</v>
      </c>
      <c r="R2497" t="s">
        <v>8327</v>
      </c>
      <c r="S2497" s="16">
        <f t="shared" si="197"/>
        <v>41036.946469907409</v>
      </c>
      <c r="T2497" s="16">
        <f t="shared" si="198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s="11" t="s">
        <v>8323</v>
      </c>
      <c r="R2498" t="s">
        <v>8327</v>
      </c>
      <c r="S2498" s="16">
        <f t="shared" si="197"/>
        <v>41327.996435185189</v>
      </c>
      <c r="T2498" s="16">
        <f t="shared" si="198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6">
        <f t="shared" si="197"/>
        <v>40730.878912037035</v>
      </c>
      <c r="T2499" s="16">
        <f t="shared" si="198"/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ref="O2525:O2588" si="200">ROUND(E2525/D2525*100,0)</f>
        <v>156</v>
      </c>
      <c r="P2525">
        <f t="shared" ref="P2525:P2588" si="201">IFERROR(ROUND(E2525/L2525,2),0)</f>
        <v>54.15</v>
      </c>
      <c r="Q2525" s="11" t="s">
        <v>8323</v>
      </c>
      <c r="R2525" t="s">
        <v>8352</v>
      </c>
      <c r="S2525" s="16">
        <f t="shared" ref="S2525:S2588" si="202">(((J2525/60)/60)/24)+DATE(1970,1,1)</f>
        <v>41930.975601851853</v>
      </c>
      <c r="T2525" s="16">
        <f t="shared" ref="T2525:T2588" si="203">(((I2525/60)/60)/24)+DATE(1970,1,1)</f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s="11" t="s">
        <v>8323</v>
      </c>
      <c r="R2526" t="s">
        <v>8352</v>
      </c>
      <c r="S2526" s="16">
        <f t="shared" si="202"/>
        <v>41961.807372685187</v>
      </c>
      <c r="T2526" s="16">
        <f t="shared" si="203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s="11" t="s">
        <v>8323</v>
      </c>
      <c r="R2527" t="s">
        <v>8352</v>
      </c>
      <c r="S2527" s="16">
        <f t="shared" si="202"/>
        <v>41058.844571759262</v>
      </c>
      <c r="T2527" s="16">
        <f t="shared" si="203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s="11" t="s">
        <v>8323</v>
      </c>
      <c r="R2528" t="s">
        <v>8352</v>
      </c>
      <c r="S2528" s="16">
        <f t="shared" si="202"/>
        <v>41953.091134259259</v>
      </c>
      <c r="T2528" s="16">
        <f t="shared" si="203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s="11" t="s">
        <v>8323</v>
      </c>
      <c r="R2529" t="s">
        <v>8352</v>
      </c>
      <c r="S2529" s="16">
        <f t="shared" si="202"/>
        <v>41546.75105324074</v>
      </c>
      <c r="T2529" s="16">
        <f t="shared" si="203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 s="11" t="s">
        <v>8323</v>
      </c>
      <c r="R2530" t="s">
        <v>8352</v>
      </c>
      <c r="S2530" s="16">
        <f t="shared" si="202"/>
        <v>42217.834525462968</v>
      </c>
      <c r="T2530" s="16">
        <f t="shared" si="203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s="11" t="s">
        <v>8323</v>
      </c>
      <c r="R2531" t="s">
        <v>8352</v>
      </c>
      <c r="S2531" s="16">
        <f t="shared" si="202"/>
        <v>40948.080729166664</v>
      </c>
      <c r="T2531" s="16">
        <f t="shared" si="203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s="11" t="s">
        <v>8323</v>
      </c>
      <c r="R2532" t="s">
        <v>8352</v>
      </c>
      <c r="S2532" s="16">
        <f t="shared" si="202"/>
        <v>42081.864641203705</v>
      </c>
      <c r="T2532" s="16">
        <f t="shared" si="203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s="11" t="s">
        <v>8323</v>
      </c>
      <c r="R2533" t="s">
        <v>8352</v>
      </c>
      <c r="S2533" s="16">
        <f t="shared" si="202"/>
        <v>42208.680023148147</v>
      </c>
      <c r="T2533" s="16">
        <f t="shared" si="203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s="11" t="s">
        <v>8323</v>
      </c>
      <c r="R2534" t="s">
        <v>8352</v>
      </c>
      <c r="S2534" s="16">
        <f t="shared" si="202"/>
        <v>41107.849143518521</v>
      </c>
      <c r="T2534" s="16">
        <f t="shared" si="203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s="11" t="s">
        <v>8323</v>
      </c>
      <c r="R2535" t="s">
        <v>8352</v>
      </c>
      <c r="S2535" s="16">
        <f t="shared" si="202"/>
        <v>41304.751284722224</v>
      </c>
      <c r="T2535" s="16">
        <f t="shared" si="203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s="11" t="s">
        <v>8323</v>
      </c>
      <c r="R2536" t="s">
        <v>8352</v>
      </c>
      <c r="S2536" s="16">
        <f t="shared" si="202"/>
        <v>40127.700370370374</v>
      </c>
      <c r="T2536" s="16">
        <f t="shared" si="203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s="11" t="s">
        <v>8323</v>
      </c>
      <c r="R2537" t="s">
        <v>8352</v>
      </c>
      <c r="S2537" s="16">
        <f t="shared" si="202"/>
        <v>41943.791030092594</v>
      </c>
      <c r="T2537" s="16">
        <f t="shared" si="203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s="11" t="s">
        <v>8323</v>
      </c>
      <c r="R2538" t="s">
        <v>8352</v>
      </c>
      <c r="S2538" s="16">
        <f t="shared" si="202"/>
        <v>41464.106087962966</v>
      </c>
      <c r="T2538" s="16">
        <f t="shared" si="203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s="11" t="s">
        <v>8323</v>
      </c>
      <c r="R2539" t="s">
        <v>8352</v>
      </c>
      <c r="S2539" s="16">
        <f t="shared" si="202"/>
        <v>40696.648784722223</v>
      </c>
      <c r="T2539" s="16">
        <f t="shared" si="203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s="11" t="s">
        <v>8323</v>
      </c>
      <c r="R2540" t="s">
        <v>8352</v>
      </c>
      <c r="S2540" s="16">
        <f t="shared" si="202"/>
        <v>41298.509965277779</v>
      </c>
      <c r="T2540" s="16">
        <f t="shared" si="203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s="11" t="s">
        <v>8323</v>
      </c>
      <c r="R2541" t="s">
        <v>8352</v>
      </c>
      <c r="S2541" s="16">
        <f t="shared" si="202"/>
        <v>41977.902222222227</v>
      </c>
      <c r="T2541" s="16">
        <f t="shared" si="203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s="11" t="s">
        <v>8323</v>
      </c>
      <c r="R2542" t="s">
        <v>8352</v>
      </c>
      <c r="S2542" s="16">
        <f t="shared" si="202"/>
        <v>40785.675011574072</v>
      </c>
      <c r="T2542" s="16">
        <f t="shared" si="203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s="11" t="s">
        <v>8323</v>
      </c>
      <c r="R2543" t="s">
        <v>8352</v>
      </c>
      <c r="S2543" s="16">
        <f t="shared" si="202"/>
        <v>41483.449282407404</v>
      </c>
      <c r="T2543" s="16">
        <f t="shared" si="203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s="11" t="s">
        <v>8323</v>
      </c>
      <c r="R2544" t="s">
        <v>8352</v>
      </c>
      <c r="S2544" s="16">
        <f t="shared" si="202"/>
        <v>41509.426585648151</v>
      </c>
      <c r="T2544" s="16">
        <f t="shared" si="203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s="11" t="s">
        <v>8323</v>
      </c>
      <c r="R2545" t="s">
        <v>8352</v>
      </c>
      <c r="S2545" s="16">
        <f t="shared" si="202"/>
        <v>40514.107615740737</v>
      </c>
      <c r="T2545" s="16">
        <f t="shared" si="203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s="11" t="s">
        <v>8323</v>
      </c>
      <c r="R2546" t="s">
        <v>8352</v>
      </c>
      <c r="S2546" s="16">
        <f t="shared" si="202"/>
        <v>41068.520474537036</v>
      </c>
      <c r="T2546" s="16">
        <f t="shared" si="203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s="11" t="s">
        <v>8323</v>
      </c>
      <c r="R2547" t="s">
        <v>8352</v>
      </c>
      <c r="S2547" s="16">
        <f t="shared" si="202"/>
        <v>42027.13817129629</v>
      </c>
      <c r="T2547" s="16">
        <f t="shared" si="203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s="11" t="s">
        <v>8323</v>
      </c>
      <c r="R2548" t="s">
        <v>8352</v>
      </c>
      <c r="S2548" s="16">
        <f t="shared" si="202"/>
        <v>41524.858553240738</v>
      </c>
      <c r="T2548" s="16">
        <f t="shared" si="203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s="11" t="s">
        <v>8323</v>
      </c>
      <c r="R2549" t="s">
        <v>8352</v>
      </c>
      <c r="S2549" s="16">
        <f t="shared" si="202"/>
        <v>40973.773182870369</v>
      </c>
      <c r="T2549" s="16">
        <f t="shared" si="203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s="11" t="s">
        <v>8323</v>
      </c>
      <c r="R2550" t="s">
        <v>8352</v>
      </c>
      <c r="S2550" s="16">
        <f t="shared" si="202"/>
        <v>42618.625428240746</v>
      </c>
      <c r="T2550" s="16">
        <f t="shared" si="203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s="11" t="s">
        <v>8323</v>
      </c>
      <c r="R2551" t="s">
        <v>8352</v>
      </c>
      <c r="S2551" s="16">
        <f t="shared" si="202"/>
        <v>41390.757754629631</v>
      </c>
      <c r="T2551" s="16">
        <f t="shared" si="203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s="11" t="s">
        <v>8323</v>
      </c>
      <c r="R2552" t="s">
        <v>8352</v>
      </c>
      <c r="S2552" s="16">
        <f t="shared" si="202"/>
        <v>42228.634328703702</v>
      </c>
      <c r="T2552" s="16">
        <f t="shared" si="203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s="11" t="s">
        <v>8323</v>
      </c>
      <c r="R2553" t="s">
        <v>8352</v>
      </c>
      <c r="S2553" s="16">
        <f t="shared" si="202"/>
        <v>40961.252141203702</v>
      </c>
      <c r="T2553" s="16">
        <f t="shared" si="203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s="11" t="s">
        <v>8323</v>
      </c>
      <c r="R2554" t="s">
        <v>8352</v>
      </c>
      <c r="S2554" s="16">
        <f t="shared" si="202"/>
        <v>42769.809965277775</v>
      </c>
      <c r="T2554" s="16">
        <f t="shared" si="203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s="11" t="s">
        <v>8323</v>
      </c>
      <c r="R2555" t="s">
        <v>8352</v>
      </c>
      <c r="S2555" s="16">
        <f t="shared" si="202"/>
        <v>41113.199155092596</v>
      </c>
      <c r="T2555" s="16">
        <f t="shared" si="203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s="11" t="s">
        <v>8323</v>
      </c>
      <c r="R2556" t="s">
        <v>8352</v>
      </c>
      <c r="S2556" s="16">
        <f t="shared" si="202"/>
        <v>42125.078275462962</v>
      </c>
      <c r="T2556" s="16">
        <f t="shared" si="203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s="11" t="s">
        <v>8323</v>
      </c>
      <c r="R2557" t="s">
        <v>8352</v>
      </c>
      <c r="S2557" s="16">
        <f t="shared" si="202"/>
        <v>41026.655011574076</v>
      </c>
      <c r="T2557" s="16">
        <f t="shared" si="203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s="11" t="s">
        <v>8323</v>
      </c>
      <c r="R2558" t="s">
        <v>8352</v>
      </c>
      <c r="S2558" s="16">
        <f t="shared" si="202"/>
        <v>41222.991400462961</v>
      </c>
      <c r="T2558" s="16">
        <f t="shared" si="203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s="11" t="s">
        <v>8323</v>
      </c>
      <c r="R2559" t="s">
        <v>8352</v>
      </c>
      <c r="S2559" s="16">
        <f t="shared" si="202"/>
        <v>41744.745208333334</v>
      </c>
      <c r="T2559" s="16">
        <f t="shared" si="203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s="11" t="s">
        <v>8323</v>
      </c>
      <c r="R2560" t="s">
        <v>8352</v>
      </c>
      <c r="S2560" s="16">
        <f t="shared" si="202"/>
        <v>42093.860023148154</v>
      </c>
      <c r="T2560" s="16">
        <f t="shared" si="203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s="11" t="s">
        <v>8323</v>
      </c>
      <c r="R2561" t="s">
        <v>8352</v>
      </c>
      <c r="S2561" s="16">
        <f t="shared" si="202"/>
        <v>40829.873657407406</v>
      </c>
      <c r="T2561" s="16">
        <f t="shared" si="203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s="11" t="s">
        <v>8323</v>
      </c>
      <c r="R2562" t="s">
        <v>8352</v>
      </c>
      <c r="S2562" s="16">
        <f t="shared" si="202"/>
        <v>42039.951087962967</v>
      </c>
      <c r="T2562" s="16">
        <f t="shared" si="203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6">
        <f t="shared" si="202"/>
        <v>42260.528807870374</v>
      </c>
      <c r="T2563" s="16">
        <f t="shared" si="203"/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ref="O2589:O2652" si="205">ROUND(E2589/D2589*100,0)</f>
        <v>2</v>
      </c>
      <c r="P2589">
        <f t="shared" ref="P2589:P2652" si="206">IFERROR(ROUND(E2589/L2589,2),0)</f>
        <v>202.83</v>
      </c>
      <c r="Q2589" s="11" t="s">
        <v>8334</v>
      </c>
      <c r="R2589" t="s">
        <v>8335</v>
      </c>
      <c r="S2589" s="16">
        <f t="shared" ref="S2589:S2652" si="207">(((J2589/60)/60)/24)+DATE(1970,1,1)</f>
        <v>42338.675381944442</v>
      </c>
      <c r="T2589" s="16">
        <f t="shared" ref="T2589:T2652" si="208">(((I2589/60)/60)/24)+DATE(1970,1,1)</f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s="11" t="s">
        <v>8334</v>
      </c>
      <c r="R2590" t="s">
        <v>8335</v>
      </c>
      <c r="S2590" s="16">
        <f t="shared" si="207"/>
        <v>42042.676226851851</v>
      </c>
      <c r="T2590" s="16">
        <f t="shared" si="208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s="11" t="s">
        <v>8334</v>
      </c>
      <c r="R2591" t="s">
        <v>8335</v>
      </c>
      <c r="S2591" s="16">
        <f t="shared" si="207"/>
        <v>42422.536192129628</v>
      </c>
      <c r="T2591" s="16">
        <f t="shared" si="208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s="11" t="s">
        <v>8334</v>
      </c>
      <c r="R2592" t="s">
        <v>8335</v>
      </c>
      <c r="S2592" s="16">
        <f t="shared" si="207"/>
        <v>42388.589085648149</v>
      </c>
      <c r="T2592" s="16">
        <f t="shared" si="208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s="11" t="s">
        <v>8334</v>
      </c>
      <c r="R2593" t="s">
        <v>8335</v>
      </c>
      <c r="S2593" s="16">
        <f t="shared" si="207"/>
        <v>42382.906527777777</v>
      </c>
      <c r="T2593" s="16">
        <f t="shared" si="208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s="11" t="s">
        <v>8334</v>
      </c>
      <c r="R2594" t="s">
        <v>8335</v>
      </c>
      <c r="S2594" s="16">
        <f t="shared" si="207"/>
        <v>41887.801168981481</v>
      </c>
      <c r="T2594" s="16">
        <f t="shared" si="208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s="11" t="s">
        <v>8334</v>
      </c>
      <c r="R2595" t="s">
        <v>8335</v>
      </c>
      <c r="S2595" s="16">
        <f t="shared" si="207"/>
        <v>42089.84520833334</v>
      </c>
      <c r="T2595" s="16">
        <f t="shared" si="208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s="11" t="s">
        <v>8334</v>
      </c>
      <c r="R2596" t="s">
        <v>8335</v>
      </c>
      <c r="S2596" s="16">
        <f t="shared" si="207"/>
        <v>41828.967916666668</v>
      </c>
      <c r="T2596" s="16">
        <f t="shared" si="208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s="11" t="s">
        <v>8334</v>
      </c>
      <c r="R2597" t="s">
        <v>8335</v>
      </c>
      <c r="S2597" s="16">
        <f t="shared" si="207"/>
        <v>42760.244212962964</v>
      </c>
      <c r="T2597" s="16">
        <f t="shared" si="208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s="11" t="s">
        <v>8334</v>
      </c>
      <c r="R2598" t="s">
        <v>8335</v>
      </c>
      <c r="S2598" s="16">
        <f t="shared" si="207"/>
        <v>41828.664456018516</v>
      </c>
      <c r="T2598" s="16">
        <f t="shared" si="208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s="11" t="s">
        <v>8334</v>
      </c>
      <c r="R2599" t="s">
        <v>8335</v>
      </c>
      <c r="S2599" s="16">
        <f t="shared" si="207"/>
        <v>42510.341631944444</v>
      </c>
      <c r="T2599" s="16">
        <f t="shared" si="208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s="11" t="s">
        <v>8334</v>
      </c>
      <c r="R2600" t="s">
        <v>8335</v>
      </c>
      <c r="S2600" s="16">
        <f t="shared" si="207"/>
        <v>42240.840289351851</v>
      </c>
      <c r="T2600" s="16">
        <f t="shared" si="208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s="11" t="s">
        <v>8334</v>
      </c>
      <c r="R2601" t="s">
        <v>8335</v>
      </c>
      <c r="S2601" s="16">
        <f t="shared" si="207"/>
        <v>41809.754016203704</v>
      </c>
      <c r="T2601" s="16">
        <f t="shared" si="208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s="11" t="s">
        <v>8334</v>
      </c>
      <c r="R2602" t="s">
        <v>8335</v>
      </c>
      <c r="S2602" s="16">
        <f t="shared" si="207"/>
        <v>42394.900462962964</v>
      </c>
      <c r="T2602" s="16">
        <f t="shared" si="208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s="11" t="s">
        <v>8317</v>
      </c>
      <c r="R2603" t="s">
        <v>8353</v>
      </c>
      <c r="S2603" s="16">
        <f t="shared" si="207"/>
        <v>41150.902187499996</v>
      </c>
      <c r="T2603" s="16">
        <f t="shared" si="208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s="11" t="s">
        <v>8317</v>
      </c>
      <c r="R2604" t="s">
        <v>8353</v>
      </c>
      <c r="S2604" s="16">
        <f t="shared" si="207"/>
        <v>41915.747314814813</v>
      </c>
      <c r="T2604" s="16">
        <f t="shared" si="208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s="11" t="s">
        <v>8317</v>
      </c>
      <c r="R2605" t="s">
        <v>8353</v>
      </c>
      <c r="S2605" s="16">
        <f t="shared" si="207"/>
        <v>41617.912662037037</v>
      </c>
      <c r="T2605" s="16">
        <f t="shared" si="208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s="11" t="s">
        <v>8317</v>
      </c>
      <c r="R2606" t="s">
        <v>8353</v>
      </c>
      <c r="S2606" s="16">
        <f t="shared" si="207"/>
        <v>40998.051192129627</v>
      </c>
      <c r="T2606" s="16">
        <f t="shared" si="208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s="11" t="s">
        <v>8317</v>
      </c>
      <c r="R2607" t="s">
        <v>8353</v>
      </c>
      <c r="S2607" s="16">
        <f t="shared" si="207"/>
        <v>42508.541550925926</v>
      </c>
      <c r="T2607" s="16">
        <f t="shared" si="208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s="11" t="s">
        <v>8317</v>
      </c>
      <c r="R2608" t="s">
        <v>8353</v>
      </c>
      <c r="S2608" s="16">
        <f t="shared" si="207"/>
        <v>41726.712754629632</v>
      </c>
      <c r="T2608" s="16">
        <f t="shared" si="208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s="11" t="s">
        <v>8317</v>
      </c>
      <c r="R2609" t="s">
        <v>8353</v>
      </c>
      <c r="S2609" s="16">
        <f t="shared" si="207"/>
        <v>42184.874675925923</v>
      </c>
      <c r="T2609" s="16">
        <f t="shared" si="208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s="11" t="s">
        <v>8317</v>
      </c>
      <c r="R2610" t="s">
        <v>8353</v>
      </c>
      <c r="S2610" s="16">
        <f t="shared" si="207"/>
        <v>42767.801712962959</v>
      </c>
      <c r="T2610" s="16">
        <f t="shared" si="208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s="11" t="s">
        <v>8317</v>
      </c>
      <c r="R2611" t="s">
        <v>8353</v>
      </c>
      <c r="S2611" s="16">
        <f t="shared" si="207"/>
        <v>41075.237858796296</v>
      </c>
      <c r="T2611" s="16">
        <f t="shared" si="208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s="11" t="s">
        <v>8317</v>
      </c>
      <c r="R2612" t="s">
        <v>8353</v>
      </c>
      <c r="S2612" s="16">
        <f t="shared" si="207"/>
        <v>42564.881076388891</v>
      </c>
      <c r="T2612" s="16">
        <f t="shared" si="208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s="11" t="s">
        <v>8317</v>
      </c>
      <c r="R2613" t="s">
        <v>8353</v>
      </c>
      <c r="S2613" s="16">
        <f t="shared" si="207"/>
        <v>42704.335810185185</v>
      </c>
      <c r="T2613" s="16">
        <f t="shared" si="208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s="11" t="s">
        <v>8317</v>
      </c>
      <c r="R2614" t="s">
        <v>8353</v>
      </c>
      <c r="S2614" s="16">
        <f t="shared" si="207"/>
        <v>41982.143171296295</v>
      </c>
      <c r="T2614" s="16">
        <f t="shared" si="208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s="11" t="s">
        <v>8317</v>
      </c>
      <c r="R2615" t="s">
        <v>8353</v>
      </c>
      <c r="S2615" s="16">
        <f t="shared" si="207"/>
        <v>41143.81821759259</v>
      </c>
      <c r="T2615" s="16">
        <f t="shared" si="208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s="11" t="s">
        <v>8317</v>
      </c>
      <c r="R2616" t="s">
        <v>8353</v>
      </c>
      <c r="S2616" s="16">
        <f t="shared" si="207"/>
        <v>41730.708472222221</v>
      </c>
      <c r="T2616" s="16">
        <f t="shared" si="208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s="11" t="s">
        <v>8317</v>
      </c>
      <c r="R2617" t="s">
        <v>8353</v>
      </c>
      <c r="S2617" s="16">
        <f t="shared" si="207"/>
        <v>42453.49726851852</v>
      </c>
      <c r="T2617" s="16">
        <f t="shared" si="208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s="11" t="s">
        <v>8317</v>
      </c>
      <c r="R2618" t="s">
        <v>8353</v>
      </c>
      <c r="S2618" s="16">
        <f t="shared" si="207"/>
        <v>42211.99454861111</v>
      </c>
      <c r="T2618" s="16">
        <f t="shared" si="208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s="11" t="s">
        <v>8317</v>
      </c>
      <c r="R2619" t="s">
        <v>8353</v>
      </c>
      <c r="S2619" s="16">
        <f t="shared" si="207"/>
        <v>41902.874432870369</v>
      </c>
      <c r="T2619" s="16">
        <f t="shared" si="208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s="11" t="s">
        <v>8317</v>
      </c>
      <c r="R2620" t="s">
        <v>8353</v>
      </c>
      <c r="S2620" s="16">
        <f t="shared" si="207"/>
        <v>42279.792372685188</v>
      </c>
      <c r="T2620" s="16">
        <f t="shared" si="208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s="11" t="s">
        <v>8317</v>
      </c>
      <c r="R2621" t="s">
        <v>8353</v>
      </c>
      <c r="S2621" s="16">
        <f t="shared" si="207"/>
        <v>42273.884305555555</v>
      </c>
      <c r="T2621" s="16">
        <f t="shared" si="208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s="11" t="s">
        <v>8317</v>
      </c>
      <c r="R2622" t="s">
        <v>8353</v>
      </c>
      <c r="S2622" s="16">
        <f t="shared" si="207"/>
        <v>42251.16715277778</v>
      </c>
      <c r="T2622" s="16">
        <f t="shared" si="208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s="11" t="s">
        <v>8317</v>
      </c>
      <c r="R2623" t="s">
        <v>8353</v>
      </c>
      <c r="S2623" s="16">
        <f t="shared" si="207"/>
        <v>42115.74754629629</v>
      </c>
      <c r="T2623" s="16">
        <f t="shared" si="208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s="11" t="s">
        <v>8317</v>
      </c>
      <c r="R2624" t="s">
        <v>8353</v>
      </c>
      <c r="S2624" s="16">
        <f t="shared" si="207"/>
        <v>42689.74324074074</v>
      </c>
      <c r="T2624" s="16">
        <f t="shared" si="208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s="11" t="s">
        <v>8317</v>
      </c>
      <c r="R2625" t="s">
        <v>8353</v>
      </c>
      <c r="S2625" s="16">
        <f t="shared" si="207"/>
        <v>42692.256550925929</v>
      </c>
      <c r="T2625" s="16">
        <f t="shared" si="208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s="11" t="s">
        <v>8317</v>
      </c>
      <c r="R2626" t="s">
        <v>8353</v>
      </c>
      <c r="S2626" s="16">
        <f t="shared" si="207"/>
        <v>41144.42155092593</v>
      </c>
      <c r="T2626" s="16">
        <f t="shared" si="208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6">
        <f t="shared" si="207"/>
        <v>42658.810277777782</v>
      </c>
      <c r="T2627" s="16">
        <f t="shared" si="208"/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ref="O2653:O2716" si="210">ROUND(E2653/D2653*100,0)</f>
        <v>2</v>
      </c>
      <c r="P2653">
        <f t="shared" ref="P2653:P2716" si="211">IFERROR(ROUND(E2653/L2653,2),0)</f>
        <v>307.82</v>
      </c>
      <c r="Q2653" s="11" t="s">
        <v>8317</v>
      </c>
      <c r="R2653" t="s">
        <v>8353</v>
      </c>
      <c r="S2653" s="16">
        <f t="shared" ref="S2653:S2716" si="212">(((J2653/60)/60)/24)+DATE(1970,1,1)</f>
        <v>42327.805659722217</v>
      </c>
      <c r="T2653" s="16">
        <f t="shared" ref="T2653:T2716" si="213">(((I2653/60)/60)/24)+DATE(1970,1,1)</f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s="11" t="s">
        <v>8317</v>
      </c>
      <c r="R2654" t="s">
        <v>8353</v>
      </c>
      <c r="S2654" s="16">
        <f t="shared" si="212"/>
        <v>41953.158854166672</v>
      </c>
      <c r="T2654" s="16">
        <f t="shared" si="213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s="11" t="s">
        <v>8317</v>
      </c>
      <c r="R2655" t="s">
        <v>8353</v>
      </c>
      <c r="S2655" s="16">
        <f t="shared" si="212"/>
        <v>41771.651932870373</v>
      </c>
      <c r="T2655" s="16">
        <f t="shared" si="213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s="11" t="s">
        <v>8317</v>
      </c>
      <c r="R2656" t="s">
        <v>8353</v>
      </c>
      <c r="S2656" s="16">
        <f t="shared" si="212"/>
        <v>42055.600995370376</v>
      </c>
      <c r="T2656" s="16">
        <f t="shared" si="213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s="11" t="s">
        <v>8317</v>
      </c>
      <c r="R2657" t="s">
        <v>8353</v>
      </c>
      <c r="S2657" s="16">
        <f t="shared" si="212"/>
        <v>42381.866284722222</v>
      </c>
      <c r="T2657" s="16">
        <f t="shared" si="213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s="11" t="s">
        <v>8317</v>
      </c>
      <c r="R2658" t="s">
        <v>8353</v>
      </c>
      <c r="S2658" s="16">
        <f t="shared" si="212"/>
        <v>42767.688518518517</v>
      </c>
      <c r="T2658" s="16">
        <f t="shared" si="213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s="11" t="s">
        <v>8317</v>
      </c>
      <c r="R2659" t="s">
        <v>8353</v>
      </c>
      <c r="S2659" s="16">
        <f t="shared" si="212"/>
        <v>42551.928854166668</v>
      </c>
      <c r="T2659" s="16">
        <f t="shared" si="213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s="11" t="s">
        <v>8317</v>
      </c>
      <c r="R2660" t="s">
        <v>8353</v>
      </c>
      <c r="S2660" s="16">
        <f t="shared" si="212"/>
        <v>42551.884189814817</v>
      </c>
      <c r="T2660" s="16">
        <f t="shared" si="213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s="11" t="s">
        <v>8317</v>
      </c>
      <c r="R2661" t="s">
        <v>8353</v>
      </c>
      <c r="S2661" s="16">
        <f t="shared" si="212"/>
        <v>42082.069560185191</v>
      </c>
      <c r="T2661" s="16">
        <f t="shared" si="213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s="11" t="s">
        <v>8317</v>
      </c>
      <c r="R2662" t="s">
        <v>8353</v>
      </c>
      <c r="S2662" s="16">
        <f t="shared" si="212"/>
        <v>42272.713171296295</v>
      </c>
      <c r="T2662" s="16">
        <f t="shared" si="213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s="11" t="s">
        <v>8317</v>
      </c>
      <c r="R2663" t="s">
        <v>8354</v>
      </c>
      <c r="S2663" s="16">
        <f t="shared" si="212"/>
        <v>41542.958449074074</v>
      </c>
      <c r="T2663" s="16">
        <f t="shared" si="213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s="11" t="s">
        <v>8317</v>
      </c>
      <c r="R2664" t="s">
        <v>8354</v>
      </c>
      <c r="S2664" s="16">
        <f t="shared" si="212"/>
        <v>42207.746678240743</v>
      </c>
      <c r="T2664" s="16">
        <f t="shared" si="213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s="11" t="s">
        <v>8317</v>
      </c>
      <c r="R2665" t="s">
        <v>8354</v>
      </c>
      <c r="S2665" s="16">
        <f t="shared" si="212"/>
        <v>42222.622766203705</v>
      </c>
      <c r="T2665" s="16">
        <f t="shared" si="213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s="11" t="s">
        <v>8317</v>
      </c>
      <c r="R2666" t="s">
        <v>8354</v>
      </c>
      <c r="S2666" s="16">
        <f t="shared" si="212"/>
        <v>42313.02542824074</v>
      </c>
      <c r="T2666" s="16">
        <f t="shared" si="213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s="11" t="s">
        <v>8317</v>
      </c>
      <c r="R2667" t="s">
        <v>8354</v>
      </c>
      <c r="S2667" s="16">
        <f t="shared" si="212"/>
        <v>42083.895532407405</v>
      </c>
      <c r="T2667" s="16">
        <f t="shared" si="213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s="11" t="s">
        <v>8317</v>
      </c>
      <c r="R2668" t="s">
        <v>8354</v>
      </c>
      <c r="S2668" s="16">
        <f t="shared" si="212"/>
        <v>42235.764340277776</v>
      </c>
      <c r="T2668" s="16">
        <f t="shared" si="213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s="11" t="s">
        <v>8317</v>
      </c>
      <c r="R2669" t="s">
        <v>8354</v>
      </c>
      <c r="S2669" s="16">
        <f t="shared" si="212"/>
        <v>42380.926111111112</v>
      </c>
      <c r="T2669" s="16">
        <f t="shared" si="213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s="11" t="s">
        <v>8317</v>
      </c>
      <c r="R2670" t="s">
        <v>8354</v>
      </c>
      <c r="S2670" s="16">
        <f t="shared" si="212"/>
        <v>42275.588715277772</v>
      </c>
      <c r="T2670" s="16">
        <f t="shared" si="213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s="11" t="s">
        <v>8317</v>
      </c>
      <c r="R2671" t="s">
        <v>8354</v>
      </c>
      <c r="S2671" s="16">
        <f t="shared" si="212"/>
        <v>42319.035833333335</v>
      </c>
      <c r="T2671" s="16">
        <f t="shared" si="213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s="11" t="s">
        <v>8317</v>
      </c>
      <c r="R2672" t="s">
        <v>8354</v>
      </c>
      <c r="S2672" s="16">
        <f t="shared" si="212"/>
        <v>41821.020601851851</v>
      </c>
      <c r="T2672" s="16">
        <f t="shared" si="213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s="11" t="s">
        <v>8317</v>
      </c>
      <c r="R2673" t="s">
        <v>8354</v>
      </c>
      <c r="S2673" s="16">
        <f t="shared" si="212"/>
        <v>41962.749027777783</v>
      </c>
      <c r="T2673" s="16">
        <f t="shared" si="213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s="11" t="s">
        <v>8317</v>
      </c>
      <c r="R2674" t="s">
        <v>8354</v>
      </c>
      <c r="S2674" s="16">
        <f t="shared" si="212"/>
        <v>42344.884143518517</v>
      </c>
      <c r="T2674" s="16">
        <f t="shared" si="213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s="11" t="s">
        <v>8317</v>
      </c>
      <c r="R2675" t="s">
        <v>8354</v>
      </c>
      <c r="S2675" s="16">
        <f t="shared" si="212"/>
        <v>41912.541655092595</v>
      </c>
      <c r="T2675" s="16">
        <f t="shared" si="213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s="11" t="s">
        <v>8317</v>
      </c>
      <c r="R2676" t="s">
        <v>8354</v>
      </c>
      <c r="S2676" s="16">
        <f t="shared" si="212"/>
        <v>42529.632754629631</v>
      </c>
      <c r="T2676" s="16">
        <f t="shared" si="213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s="11" t="s">
        <v>8317</v>
      </c>
      <c r="R2677" t="s">
        <v>8354</v>
      </c>
      <c r="S2677" s="16">
        <f t="shared" si="212"/>
        <v>41923.857511574075</v>
      </c>
      <c r="T2677" s="16">
        <f t="shared" si="213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s="11" t="s">
        <v>8317</v>
      </c>
      <c r="R2678" t="s">
        <v>8354</v>
      </c>
      <c r="S2678" s="16">
        <f t="shared" si="212"/>
        <v>42482.624699074076</v>
      </c>
      <c r="T2678" s="16">
        <f t="shared" si="213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s="11" t="s">
        <v>8317</v>
      </c>
      <c r="R2679" t="s">
        <v>8354</v>
      </c>
      <c r="S2679" s="16">
        <f t="shared" si="212"/>
        <v>41793.029432870368</v>
      </c>
      <c r="T2679" s="16">
        <f t="shared" si="213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s="11" t="s">
        <v>8317</v>
      </c>
      <c r="R2680" t="s">
        <v>8354</v>
      </c>
      <c r="S2680" s="16">
        <f t="shared" si="212"/>
        <v>42241.798206018517</v>
      </c>
      <c r="T2680" s="16">
        <f t="shared" si="213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s="11" t="s">
        <v>8317</v>
      </c>
      <c r="R2681" t="s">
        <v>8354</v>
      </c>
      <c r="S2681" s="16">
        <f t="shared" si="212"/>
        <v>42033.001087962963</v>
      </c>
      <c r="T2681" s="16">
        <f t="shared" si="213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s="11" t="s">
        <v>8317</v>
      </c>
      <c r="R2682" t="s">
        <v>8354</v>
      </c>
      <c r="S2682" s="16">
        <f t="shared" si="212"/>
        <v>42436.211701388893</v>
      </c>
      <c r="T2682" s="16">
        <f t="shared" si="213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s="11" t="s">
        <v>8334</v>
      </c>
      <c r="R2683" t="s">
        <v>8335</v>
      </c>
      <c r="S2683" s="16">
        <f t="shared" si="212"/>
        <v>41805.895254629628</v>
      </c>
      <c r="T2683" s="16">
        <f t="shared" si="213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s="11" t="s">
        <v>8334</v>
      </c>
      <c r="R2684" t="s">
        <v>8335</v>
      </c>
      <c r="S2684" s="16">
        <f t="shared" si="212"/>
        <v>41932.871990740743</v>
      </c>
      <c r="T2684" s="16">
        <f t="shared" si="213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s="11" t="s">
        <v>8334</v>
      </c>
      <c r="R2685" t="s">
        <v>8335</v>
      </c>
      <c r="S2685" s="16">
        <f t="shared" si="212"/>
        <v>42034.75509259259</v>
      </c>
      <c r="T2685" s="16">
        <f t="shared" si="213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s="11" t="s">
        <v>8334</v>
      </c>
      <c r="R2686" t="s">
        <v>8335</v>
      </c>
      <c r="S2686" s="16">
        <f t="shared" si="212"/>
        <v>41820.914641203701</v>
      </c>
      <c r="T2686" s="16">
        <f t="shared" si="213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s="11" t="s">
        <v>8334</v>
      </c>
      <c r="R2687" t="s">
        <v>8335</v>
      </c>
      <c r="S2687" s="16">
        <f t="shared" si="212"/>
        <v>42061.69594907407</v>
      </c>
      <c r="T2687" s="16">
        <f t="shared" si="213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s="11" t="s">
        <v>8334</v>
      </c>
      <c r="R2688" t="s">
        <v>8335</v>
      </c>
      <c r="S2688" s="16">
        <f t="shared" si="212"/>
        <v>41892.974803240737</v>
      </c>
      <c r="T2688" s="16">
        <f t="shared" si="213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s="11" t="s">
        <v>8334</v>
      </c>
      <c r="R2689" t="s">
        <v>8335</v>
      </c>
      <c r="S2689" s="16">
        <f t="shared" si="212"/>
        <v>42154.64025462963</v>
      </c>
      <c r="T2689" s="16">
        <f t="shared" si="213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s="11" t="s">
        <v>8334</v>
      </c>
      <c r="R2690" t="s">
        <v>8335</v>
      </c>
      <c r="S2690" s="16">
        <f t="shared" si="212"/>
        <v>42028.118865740747</v>
      </c>
      <c r="T2690" s="16">
        <f t="shared" si="213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6">
        <f t="shared" si="212"/>
        <v>42551.961689814809</v>
      </c>
      <c r="T2691" s="16">
        <f t="shared" si="213"/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ref="O2717:O2780" si="215">ROUND(E2717/D2717*100,0)</f>
        <v>265</v>
      </c>
      <c r="P2717">
        <f t="shared" ref="P2717:P2780" si="216">IFERROR(ROUND(E2717/L2717,2),0)</f>
        <v>57.63</v>
      </c>
      <c r="Q2717" s="11" t="s">
        <v>8315</v>
      </c>
      <c r="R2717" t="s">
        <v>8355</v>
      </c>
      <c r="S2717" s="16">
        <f t="shared" ref="S2717:S2780" si="217">(((J2717/60)/60)/24)+DATE(1970,1,1)</f>
        <v>42387.398472222223</v>
      </c>
      <c r="T2717" s="16">
        <f t="shared" ref="T2717:T2780" si="218">(((I2717/60)/60)/24)+DATE(1970,1,1)</f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s="11" t="s">
        <v>8315</v>
      </c>
      <c r="R2718" t="s">
        <v>8355</v>
      </c>
      <c r="S2718" s="16">
        <f t="shared" si="217"/>
        <v>42255.333252314813</v>
      </c>
      <c r="T2718" s="16">
        <f t="shared" si="218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s="11" t="s">
        <v>8315</v>
      </c>
      <c r="R2719" t="s">
        <v>8355</v>
      </c>
      <c r="S2719" s="16">
        <f t="shared" si="217"/>
        <v>41934.914918981485</v>
      </c>
      <c r="T2719" s="16">
        <f t="shared" si="218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s="11" t="s">
        <v>8315</v>
      </c>
      <c r="R2720" t="s">
        <v>8355</v>
      </c>
      <c r="S2720" s="16">
        <f t="shared" si="217"/>
        <v>42465.596585648149</v>
      </c>
      <c r="T2720" s="16">
        <f t="shared" si="218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s="11" t="s">
        <v>8315</v>
      </c>
      <c r="R2721" t="s">
        <v>8355</v>
      </c>
      <c r="S2721" s="16">
        <f t="shared" si="217"/>
        <v>42418.031180555554</v>
      </c>
      <c r="T2721" s="16">
        <f t="shared" si="218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s="11" t="s">
        <v>8315</v>
      </c>
      <c r="R2722" t="s">
        <v>8355</v>
      </c>
      <c r="S2722" s="16">
        <f t="shared" si="217"/>
        <v>42655.465891203698</v>
      </c>
      <c r="T2722" s="16">
        <f t="shared" si="218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s="11" t="s">
        <v>8317</v>
      </c>
      <c r="R2723" t="s">
        <v>8347</v>
      </c>
      <c r="S2723" s="16">
        <f t="shared" si="217"/>
        <v>41493.543958333335</v>
      </c>
      <c r="T2723" s="16">
        <f t="shared" si="218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s="11" t="s">
        <v>8317</v>
      </c>
      <c r="R2724" t="s">
        <v>8347</v>
      </c>
      <c r="S2724" s="16">
        <f t="shared" si="217"/>
        <v>42704.857094907406</v>
      </c>
      <c r="T2724" s="16">
        <f t="shared" si="218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s="11" t="s">
        <v>8317</v>
      </c>
      <c r="R2725" t="s">
        <v>8347</v>
      </c>
      <c r="S2725" s="16">
        <f t="shared" si="217"/>
        <v>41944.83898148148</v>
      </c>
      <c r="T2725" s="16">
        <f t="shared" si="218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s="11" t="s">
        <v>8317</v>
      </c>
      <c r="R2726" t="s">
        <v>8347</v>
      </c>
      <c r="S2726" s="16">
        <f t="shared" si="217"/>
        <v>42199.32707175926</v>
      </c>
      <c r="T2726" s="16">
        <f t="shared" si="218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s="11" t="s">
        <v>8317</v>
      </c>
      <c r="R2727" t="s">
        <v>8347</v>
      </c>
      <c r="S2727" s="16">
        <f t="shared" si="217"/>
        <v>42745.744618055556</v>
      </c>
      <c r="T2727" s="16">
        <f t="shared" si="218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s="11" t="s">
        <v>8317</v>
      </c>
      <c r="R2728" t="s">
        <v>8347</v>
      </c>
      <c r="S2728" s="16">
        <f t="shared" si="217"/>
        <v>42452.579988425925</v>
      </c>
      <c r="T2728" s="16">
        <f t="shared" si="218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s="11" t="s">
        <v>8317</v>
      </c>
      <c r="R2729" t="s">
        <v>8347</v>
      </c>
      <c r="S2729" s="16">
        <f t="shared" si="217"/>
        <v>42198.676655092597</v>
      </c>
      <c r="T2729" s="16">
        <f t="shared" si="218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s="11" t="s">
        <v>8317</v>
      </c>
      <c r="R2730" t="s">
        <v>8347</v>
      </c>
      <c r="S2730" s="16">
        <f t="shared" si="217"/>
        <v>42333.59993055556</v>
      </c>
      <c r="T2730" s="16">
        <f t="shared" si="218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s="11" t="s">
        <v>8317</v>
      </c>
      <c r="R2731" t="s">
        <v>8347</v>
      </c>
      <c r="S2731" s="16">
        <f t="shared" si="217"/>
        <v>42095.240706018521</v>
      </c>
      <c r="T2731" s="16">
        <f t="shared" si="218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s="11" t="s">
        <v>8317</v>
      </c>
      <c r="R2732" t="s">
        <v>8347</v>
      </c>
      <c r="S2732" s="16">
        <f t="shared" si="217"/>
        <v>41351.541377314818</v>
      </c>
      <c r="T2732" s="16">
        <f t="shared" si="218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s="11" t="s">
        <v>8317</v>
      </c>
      <c r="R2733" t="s">
        <v>8347</v>
      </c>
      <c r="S2733" s="16">
        <f t="shared" si="217"/>
        <v>41872.525717592594</v>
      </c>
      <c r="T2733" s="16">
        <f t="shared" si="218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s="11" t="s">
        <v>8317</v>
      </c>
      <c r="R2734" t="s">
        <v>8347</v>
      </c>
      <c r="S2734" s="16">
        <f t="shared" si="217"/>
        <v>41389.808194444442</v>
      </c>
      <c r="T2734" s="16">
        <f t="shared" si="218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s="11" t="s">
        <v>8317</v>
      </c>
      <c r="R2735" t="s">
        <v>8347</v>
      </c>
      <c r="S2735" s="16">
        <f t="shared" si="217"/>
        <v>42044.272847222222</v>
      </c>
      <c r="T2735" s="16">
        <f t="shared" si="218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s="11" t="s">
        <v>8317</v>
      </c>
      <c r="R2736" t="s">
        <v>8347</v>
      </c>
      <c r="S2736" s="16">
        <f t="shared" si="217"/>
        <v>42626.668888888889</v>
      </c>
      <c r="T2736" s="16">
        <f t="shared" si="218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s="11" t="s">
        <v>8317</v>
      </c>
      <c r="R2737" t="s">
        <v>8347</v>
      </c>
      <c r="S2737" s="16">
        <f t="shared" si="217"/>
        <v>41316.120949074073</v>
      </c>
      <c r="T2737" s="16">
        <f t="shared" si="218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s="11" t="s">
        <v>8317</v>
      </c>
      <c r="R2738" t="s">
        <v>8347</v>
      </c>
      <c r="S2738" s="16">
        <f t="shared" si="217"/>
        <v>41722.666354166664</v>
      </c>
      <c r="T2738" s="16">
        <f t="shared" si="218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s="11" t="s">
        <v>8317</v>
      </c>
      <c r="R2739" t="s">
        <v>8347</v>
      </c>
      <c r="S2739" s="16">
        <f t="shared" si="217"/>
        <v>41611.917673611111</v>
      </c>
      <c r="T2739" s="16">
        <f t="shared" si="218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s="11" t="s">
        <v>8317</v>
      </c>
      <c r="R2740" t="s">
        <v>8347</v>
      </c>
      <c r="S2740" s="16">
        <f t="shared" si="217"/>
        <v>42620.143564814818</v>
      </c>
      <c r="T2740" s="16">
        <f t="shared" si="218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s="11" t="s">
        <v>8317</v>
      </c>
      <c r="R2741" t="s">
        <v>8347</v>
      </c>
      <c r="S2741" s="16">
        <f t="shared" si="217"/>
        <v>41719.887928240743</v>
      </c>
      <c r="T2741" s="16">
        <f t="shared" si="218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s="11" t="s">
        <v>8317</v>
      </c>
      <c r="R2742" t="s">
        <v>8347</v>
      </c>
      <c r="S2742" s="16">
        <f t="shared" si="217"/>
        <v>42045.031851851847</v>
      </c>
      <c r="T2742" s="16">
        <f t="shared" si="218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s="11" t="s">
        <v>8320</v>
      </c>
      <c r="R2743" t="s">
        <v>8356</v>
      </c>
      <c r="S2743" s="16">
        <f t="shared" si="217"/>
        <v>41911.657430555555</v>
      </c>
      <c r="T2743" s="16">
        <f t="shared" si="218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s="11" t="s">
        <v>8320</v>
      </c>
      <c r="R2744" t="s">
        <v>8356</v>
      </c>
      <c r="S2744" s="16">
        <f t="shared" si="217"/>
        <v>41030.719756944447</v>
      </c>
      <c r="T2744" s="16">
        <f t="shared" si="218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s="11" t="s">
        <v>8320</v>
      </c>
      <c r="R2745" t="s">
        <v>8356</v>
      </c>
      <c r="S2745" s="16">
        <f t="shared" si="217"/>
        <v>42632.328784722224</v>
      </c>
      <c r="T2745" s="16">
        <f t="shared" si="218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s="11" t="s">
        <v>8320</v>
      </c>
      <c r="R2746" t="s">
        <v>8356</v>
      </c>
      <c r="S2746" s="16">
        <f t="shared" si="217"/>
        <v>40938.062476851854</v>
      </c>
      <c r="T2746" s="16">
        <f t="shared" si="218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s="11" t="s">
        <v>8320</v>
      </c>
      <c r="R2747" t="s">
        <v>8356</v>
      </c>
      <c r="S2747" s="16">
        <f t="shared" si="217"/>
        <v>41044.988055555557</v>
      </c>
      <c r="T2747" s="16">
        <f t="shared" si="218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s="11" t="s">
        <v>8320</v>
      </c>
      <c r="R2748" t="s">
        <v>8356</v>
      </c>
      <c r="S2748" s="16">
        <f t="shared" si="217"/>
        <v>41850.781377314815</v>
      </c>
      <c r="T2748" s="16">
        <f t="shared" si="218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s="11" t="s">
        <v>8320</v>
      </c>
      <c r="R2749" t="s">
        <v>8356</v>
      </c>
      <c r="S2749" s="16">
        <f t="shared" si="217"/>
        <v>41044.64811342593</v>
      </c>
      <c r="T2749" s="16">
        <f t="shared" si="218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s="11" t="s">
        <v>8320</v>
      </c>
      <c r="R2750" t="s">
        <v>8356</v>
      </c>
      <c r="S2750" s="16">
        <f t="shared" si="217"/>
        <v>42585.7106712963</v>
      </c>
      <c r="T2750" s="16">
        <f t="shared" si="218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s="11" t="s">
        <v>8320</v>
      </c>
      <c r="R2751" t="s">
        <v>8356</v>
      </c>
      <c r="S2751" s="16">
        <f t="shared" si="217"/>
        <v>42068.799039351856</v>
      </c>
      <c r="T2751" s="16">
        <f t="shared" si="218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s="11" t="s">
        <v>8320</v>
      </c>
      <c r="R2752" t="s">
        <v>8356</v>
      </c>
      <c r="S2752" s="16">
        <f t="shared" si="217"/>
        <v>41078.899826388886</v>
      </c>
      <c r="T2752" s="16">
        <f t="shared" si="218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s="11" t="s">
        <v>8320</v>
      </c>
      <c r="R2753" t="s">
        <v>8356</v>
      </c>
      <c r="S2753" s="16">
        <f t="shared" si="217"/>
        <v>41747.887060185189</v>
      </c>
      <c r="T2753" s="16">
        <f t="shared" si="218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s="11" t="s">
        <v>8320</v>
      </c>
      <c r="R2754" t="s">
        <v>8356</v>
      </c>
      <c r="S2754" s="16">
        <f t="shared" si="217"/>
        <v>40855.765092592592</v>
      </c>
      <c r="T2754" s="16">
        <f t="shared" si="218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6">
        <f t="shared" si="217"/>
        <v>41117.900729166664</v>
      </c>
      <c r="T2755" s="16">
        <f t="shared" si="218"/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ref="O2781:O2844" si="220">ROUND(E2781/D2781*100,0)</f>
        <v>2</v>
      </c>
      <c r="P2781">
        <f t="shared" ref="P2781:P2844" si="221">IFERROR(ROUND(E2781/L2781,2),0)</f>
        <v>53</v>
      </c>
      <c r="Q2781" s="11" t="s">
        <v>8320</v>
      </c>
      <c r="R2781" t="s">
        <v>8356</v>
      </c>
      <c r="S2781" s="16">
        <f t="shared" ref="S2781:S2844" si="222">(((J2781/60)/60)/24)+DATE(1970,1,1)</f>
        <v>42300.585891203707</v>
      </c>
      <c r="T2781" s="16">
        <f t="shared" ref="T2781:T2844" si="223">(((I2781/60)/60)/24)+DATE(1970,1,1)</f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s="11" t="s">
        <v>8320</v>
      </c>
      <c r="R2782" t="s">
        <v>8356</v>
      </c>
      <c r="S2782" s="16">
        <f t="shared" si="222"/>
        <v>42774.447777777779</v>
      </c>
      <c r="T2782" s="16">
        <f t="shared" si="223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20"/>
        <v>105</v>
      </c>
      <c r="P2783">
        <f t="shared" si="221"/>
        <v>47</v>
      </c>
      <c r="Q2783" s="11" t="s">
        <v>8315</v>
      </c>
      <c r="R2783" t="s">
        <v>8316</v>
      </c>
      <c r="S2783" s="16">
        <f t="shared" si="222"/>
        <v>42018.94159722222</v>
      </c>
      <c r="T2783" s="16">
        <f t="shared" si="223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0"/>
        <v>120</v>
      </c>
      <c r="P2784">
        <f t="shared" si="221"/>
        <v>66.67</v>
      </c>
      <c r="Q2784" s="11" t="s">
        <v>8315</v>
      </c>
      <c r="R2784" t="s">
        <v>8316</v>
      </c>
      <c r="S2784" s="16">
        <f t="shared" si="222"/>
        <v>42026.924976851849</v>
      </c>
      <c r="T2784" s="16">
        <f t="shared" si="223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20"/>
        <v>115</v>
      </c>
      <c r="P2785">
        <f t="shared" si="221"/>
        <v>18.77</v>
      </c>
      <c r="Q2785" s="11" t="s">
        <v>8315</v>
      </c>
      <c r="R2785" t="s">
        <v>8316</v>
      </c>
      <c r="S2785" s="16">
        <f t="shared" si="222"/>
        <v>42103.535254629634</v>
      </c>
      <c r="T2785" s="16">
        <f t="shared" si="223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0"/>
        <v>119</v>
      </c>
      <c r="P2786">
        <f t="shared" si="221"/>
        <v>66.11</v>
      </c>
      <c r="Q2786" s="11" t="s">
        <v>8315</v>
      </c>
      <c r="R2786" t="s">
        <v>8316</v>
      </c>
      <c r="S2786" s="16">
        <f t="shared" si="222"/>
        <v>41920.787534722222</v>
      </c>
      <c r="T2786" s="16">
        <f t="shared" si="223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0"/>
        <v>105</v>
      </c>
      <c r="P2787">
        <f t="shared" si="221"/>
        <v>36.86</v>
      </c>
      <c r="Q2787" s="11" t="s">
        <v>8315</v>
      </c>
      <c r="R2787" t="s">
        <v>8316</v>
      </c>
      <c r="S2787" s="16">
        <f t="shared" si="222"/>
        <v>42558.189432870371</v>
      </c>
      <c r="T2787" s="16">
        <f t="shared" si="223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20"/>
        <v>118</v>
      </c>
      <c r="P2788">
        <f t="shared" si="221"/>
        <v>39.81</v>
      </c>
      <c r="Q2788" s="11" t="s">
        <v>8315</v>
      </c>
      <c r="R2788" t="s">
        <v>8316</v>
      </c>
      <c r="S2788" s="16">
        <f t="shared" si="222"/>
        <v>41815.569212962961</v>
      </c>
      <c r="T2788" s="16">
        <f t="shared" si="223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0"/>
        <v>120</v>
      </c>
      <c r="P2789">
        <f t="shared" si="221"/>
        <v>31.5</v>
      </c>
      <c r="Q2789" s="11" t="s">
        <v>8315</v>
      </c>
      <c r="R2789" t="s">
        <v>8316</v>
      </c>
      <c r="S2789" s="16">
        <f t="shared" si="222"/>
        <v>41808.198518518519</v>
      </c>
      <c r="T2789" s="16">
        <f t="shared" si="223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0"/>
        <v>103</v>
      </c>
      <c r="P2790">
        <f t="shared" si="221"/>
        <v>102.5</v>
      </c>
      <c r="Q2790" s="11" t="s">
        <v>8315</v>
      </c>
      <c r="R2790" t="s">
        <v>8316</v>
      </c>
      <c r="S2790" s="16">
        <f t="shared" si="222"/>
        <v>42550.701886574068</v>
      </c>
      <c r="T2790" s="16">
        <f t="shared" si="223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0"/>
        <v>101</v>
      </c>
      <c r="P2791">
        <f t="shared" si="221"/>
        <v>126.46</v>
      </c>
      <c r="Q2791" s="11" t="s">
        <v>8315</v>
      </c>
      <c r="R2791" t="s">
        <v>8316</v>
      </c>
      <c r="S2791" s="16">
        <f t="shared" si="222"/>
        <v>42056.013124999998</v>
      </c>
      <c r="T2791" s="16">
        <f t="shared" si="223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0"/>
        <v>105</v>
      </c>
      <c r="P2792">
        <f t="shared" si="221"/>
        <v>47.88</v>
      </c>
      <c r="Q2792" s="11" t="s">
        <v>8315</v>
      </c>
      <c r="R2792" t="s">
        <v>8316</v>
      </c>
      <c r="S2792" s="16">
        <f t="shared" si="222"/>
        <v>42016.938692129625</v>
      </c>
      <c r="T2792" s="16">
        <f t="shared" si="223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0"/>
        <v>103</v>
      </c>
      <c r="P2793">
        <f t="shared" si="221"/>
        <v>73.209999999999994</v>
      </c>
      <c r="Q2793" s="11" t="s">
        <v>8315</v>
      </c>
      <c r="R2793" t="s">
        <v>8316</v>
      </c>
      <c r="S2793" s="16">
        <f t="shared" si="222"/>
        <v>42591.899988425925</v>
      </c>
      <c r="T2793" s="16">
        <f t="shared" si="223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0"/>
        <v>108</v>
      </c>
      <c r="P2794">
        <f t="shared" si="221"/>
        <v>89.67</v>
      </c>
      <c r="Q2794" s="11" t="s">
        <v>8315</v>
      </c>
      <c r="R2794" t="s">
        <v>8316</v>
      </c>
      <c r="S2794" s="16">
        <f t="shared" si="222"/>
        <v>42183.231006944443</v>
      </c>
      <c r="T2794" s="16">
        <f t="shared" si="223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0"/>
        <v>111</v>
      </c>
      <c r="P2795">
        <f t="shared" si="221"/>
        <v>151.46</v>
      </c>
      <c r="Q2795" s="11" t="s">
        <v>8315</v>
      </c>
      <c r="R2795" t="s">
        <v>8316</v>
      </c>
      <c r="S2795" s="16">
        <f t="shared" si="222"/>
        <v>42176.419039351851</v>
      </c>
      <c r="T2795" s="16">
        <f t="shared" si="223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20"/>
        <v>150</v>
      </c>
      <c r="P2796">
        <f t="shared" si="221"/>
        <v>25</v>
      </c>
      <c r="Q2796" s="11" t="s">
        <v>8315</v>
      </c>
      <c r="R2796" t="s">
        <v>8316</v>
      </c>
      <c r="S2796" s="16">
        <f t="shared" si="222"/>
        <v>42416.691655092596</v>
      </c>
      <c r="T2796" s="16">
        <f t="shared" si="223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0"/>
        <v>104</v>
      </c>
      <c r="P2797">
        <f t="shared" si="221"/>
        <v>36.5</v>
      </c>
      <c r="Q2797" s="11" t="s">
        <v>8315</v>
      </c>
      <c r="R2797" t="s">
        <v>8316</v>
      </c>
      <c r="S2797" s="16">
        <f t="shared" si="222"/>
        <v>41780.525937500002</v>
      </c>
      <c r="T2797" s="16">
        <f t="shared" si="223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20"/>
        <v>116</v>
      </c>
      <c r="P2798">
        <f t="shared" si="221"/>
        <v>44</v>
      </c>
      <c r="Q2798" s="11" t="s">
        <v>8315</v>
      </c>
      <c r="R2798" t="s">
        <v>8316</v>
      </c>
      <c r="S2798" s="16">
        <f t="shared" si="222"/>
        <v>41795.528101851851</v>
      </c>
      <c r="T2798" s="16">
        <f t="shared" si="223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20"/>
        <v>103</v>
      </c>
      <c r="P2799">
        <f t="shared" si="221"/>
        <v>87.36</v>
      </c>
      <c r="Q2799" s="11" t="s">
        <v>8315</v>
      </c>
      <c r="R2799" t="s">
        <v>8316</v>
      </c>
      <c r="S2799" s="16">
        <f t="shared" si="222"/>
        <v>41798.94027777778</v>
      </c>
      <c r="T2799" s="16">
        <f t="shared" si="223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20"/>
        <v>101</v>
      </c>
      <c r="P2800">
        <f t="shared" si="221"/>
        <v>36.47</v>
      </c>
      <c r="Q2800" s="11" t="s">
        <v>8315</v>
      </c>
      <c r="R2800" t="s">
        <v>8316</v>
      </c>
      <c r="S2800" s="16">
        <f t="shared" si="222"/>
        <v>42201.675011574072</v>
      </c>
      <c r="T2800" s="16">
        <f t="shared" si="223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20"/>
        <v>117</v>
      </c>
      <c r="P2801">
        <f t="shared" si="221"/>
        <v>44.86</v>
      </c>
      <c r="Q2801" s="11" t="s">
        <v>8315</v>
      </c>
      <c r="R2801" t="s">
        <v>8316</v>
      </c>
      <c r="S2801" s="16">
        <f t="shared" si="222"/>
        <v>42507.264699074076</v>
      </c>
      <c r="T2801" s="16">
        <f t="shared" si="223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20"/>
        <v>133</v>
      </c>
      <c r="P2802">
        <f t="shared" si="221"/>
        <v>42.9</v>
      </c>
      <c r="Q2802" s="11" t="s">
        <v>8315</v>
      </c>
      <c r="R2802" t="s">
        <v>8316</v>
      </c>
      <c r="S2802" s="16">
        <f t="shared" si="222"/>
        <v>41948.552847222221</v>
      </c>
      <c r="T2802" s="16">
        <f t="shared" si="223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0"/>
        <v>133</v>
      </c>
      <c r="P2803">
        <f t="shared" si="221"/>
        <v>51.23</v>
      </c>
      <c r="Q2803" s="11" t="s">
        <v>8315</v>
      </c>
      <c r="R2803" t="s">
        <v>8316</v>
      </c>
      <c r="S2803" s="16">
        <f t="shared" si="222"/>
        <v>41900.243159722224</v>
      </c>
      <c r="T2803" s="16">
        <f t="shared" si="223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20"/>
        <v>102</v>
      </c>
      <c r="P2804">
        <f t="shared" si="221"/>
        <v>33.94</v>
      </c>
      <c r="Q2804" s="11" t="s">
        <v>8315</v>
      </c>
      <c r="R2804" t="s">
        <v>8316</v>
      </c>
      <c r="S2804" s="16">
        <f t="shared" si="222"/>
        <v>42192.64707175926</v>
      </c>
      <c r="T2804" s="16">
        <f t="shared" si="223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0"/>
        <v>128</v>
      </c>
      <c r="P2805">
        <f t="shared" si="221"/>
        <v>90.74</v>
      </c>
      <c r="Q2805" s="11" t="s">
        <v>8315</v>
      </c>
      <c r="R2805" t="s">
        <v>8316</v>
      </c>
      <c r="S2805" s="16">
        <f t="shared" si="222"/>
        <v>42158.065694444449</v>
      </c>
      <c r="T2805" s="16">
        <f t="shared" si="223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0"/>
        <v>115</v>
      </c>
      <c r="P2806">
        <f t="shared" si="221"/>
        <v>50</v>
      </c>
      <c r="Q2806" s="11" t="s">
        <v>8315</v>
      </c>
      <c r="R2806" t="s">
        <v>8316</v>
      </c>
      <c r="S2806" s="16">
        <f t="shared" si="222"/>
        <v>41881.453587962962</v>
      </c>
      <c r="T2806" s="16">
        <f t="shared" si="223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0"/>
        <v>110</v>
      </c>
      <c r="P2807">
        <f t="shared" si="221"/>
        <v>24.44</v>
      </c>
      <c r="Q2807" s="11" t="s">
        <v>8315</v>
      </c>
      <c r="R2807" t="s">
        <v>8316</v>
      </c>
      <c r="S2807" s="16">
        <f t="shared" si="222"/>
        <v>42213.505474537036</v>
      </c>
      <c r="T2807" s="16">
        <f t="shared" si="223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0"/>
        <v>112</v>
      </c>
      <c r="P2808">
        <f t="shared" si="221"/>
        <v>44.25</v>
      </c>
      <c r="Q2808" s="11" t="s">
        <v>8315</v>
      </c>
      <c r="R2808" t="s">
        <v>8316</v>
      </c>
      <c r="S2808" s="16">
        <f t="shared" si="222"/>
        <v>42185.267245370371</v>
      </c>
      <c r="T2808" s="16">
        <f t="shared" si="223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0"/>
        <v>126</v>
      </c>
      <c r="P2809">
        <f t="shared" si="221"/>
        <v>67.739999999999995</v>
      </c>
      <c r="Q2809" s="11" t="s">
        <v>8315</v>
      </c>
      <c r="R2809" t="s">
        <v>8316</v>
      </c>
      <c r="S2809" s="16">
        <f t="shared" si="222"/>
        <v>42154.873124999998</v>
      </c>
      <c r="T2809" s="16">
        <f t="shared" si="223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0"/>
        <v>100</v>
      </c>
      <c r="P2810">
        <f t="shared" si="221"/>
        <v>65.38</v>
      </c>
      <c r="Q2810" s="11" t="s">
        <v>8315</v>
      </c>
      <c r="R2810" t="s">
        <v>8316</v>
      </c>
      <c r="S2810" s="16">
        <f t="shared" si="222"/>
        <v>42208.84646990741</v>
      </c>
      <c r="T2810" s="16">
        <f t="shared" si="223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0"/>
        <v>102</v>
      </c>
      <c r="P2811">
        <f t="shared" si="221"/>
        <v>121.9</v>
      </c>
      <c r="Q2811" s="11" t="s">
        <v>8315</v>
      </c>
      <c r="R2811" t="s">
        <v>8316</v>
      </c>
      <c r="S2811" s="16">
        <f t="shared" si="222"/>
        <v>42451.496817129635</v>
      </c>
      <c r="T2811" s="16">
        <f t="shared" si="223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0"/>
        <v>108</v>
      </c>
      <c r="P2812">
        <f t="shared" si="221"/>
        <v>47.46</v>
      </c>
      <c r="Q2812" s="11" t="s">
        <v>8315</v>
      </c>
      <c r="R2812" t="s">
        <v>8316</v>
      </c>
      <c r="S2812" s="16">
        <f t="shared" si="222"/>
        <v>41759.13962962963</v>
      </c>
      <c r="T2812" s="16">
        <f t="shared" si="223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0"/>
        <v>100</v>
      </c>
      <c r="P2813">
        <f t="shared" si="221"/>
        <v>92.84</v>
      </c>
      <c r="Q2813" s="11" t="s">
        <v>8315</v>
      </c>
      <c r="R2813" t="s">
        <v>8316</v>
      </c>
      <c r="S2813" s="16">
        <f t="shared" si="222"/>
        <v>42028.496562500004</v>
      </c>
      <c r="T2813" s="16">
        <f t="shared" si="223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0"/>
        <v>113</v>
      </c>
      <c r="P2814">
        <f t="shared" si="221"/>
        <v>68.25</v>
      </c>
      <c r="Q2814" s="11" t="s">
        <v>8315</v>
      </c>
      <c r="R2814" t="s">
        <v>8316</v>
      </c>
      <c r="S2814" s="16">
        <f t="shared" si="222"/>
        <v>42054.74418981481</v>
      </c>
      <c r="T2814" s="16">
        <f t="shared" si="223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0"/>
        <v>128</v>
      </c>
      <c r="P2815">
        <f t="shared" si="221"/>
        <v>37.21</v>
      </c>
      <c r="Q2815" s="11" t="s">
        <v>8315</v>
      </c>
      <c r="R2815" t="s">
        <v>8316</v>
      </c>
      <c r="S2815" s="16">
        <f t="shared" si="222"/>
        <v>42693.742604166662</v>
      </c>
      <c r="T2815" s="16">
        <f t="shared" si="223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0"/>
        <v>108</v>
      </c>
      <c r="P2816">
        <f t="shared" si="221"/>
        <v>25.25</v>
      </c>
      <c r="Q2816" s="11" t="s">
        <v>8315</v>
      </c>
      <c r="R2816" t="s">
        <v>8316</v>
      </c>
      <c r="S2816" s="16">
        <f t="shared" si="222"/>
        <v>42103.399479166663</v>
      </c>
      <c r="T2816" s="16">
        <f t="shared" si="223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0"/>
        <v>242</v>
      </c>
      <c r="P2817">
        <f t="shared" si="221"/>
        <v>43.21</v>
      </c>
      <c r="Q2817" s="11" t="s">
        <v>8315</v>
      </c>
      <c r="R2817" t="s">
        <v>8316</v>
      </c>
      <c r="S2817" s="16">
        <f t="shared" si="222"/>
        <v>42559.776724537034</v>
      </c>
      <c r="T2817" s="16">
        <f t="shared" si="223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0"/>
        <v>142</v>
      </c>
      <c r="P2818">
        <f t="shared" si="221"/>
        <v>25.13</v>
      </c>
      <c r="Q2818" s="11" t="s">
        <v>8315</v>
      </c>
      <c r="R2818" t="s">
        <v>8316</v>
      </c>
      <c r="S2818" s="16">
        <f t="shared" si="222"/>
        <v>42188.467499999999</v>
      </c>
      <c r="T2818" s="16">
        <f t="shared" si="223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6">
        <f t="shared" si="222"/>
        <v>42023.634976851856</v>
      </c>
      <c r="T2819" s="16">
        <f t="shared" si="223"/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ref="O2845:O2908" si="225">ROUND(E2845/D2845*100,0)</f>
        <v>0</v>
      </c>
      <c r="P2845">
        <f t="shared" ref="P2845:P2908" si="226">IFERROR(ROUND(E2845/L2845,2),0)</f>
        <v>0</v>
      </c>
      <c r="Q2845" s="11" t="s">
        <v>8315</v>
      </c>
      <c r="R2845" t="s">
        <v>8316</v>
      </c>
      <c r="S2845" s="16">
        <f t="shared" ref="S2845:S2908" si="227">(((J2845/60)/60)/24)+DATE(1970,1,1)</f>
        <v>42492.737847222219</v>
      </c>
      <c r="T2845" s="16">
        <f t="shared" ref="T2845:T2908" si="228">(((I2845/60)/60)/24)+DATE(1970,1,1)</f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s="11" t="s">
        <v>8315</v>
      </c>
      <c r="R2846" t="s">
        <v>8316</v>
      </c>
      <c r="S2846" s="16">
        <f t="shared" si="227"/>
        <v>42709.546064814815</v>
      </c>
      <c r="T2846" s="16">
        <f t="shared" si="228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6"/>
        <v>60.67</v>
      </c>
      <c r="Q2847" s="11" t="s">
        <v>8315</v>
      </c>
      <c r="R2847" t="s">
        <v>8316</v>
      </c>
      <c r="S2847" s="16">
        <f t="shared" si="227"/>
        <v>42103.016585648147</v>
      </c>
      <c r="T2847" s="16">
        <f t="shared" si="228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>
        <f t="shared" si="226"/>
        <v>0</v>
      </c>
      <c r="Q2848" s="11" t="s">
        <v>8315</v>
      </c>
      <c r="R2848" t="s">
        <v>8316</v>
      </c>
      <c r="S2848" s="16">
        <f t="shared" si="227"/>
        <v>42108.692060185189</v>
      </c>
      <c r="T2848" s="16">
        <f t="shared" si="228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>
        <f t="shared" si="226"/>
        <v>0</v>
      </c>
      <c r="Q2849" s="11" t="s">
        <v>8315</v>
      </c>
      <c r="R2849" t="s">
        <v>8316</v>
      </c>
      <c r="S2849" s="16">
        <f t="shared" si="227"/>
        <v>42453.806307870371</v>
      </c>
      <c r="T2849" s="16">
        <f t="shared" si="228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6"/>
        <v>23.33</v>
      </c>
      <c r="Q2850" s="11" t="s">
        <v>8315</v>
      </c>
      <c r="R2850" t="s">
        <v>8316</v>
      </c>
      <c r="S2850" s="16">
        <f t="shared" si="227"/>
        <v>42123.648831018523</v>
      </c>
      <c r="T2850" s="16">
        <f t="shared" si="228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 s="11" t="s">
        <v>8315</v>
      </c>
      <c r="R2851" t="s">
        <v>8316</v>
      </c>
      <c r="S2851" s="16">
        <f t="shared" si="227"/>
        <v>42453.428240740745</v>
      </c>
      <c r="T2851" s="16">
        <f t="shared" si="228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6"/>
        <v>23.92</v>
      </c>
      <c r="Q2852" s="11" t="s">
        <v>8315</v>
      </c>
      <c r="R2852" t="s">
        <v>8316</v>
      </c>
      <c r="S2852" s="16">
        <f t="shared" si="227"/>
        <v>41858.007071759261</v>
      </c>
      <c r="T2852" s="16">
        <f t="shared" si="228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s="11" t="s">
        <v>8315</v>
      </c>
      <c r="R2853" t="s">
        <v>8316</v>
      </c>
      <c r="S2853" s="16">
        <f t="shared" si="227"/>
        <v>42390.002650462964</v>
      </c>
      <c r="T2853" s="16">
        <f t="shared" si="228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6"/>
        <v>15.83</v>
      </c>
      <c r="Q2854" s="11" t="s">
        <v>8315</v>
      </c>
      <c r="R2854" t="s">
        <v>8316</v>
      </c>
      <c r="S2854" s="16">
        <f t="shared" si="227"/>
        <v>41781.045173611114</v>
      </c>
      <c r="T2854" s="16">
        <f t="shared" si="228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6"/>
        <v>0</v>
      </c>
      <c r="Q2855" s="11" t="s">
        <v>8315</v>
      </c>
      <c r="R2855" t="s">
        <v>8316</v>
      </c>
      <c r="S2855" s="16">
        <f t="shared" si="227"/>
        <v>41836.190937499996</v>
      </c>
      <c r="T2855" s="16">
        <f t="shared" si="228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 s="11" t="s">
        <v>8315</v>
      </c>
      <c r="R2856" t="s">
        <v>8316</v>
      </c>
      <c r="S2856" s="16">
        <f t="shared" si="227"/>
        <v>42111.71665509259</v>
      </c>
      <c r="T2856" s="16">
        <f t="shared" si="228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6"/>
        <v>60</v>
      </c>
      <c r="Q2857" s="11" t="s">
        <v>8315</v>
      </c>
      <c r="R2857" t="s">
        <v>8316</v>
      </c>
      <c r="S2857" s="16">
        <f t="shared" si="227"/>
        <v>42370.007766203707</v>
      </c>
      <c r="T2857" s="16">
        <f t="shared" si="228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6"/>
        <v>24.33</v>
      </c>
      <c r="Q2858" s="11" t="s">
        <v>8315</v>
      </c>
      <c r="R2858" t="s">
        <v>8316</v>
      </c>
      <c r="S2858" s="16">
        <f t="shared" si="227"/>
        <v>42165.037581018521</v>
      </c>
      <c r="T2858" s="16">
        <f t="shared" si="228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s="11" t="s">
        <v>8315</v>
      </c>
      <c r="R2859" t="s">
        <v>8316</v>
      </c>
      <c r="S2859" s="16">
        <f t="shared" si="227"/>
        <v>42726.920081018514</v>
      </c>
      <c r="T2859" s="16">
        <f t="shared" si="228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6"/>
        <v>0</v>
      </c>
      <c r="Q2860" s="11" t="s">
        <v>8315</v>
      </c>
      <c r="R2860" t="s">
        <v>8316</v>
      </c>
      <c r="S2860" s="16">
        <f t="shared" si="227"/>
        <v>41954.545081018514</v>
      </c>
      <c r="T2860" s="16">
        <f t="shared" si="228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s="11" t="s">
        <v>8315</v>
      </c>
      <c r="R2861" t="s">
        <v>8316</v>
      </c>
      <c r="S2861" s="16">
        <f t="shared" si="227"/>
        <v>42233.362314814818</v>
      </c>
      <c r="T2861" s="16">
        <f t="shared" si="228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6"/>
        <v>29.56</v>
      </c>
      <c r="Q2862" s="11" t="s">
        <v>8315</v>
      </c>
      <c r="R2862" t="s">
        <v>8316</v>
      </c>
      <c r="S2862" s="16">
        <f t="shared" si="227"/>
        <v>42480.800648148142</v>
      </c>
      <c r="T2862" s="16">
        <f t="shared" si="228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s="11" t="s">
        <v>8315</v>
      </c>
      <c r="R2863" t="s">
        <v>8316</v>
      </c>
      <c r="S2863" s="16">
        <f t="shared" si="227"/>
        <v>42257.590833333335</v>
      </c>
      <c r="T2863" s="16">
        <f t="shared" si="228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6"/>
        <v>18.329999999999998</v>
      </c>
      <c r="Q2864" s="11" t="s">
        <v>8315</v>
      </c>
      <c r="R2864" t="s">
        <v>8316</v>
      </c>
      <c r="S2864" s="16">
        <f t="shared" si="227"/>
        <v>41784.789687500001</v>
      </c>
      <c r="T2864" s="16">
        <f t="shared" si="228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6"/>
        <v>20</v>
      </c>
      <c r="Q2865" s="11" t="s">
        <v>8315</v>
      </c>
      <c r="R2865" t="s">
        <v>8316</v>
      </c>
      <c r="S2865" s="16">
        <f t="shared" si="227"/>
        <v>41831.675034722226</v>
      </c>
      <c r="T2865" s="16">
        <f t="shared" si="228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 s="11" t="s">
        <v>8315</v>
      </c>
      <c r="R2866" t="s">
        <v>8316</v>
      </c>
      <c r="S2866" s="16">
        <f t="shared" si="227"/>
        <v>42172.613506944443</v>
      </c>
      <c r="T2866" s="16">
        <f t="shared" si="228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6"/>
        <v>0</v>
      </c>
      <c r="Q2867" s="11" t="s">
        <v>8315</v>
      </c>
      <c r="R2867" t="s">
        <v>8316</v>
      </c>
      <c r="S2867" s="16">
        <f t="shared" si="227"/>
        <v>41950.114108796297</v>
      </c>
      <c r="T2867" s="16">
        <f t="shared" si="228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6"/>
        <v>22.5</v>
      </c>
      <c r="Q2868" s="11" t="s">
        <v>8315</v>
      </c>
      <c r="R2868" t="s">
        <v>8316</v>
      </c>
      <c r="S2868" s="16">
        <f t="shared" si="227"/>
        <v>42627.955104166671</v>
      </c>
      <c r="T2868" s="16">
        <f t="shared" si="228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6"/>
        <v>50.4</v>
      </c>
      <c r="Q2869" s="11" t="s">
        <v>8315</v>
      </c>
      <c r="R2869" t="s">
        <v>8316</v>
      </c>
      <c r="S2869" s="16">
        <f t="shared" si="227"/>
        <v>42531.195277777777</v>
      </c>
      <c r="T2869" s="16">
        <f t="shared" si="228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6"/>
        <v>105.03</v>
      </c>
      <c r="Q2870" s="11" t="s">
        <v>8315</v>
      </c>
      <c r="R2870" t="s">
        <v>8316</v>
      </c>
      <c r="S2870" s="16">
        <f t="shared" si="227"/>
        <v>42618.827013888891</v>
      </c>
      <c r="T2870" s="16">
        <f t="shared" si="228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6"/>
        <v>35.4</v>
      </c>
      <c r="Q2871" s="11" t="s">
        <v>8315</v>
      </c>
      <c r="R2871" t="s">
        <v>8316</v>
      </c>
      <c r="S2871" s="16">
        <f t="shared" si="227"/>
        <v>42540.593530092592</v>
      </c>
      <c r="T2871" s="16">
        <f t="shared" si="228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6"/>
        <v>83.33</v>
      </c>
      <c r="Q2872" s="11" t="s">
        <v>8315</v>
      </c>
      <c r="R2872" t="s">
        <v>8316</v>
      </c>
      <c r="S2872" s="16">
        <f t="shared" si="227"/>
        <v>41746.189409722225</v>
      </c>
      <c r="T2872" s="16">
        <f t="shared" si="228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6"/>
        <v>35.92</v>
      </c>
      <c r="Q2873" s="11" t="s">
        <v>8315</v>
      </c>
      <c r="R2873" t="s">
        <v>8316</v>
      </c>
      <c r="S2873" s="16">
        <f t="shared" si="227"/>
        <v>41974.738576388889</v>
      </c>
      <c r="T2873" s="16">
        <f t="shared" si="228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>
        <f t="shared" si="226"/>
        <v>0</v>
      </c>
      <c r="Q2874" s="11" t="s">
        <v>8315</v>
      </c>
      <c r="R2874" t="s">
        <v>8316</v>
      </c>
      <c r="S2874" s="16">
        <f t="shared" si="227"/>
        <v>42115.11618055556</v>
      </c>
      <c r="T2874" s="16">
        <f t="shared" si="228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 s="11" t="s">
        <v>8315</v>
      </c>
      <c r="R2875" t="s">
        <v>8316</v>
      </c>
      <c r="S2875" s="16">
        <f t="shared" si="227"/>
        <v>42002.817488425921</v>
      </c>
      <c r="T2875" s="16">
        <f t="shared" si="228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 s="11" t="s">
        <v>8315</v>
      </c>
      <c r="R2876" t="s">
        <v>8316</v>
      </c>
      <c r="S2876" s="16">
        <f t="shared" si="227"/>
        <v>42722.84474537037</v>
      </c>
      <c r="T2876" s="16">
        <f t="shared" si="228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 s="11" t="s">
        <v>8315</v>
      </c>
      <c r="R2877" t="s">
        <v>8316</v>
      </c>
      <c r="S2877" s="16">
        <f t="shared" si="227"/>
        <v>42465.128391203703</v>
      </c>
      <c r="T2877" s="16">
        <f t="shared" si="228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6"/>
        <v>0</v>
      </c>
      <c r="Q2878" s="11" t="s">
        <v>8315</v>
      </c>
      <c r="R2878" t="s">
        <v>8316</v>
      </c>
      <c r="S2878" s="16">
        <f t="shared" si="227"/>
        <v>42171.743969907402</v>
      </c>
      <c r="T2878" s="16">
        <f t="shared" si="228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 s="11" t="s">
        <v>8315</v>
      </c>
      <c r="R2879" t="s">
        <v>8316</v>
      </c>
      <c r="S2879" s="16">
        <f t="shared" si="227"/>
        <v>42672.955138888887</v>
      </c>
      <c r="T2879" s="16">
        <f t="shared" si="228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 s="11" t="s">
        <v>8315</v>
      </c>
      <c r="R2880" t="s">
        <v>8316</v>
      </c>
      <c r="S2880" s="16">
        <f t="shared" si="227"/>
        <v>42128.615682870368</v>
      </c>
      <c r="T2880" s="16">
        <f t="shared" si="228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 s="11" t="s">
        <v>8315</v>
      </c>
      <c r="R2881" t="s">
        <v>8316</v>
      </c>
      <c r="S2881" s="16">
        <f t="shared" si="227"/>
        <v>42359.725243055553</v>
      </c>
      <c r="T2881" s="16">
        <f t="shared" si="228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 s="11" t="s">
        <v>8315</v>
      </c>
      <c r="R2882" t="s">
        <v>8316</v>
      </c>
      <c r="S2882" s="16">
        <f t="shared" si="227"/>
        <v>42192.905694444446</v>
      </c>
      <c r="T2882" s="16">
        <f t="shared" si="228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6">
        <f t="shared" si="227"/>
        <v>41916.597638888888</v>
      </c>
      <c r="T2883" s="16">
        <f t="shared" si="228"/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ref="O2909:O2972" si="230">ROUND(E2909/D2909*100,0)</f>
        <v>0</v>
      </c>
      <c r="P2909">
        <f t="shared" ref="P2909:P2972" si="231">IFERROR(ROUND(E2909/L2909,2),0)</f>
        <v>1</v>
      </c>
      <c r="Q2909" s="11" t="s">
        <v>8315</v>
      </c>
      <c r="R2909" t="s">
        <v>8316</v>
      </c>
      <c r="S2909" s="16">
        <f t="shared" ref="S2909:S2972" si="232">(((J2909/60)/60)/24)+DATE(1970,1,1)</f>
        <v>42444.877743055549</v>
      </c>
      <c r="T2909" s="16">
        <f t="shared" ref="T2909:T2972" si="233">(((I2909/60)/60)/24)+DATE(1970,1,1)</f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s="11" t="s">
        <v>8315</v>
      </c>
      <c r="R2910" t="s">
        <v>8316</v>
      </c>
      <c r="S2910" s="16">
        <f t="shared" si="232"/>
        <v>42499.731701388882</v>
      </c>
      <c r="T2910" s="16">
        <f t="shared" si="233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s="11" t="s">
        <v>8315</v>
      </c>
      <c r="R2911" t="s">
        <v>8316</v>
      </c>
      <c r="S2911" s="16">
        <f t="shared" si="232"/>
        <v>41929.266215277778</v>
      </c>
      <c r="T2911" s="16">
        <f t="shared" si="233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11" t="s">
        <v>8315</v>
      </c>
      <c r="R2912" t="s">
        <v>8316</v>
      </c>
      <c r="S2912" s="16">
        <f t="shared" si="232"/>
        <v>42107.841284722221</v>
      </c>
      <c r="T2912" s="16">
        <f t="shared" si="233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s="11" t="s">
        <v>8315</v>
      </c>
      <c r="R2913" t="s">
        <v>8316</v>
      </c>
      <c r="S2913" s="16">
        <f t="shared" si="232"/>
        <v>42142.768819444449</v>
      </c>
      <c r="T2913" s="16">
        <f t="shared" si="233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s="11" t="s">
        <v>8315</v>
      </c>
      <c r="R2914" t="s">
        <v>8316</v>
      </c>
      <c r="S2914" s="16">
        <f t="shared" si="232"/>
        <v>42354.131643518514</v>
      </c>
      <c r="T2914" s="16">
        <f t="shared" si="233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s="11" t="s">
        <v>8315</v>
      </c>
      <c r="R2915" t="s">
        <v>8316</v>
      </c>
      <c r="S2915" s="16">
        <f t="shared" si="232"/>
        <v>41828.922905092593</v>
      </c>
      <c r="T2915" s="16">
        <f t="shared" si="233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1" t="s">
        <v>8315</v>
      </c>
      <c r="R2916" t="s">
        <v>8316</v>
      </c>
      <c r="S2916" s="16">
        <f t="shared" si="232"/>
        <v>42017.907337962963</v>
      </c>
      <c r="T2916" s="16">
        <f t="shared" si="233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1" t="s">
        <v>8315</v>
      </c>
      <c r="R2917" t="s">
        <v>8316</v>
      </c>
      <c r="S2917" s="16">
        <f t="shared" si="232"/>
        <v>42415.398032407407</v>
      </c>
      <c r="T2917" s="16">
        <f t="shared" si="233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1" t="s">
        <v>8315</v>
      </c>
      <c r="R2918" t="s">
        <v>8316</v>
      </c>
      <c r="S2918" s="16">
        <f t="shared" si="232"/>
        <v>41755.476724537039</v>
      </c>
      <c r="T2918" s="16">
        <f t="shared" si="233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s="11" t="s">
        <v>8315</v>
      </c>
      <c r="R2919" t="s">
        <v>8316</v>
      </c>
      <c r="S2919" s="16">
        <f t="shared" si="232"/>
        <v>42245.234340277777</v>
      </c>
      <c r="T2919" s="16">
        <f t="shared" si="233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s="11" t="s">
        <v>8315</v>
      </c>
      <c r="R2920" t="s">
        <v>8316</v>
      </c>
      <c r="S2920" s="16">
        <f t="shared" si="232"/>
        <v>42278.629710648151</v>
      </c>
      <c r="T2920" s="16">
        <f t="shared" si="233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s="11" t="s">
        <v>8315</v>
      </c>
      <c r="R2921" t="s">
        <v>8316</v>
      </c>
      <c r="S2921" s="16">
        <f t="shared" si="232"/>
        <v>41826.61954861111</v>
      </c>
      <c r="T2921" s="16">
        <f t="shared" si="233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1" t="s">
        <v>8315</v>
      </c>
      <c r="R2922" t="s">
        <v>8316</v>
      </c>
      <c r="S2922" s="16">
        <f t="shared" si="232"/>
        <v>42058.792476851857</v>
      </c>
      <c r="T2922" s="16">
        <f t="shared" si="233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1" t="s">
        <v>8315</v>
      </c>
      <c r="R2923" t="s">
        <v>8357</v>
      </c>
      <c r="S2923" s="16">
        <f t="shared" si="232"/>
        <v>41877.886620370373</v>
      </c>
      <c r="T2923" s="16">
        <f t="shared" si="233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1" t="s">
        <v>8315</v>
      </c>
      <c r="R2924" t="s">
        <v>8357</v>
      </c>
      <c r="S2924" s="16">
        <f t="shared" si="232"/>
        <v>42097.874155092592</v>
      </c>
      <c r="T2924" s="16">
        <f t="shared" si="233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1" t="s">
        <v>8315</v>
      </c>
      <c r="R2925" t="s">
        <v>8357</v>
      </c>
      <c r="S2925" s="16">
        <f t="shared" si="232"/>
        <v>42013.15253472222</v>
      </c>
      <c r="T2925" s="16">
        <f t="shared" si="233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1" t="s">
        <v>8315</v>
      </c>
      <c r="R2926" t="s">
        <v>8357</v>
      </c>
      <c r="S2926" s="16">
        <f t="shared" si="232"/>
        <v>42103.556828703702</v>
      </c>
      <c r="T2926" s="16">
        <f t="shared" si="233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1" t="s">
        <v>8315</v>
      </c>
      <c r="R2927" t="s">
        <v>8357</v>
      </c>
      <c r="S2927" s="16">
        <f t="shared" si="232"/>
        <v>41863.584120370368</v>
      </c>
      <c r="T2927" s="16">
        <f t="shared" si="233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1" t="s">
        <v>8315</v>
      </c>
      <c r="R2928" t="s">
        <v>8357</v>
      </c>
      <c r="S2928" s="16">
        <f t="shared" si="232"/>
        <v>42044.765960648147</v>
      </c>
      <c r="T2928" s="16">
        <f t="shared" si="233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1" t="s">
        <v>8315</v>
      </c>
      <c r="R2929" t="s">
        <v>8357</v>
      </c>
      <c r="S2929" s="16">
        <f t="shared" si="232"/>
        <v>41806.669317129628</v>
      </c>
      <c r="T2929" s="16">
        <f t="shared" si="233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1" t="s">
        <v>8315</v>
      </c>
      <c r="R2930" t="s">
        <v>8357</v>
      </c>
      <c r="S2930" s="16">
        <f t="shared" si="232"/>
        <v>42403.998217592598</v>
      </c>
      <c r="T2930" s="16">
        <f t="shared" si="233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1" t="s">
        <v>8315</v>
      </c>
      <c r="R2931" t="s">
        <v>8357</v>
      </c>
      <c r="S2931" s="16">
        <f t="shared" si="232"/>
        <v>41754.564328703702</v>
      </c>
      <c r="T2931" s="16">
        <f t="shared" si="233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1" t="s">
        <v>8315</v>
      </c>
      <c r="R2932" t="s">
        <v>8357</v>
      </c>
      <c r="S2932" s="16">
        <f t="shared" si="232"/>
        <v>42101.584074074075</v>
      </c>
      <c r="T2932" s="16">
        <f t="shared" si="233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1" t="s">
        <v>8315</v>
      </c>
      <c r="R2933" t="s">
        <v>8357</v>
      </c>
      <c r="S2933" s="16">
        <f t="shared" si="232"/>
        <v>41872.291238425925</v>
      </c>
      <c r="T2933" s="16">
        <f t="shared" si="233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1" t="s">
        <v>8315</v>
      </c>
      <c r="R2934" t="s">
        <v>8357</v>
      </c>
      <c r="S2934" s="16">
        <f t="shared" si="232"/>
        <v>42025.164780092593</v>
      </c>
      <c r="T2934" s="16">
        <f t="shared" si="233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1" t="s">
        <v>8315</v>
      </c>
      <c r="R2935" t="s">
        <v>8357</v>
      </c>
      <c r="S2935" s="16">
        <f t="shared" si="232"/>
        <v>42495.956631944442</v>
      </c>
      <c r="T2935" s="16">
        <f t="shared" si="233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1" t="s">
        <v>8315</v>
      </c>
      <c r="R2936" t="s">
        <v>8357</v>
      </c>
      <c r="S2936" s="16">
        <f t="shared" si="232"/>
        <v>41775.636157407411</v>
      </c>
      <c r="T2936" s="16">
        <f t="shared" si="233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1" t="s">
        <v>8315</v>
      </c>
      <c r="R2937" t="s">
        <v>8357</v>
      </c>
      <c r="S2937" s="16">
        <f t="shared" si="232"/>
        <v>42553.583425925928</v>
      </c>
      <c r="T2937" s="16">
        <f t="shared" si="233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1" t="s">
        <v>8315</v>
      </c>
      <c r="R2938" t="s">
        <v>8357</v>
      </c>
      <c r="S2938" s="16">
        <f t="shared" si="232"/>
        <v>41912.650729166664</v>
      </c>
      <c r="T2938" s="16">
        <f t="shared" si="233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1" t="s">
        <v>8315</v>
      </c>
      <c r="R2939" t="s">
        <v>8357</v>
      </c>
      <c r="S2939" s="16">
        <f t="shared" si="232"/>
        <v>41803.457326388889</v>
      </c>
      <c r="T2939" s="16">
        <f t="shared" si="233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1" t="s">
        <v>8315</v>
      </c>
      <c r="R2940" t="s">
        <v>8357</v>
      </c>
      <c r="S2940" s="16">
        <f t="shared" si="232"/>
        <v>42004.703865740739</v>
      </c>
      <c r="T2940" s="16">
        <f t="shared" si="233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1" t="s">
        <v>8315</v>
      </c>
      <c r="R2941" t="s">
        <v>8357</v>
      </c>
      <c r="S2941" s="16">
        <f t="shared" si="232"/>
        <v>41845.809166666666</v>
      </c>
      <c r="T2941" s="16">
        <f t="shared" si="233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1" t="s">
        <v>8315</v>
      </c>
      <c r="R2942" t="s">
        <v>8357</v>
      </c>
      <c r="S2942" s="16">
        <f t="shared" si="232"/>
        <v>41982.773356481484</v>
      </c>
      <c r="T2942" s="16">
        <f t="shared" si="233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1" t="s">
        <v>8315</v>
      </c>
      <c r="R2943" t="s">
        <v>8355</v>
      </c>
      <c r="S2943" s="16">
        <f t="shared" si="232"/>
        <v>42034.960127314815</v>
      </c>
      <c r="T2943" s="16">
        <f t="shared" si="233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1" t="s">
        <v>8315</v>
      </c>
      <c r="R2944" t="s">
        <v>8355</v>
      </c>
      <c r="S2944" s="16">
        <f t="shared" si="232"/>
        <v>42334.803923611107</v>
      </c>
      <c r="T2944" s="16">
        <f t="shared" si="233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1" t="s">
        <v>8315</v>
      </c>
      <c r="R2945" t="s">
        <v>8355</v>
      </c>
      <c r="S2945" s="16">
        <f t="shared" si="232"/>
        <v>42077.129398148143</v>
      </c>
      <c r="T2945" s="16">
        <f t="shared" si="233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1" t="s">
        <v>8315</v>
      </c>
      <c r="R2946" t="s">
        <v>8355</v>
      </c>
      <c r="S2946" s="16">
        <f t="shared" si="232"/>
        <v>42132.9143287037</v>
      </c>
      <c r="T2946" s="16">
        <f t="shared" si="233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6">
        <f t="shared" si="232"/>
        <v>42118.139583333337</v>
      </c>
      <c r="T2947" s="16">
        <f t="shared" si="233"/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ref="O2973:O3036" si="235">ROUND(E2973/D2973*100,0)</f>
        <v>100</v>
      </c>
      <c r="P2973">
        <f t="shared" ref="P2973:P3036" si="236">IFERROR(ROUND(E2973/L2973,2),0)</f>
        <v>74.53</v>
      </c>
      <c r="Q2973" s="11" t="s">
        <v>8315</v>
      </c>
      <c r="R2973" t="s">
        <v>8316</v>
      </c>
      <c r="S2973" s="16">
        <f t="shared" ref="S2973:S3036" si="237">(((J2973/60)/60)/24)+DATE(1970,1,1)</f>
        <v>41852.658310185187</v>
      </c>
      <c r="T2973" s="16">
        <f t="shared" ref="T2973:T3036" si="238">(((I2973/60)/60)/24)+DATE(1970,1,1)</f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5"/>
        <v>105</v>
      </c>
      <c r="P2974">
        <f t="shared" si="236"/>
        <v>123.94</v>
      </c>
      <c r="Q2974" s="11" t="s">
        <v>8315</v>
      </c>
      <c r="R2974" t="s">
        <v>8316</v>
      </c>
      <c r="S2974" s="16">
        <f t="shared" si="237"/>
        <v>42694.110185185185</v>
      </c>
      <c r="T2974" s="16">
        <f t="shared" si="238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5"/>
        <v>175</v>
      </c>
      <c r="P2975">
        <f t="shared" si="236"/>
        <v>264.85000000000002</v>
      </c>
      <c r="Q2975" s="11" t="s">
        <v>8315</v>
      </c>
      <c r="R2975" t="s">
        <v>8316</v>
      </c>
      <c r="S2975" s="16">
        <f t="shared" si="237"/>
        <v>42341.818379629629</v>
      </c>
      <c r="T2975" s="16">
        <f t="shared" si="238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5"/>
        <v>102</v>
      </c>
      <c r="P2976">
        <f t="shared" si="236"/>
        <v>58.62</v>
      </c>
      <c r="Q2976" s="11" t="s">
        <v>8315</v>
      </c>
      <c r="R2976" t="s">
        <v>8316</v>
      </c>
      <c r="S2976" s="16">
        <f t="shared" si="237"/>
        <v>41880.061006944445</v>
      </c>
      <c r="T2976" s="16">
        <f t="shared" si="238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5"/>
        <v>100</v>
      </c>
      <c r="P2977">
        <f t="shared" si="236"/>
        <v>70.88</v>
      </c>
      <c r="Q2977" s="11" t="s">
        <v>8315</v>
      </c>
      <c r="R2977" t="s">
        <v>8316</v>
      </c>
      <c r="S2977" s="16">
        <f t="shared" si="237"/>
        <v>41941.683865740742</v>
      </c>
      <c r="T2977" s="16">
        <f t="shared" si="238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5"/>
        <v>171</v>
      </c>
      <c r="P2978">
        <f t="shared" si="236"/>
        <v>8.57</v>
      </c>
      <c r="Q2978" s="11" t="s">
        <v>8315</v>
      </c>
      <c r="R2978" t="s">
        <v>8316</v>
      </c>
      <c r="S2978" s="16">
        <f t="shared" si="237"/>
        <v>42425.730671296296</v>
      </c>
      <c r="T2978" s="16">
        <f t="shared" si="238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5"/>
        <v>114</v>
      </c>
      <c r="P2979">
        <f t="shared" si="236"/>
        <v>113.57</v>
      </c>
      <c r="Q2979" s="11" t="s">
        <v>8315</v>
      </c>
      <c r="R2979" t="s">
        <v>8316</v>
      </c>
      <c r="S2979" s="16">
        <f t="shared" si="237"/>
        <v>42026.88118055556</v>
      </c>
      <c r="T2979" s="16">
        <f t="shared" si="238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5"/>
        <v>129</v>
      </c>
      <c r="P2980">
        <f t="shared" si="236"/>
        <v>60.69</v>
      </c>
      <c r="Q2980" s="11" t="s">
        <v>8315</v>
      </c>
      <c r="R2980" t="s">
        <v>8316</v>
      </c>
      <c r="S2980" s="16">
        <f t="shared" si="237"/>
        <v>41922.640590277777</v>
      </c>
      <c r="T2980" s="16">
        <f t="shared" si="238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5"/>
        <v>101</v>
      </c>
      <c r="P2981">
        <f t="shared" si="236"/>
        <v>110.22</v>
      </c>
      <c r="Q2981" s="11" t="s">
        <v>8315</v>
      </c>
      <c r="R2981" t="s">
        <v>8316</v>
      </c>
      <c r="S2981" s="16">
        <f t="shared" si="237"/>
        <v>41993.824340277773</v>
      </c>
      <c r="T2981" s="16">
        <f t="shared" si="238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5"/>
        <v>109</v>
      </c>
      <c r="P2982">
        <f t="shared" si="236"/>
        <v>136.46</v>
      </c>
      <c r="Q2982" s="11" t="s">
        <v>8315</v>
      </c>
      <c r="R2982" t="s">
        <v>8316</v>
      </c>
      <c r="S2982" s="16">
        <f t="shared" si="237"/>
        <v>42219.915856481486</v>
      </c>
      <c r="T2982" s="16">
        <f t="shared" si="238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1" t="s">
        <v>8315</v>
      </c>
      <c r="R2983" t="s">
        <v>8355</v>
      </c>
      <c r="S2983" s="16">
        <f t="shared" si="237"/>
        <v>42225.559675925921</v>
      </c>
      <c r="T2983" s="16">
        <f t="shared" si="238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1" t="s">
        <v>8315</v>
      </c>
      <c r="R2984" t="s">
        <v>8355</v>
      </c>
      <c r="S2984" s="16">
        <f t="shared" si="237"/>
        <v>42381.686840277776</v>
      </c>
      <c r="T2984" s="16">
        <f t="shared" si="238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1" t="s">
        <v>8315</v>
      </c>
      <c r="R2985" t="s">
        <v>8355</v>
      </c>
      <c r="S2985" s="16">
        <f t="shared" si="237"/>
        <v>41894.632361111115</v>
      </c>
      <c r="T2985" s="16">
        <f t="shared" si="238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1" t="s">
        <v>8315</v>
      </c>
      <c r="R2986" t="s">
        <v>8355</v>
      </c>
      <c r="S2986" s="16">
        <f t="shared" si="237"/>
        <v>42576.278715277775</v>
      </c>
      <c r="T2986" s="16">
        <f t="shared" si="238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1" t="s">
        <v>8315</v>
      </c>
      <c r="R2987" t="s">
        <v>8355</v>
      </c>
      <c r="S2987" s="16">
        <f t="shared" si="237"/>
        <v>42654.973703703698</v>
      </c>
      <c r="T2987" s="16">
        <f t="shared" si="238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1" t="s">
        <v>8315</v>
      </c>
      <c r="R2988" t="s">
        <v>8355</v>
      </c>
      <c r="S2988" s="16">
        <f t="shared" si="237"/>
        <v>42431.500069444446</v>
      </c>
      <c r="T2988" s="16">
        <f t="shared" si="238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1" t="s">
        <v>8315</v>
      </c>
      <c r="R2989" t="s">
        <v>8355</v>
      </c>
      <c r="S2989" s="16">
        <f t="shared" si="237"/>
        <v>42627.307303240741</v>
      </c>
      <c r="T2989" s="16">
        <f t="shared" si="238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1" t="s">
        <v>8315</v>
      </c>
      <c r="R2990" t="s">
        <v>8355</v>
      </c>
      <c r="S2990" s="16">
        <f t="shared" si="237"/>
        <v>42511.362048611118</v>
      </c>
      <c r="T2990" s="16">
        <f t="shared" si="238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1" t="s">
        <v>8315</v>
      </c>
      <c r="R2991" t="s">
        <v>8355</v>
      </c>
      <c r="S2991" s="16">
        <f t="shared" si="237"/>
        <v>42337.02039351852</v>
      </c>
      <c r="T2991" s="16">
        <f t="shared" si="238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1" t="s">
        <v>8315</v>
      </c>
      <c r="R2992" t="s">
        <v>8355</v>
      </c>
      <c r="S2992" s="16">
        <f t="shared" si="237"/>
        <v>42341.57430555555</v>
      </c>
      <c r="T2992" s="16">
        <f t="shared" si="238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1" t="s">
        <v>8315</v>
      </c>
      <c r="R2993" t="s">
        <v>8355</v>
      </c>
      <c r="S2993" s="16">
        <f t="shared" si="237"/>
        <v>42740.837152777778</v>
      </c>
      <c r="T2993" s="16">
        <f t="shared" si="238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1" t="s">
        <v>8315</v>
      </c>
      <c r="R2994" t="s">
        <v>8355</v>
      </c>
      <c r="S2994" s="16">
        <f t="shared" si="237"/>
        <v>42622.767476851848</v>
      </c>
      <c r="T2994" s="16">
        <f t="shared" si="238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1" t="s">
        <v>8315</v>
      </c>
      <c r="R2995" t="s">
        <v>8355</v>
      </c>
      <c r="S2995" s="16">
        <f t="shared" si="237"/>
        <v>42390.838738425926</v>
      </c>
      <c r="T2995" s="16">
        <f t="shared" si="238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1" t="s">
        <v>8315</v>
      </c>
      <c r="R2996" t="s">
        <v>8355</v>
      </c>
      <c r="S2996" s="16">
        <f t="shared" si="237"/>
        <v>41885.478842592594</v>
      </c>
      <c r="T2996" s="16">
        <f t="shared" si="238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1" t="s">
        <v>8315</v>
      </c>
      <c r="R2997" t="s">
        <v>8355</v>
      </c>
      <c r="S2997" s="16">
        <f t="shared" si="237"/>
        <v>42724.665173611109</v>
      </c>
      <c r="T2997" s="16">
        <f t="shared" si="238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1" t="s">
        <v>8315</v>
      </c>
      <c r="R2998" t="s">
        <v>8355</v>
      </c>
      <c r="S2998" s="16">
        <f t="shared" si="237"/>
        <v>42090.912500000006</v>
      </c>
      <c r="T2998" s="16">
        <f t="shared" si="238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1" t="s">
        <v>8315</v>
      </c>
      <c r="R2999" t="s">
        <v>8355</v>
      </c>
      <c r="S2999" s="16">
        <f t="shared" si="237"/>
        <v>42775.733715277776</v>
      </c>
      <c r="T2999" s="16">
        <f t="shared" si="238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1" t="s">
        <v>8315</v>
      </c>
      <c r="R3000" t="s">
        <v>8355</v>
      </c>
      <c r="S3000" s="16">
        <f t="shared" si="237"/>
        <v>41778.193622685183</v>
      </c>
      <c r="T3000" s="16">
        <f t="shared" si="238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1" t="s">
        <v>8315</v>
      </c>
      <c r="R3001" t="s">
        <v>8355</v>
      </c>
      <c r="S3001" s="16">
        <f t="shared" si="237"/>
        <v>42780.740277777775</v>
      </c>
      <c r="T3001" s="16">
        <f t="shared" si="238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1" t="s">
        <v>8315</v>
      </c>
      <c r="R3002" t="s">
        <v>8355</v>
      </c>
      <c r="S3002" s="16">
        <f t="shared" si="237"/>
        <v>42752.827199074076</v>
      </c>
      <c r="T3002" s="16">
        <f t="shared" si="238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1" t="s">
        <v>8315</v>
      </c>
      <c r="R3003" t="s">
        <v>8355</v>
      </c>
      <c r="S3003" s="16">
        <f t="shared" si="237"/>
        <v>42534.895625000005</v>
      </c>
      <c r="T3003" s="16">
        <f t="shared" si="238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1" t="s">
        <v>8315</v>
      </c>
      <c r="R3004" t="s">
        <v>8355</v>
      </c>
      <c r="S3004" s="16">
        <f t="shared" si="237"/>
        <v>41239.83625</v>
      </c>
      <c r="T3004" s="16">
        <f t="shared" si="238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1" t="s">
        <v>8315</v>
      </c>
      <c r="R3005" t="s">
        <v>8355</v>
      </c>
      <c r="S3005" s="16">
        <f t="shared" si="237"/>
        <v>42398.849259259259</v>
      </c>
      <c r="T3005" s="16">
        <f t="shared" si="238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1" t="s">
        <v>8315</v>
      </c>
      <c r="R3006" t="s">
        <v>8355</v>
      </c>
      <c r="S3006" s="16">
        <f t="shared" si="237"/>
        <v>41928.881064814814</v>
      </c>
      <c r="T3006" s="16">
        <f t="shared" si="238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1" t="s">
        <v>8315</v>
      </c>
      <c r="R3007" t="s">
        <v>8355</v>
      </c>
      <c r="S3007" s="16">
        <f t="shared" si="237"/>
        <v>41888.674826388888</v>
      </c>
      <c r="T3007" s="16">
        <f t="shared" si="238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1" t="s">
        <v>8315</v>
      </c>
      <c r="R3008" t="s">
        <v>8355</v>
      </c>
      <c r="S3008" s="16">
        <f t="shared" si="237"/>
        <v>41957.756840277783</v>
      </c>
      <c r="T3008" s="16">
        <f t="shared" si="238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1" t="s">
        <v>8315</v>
      </c>
      <c r="R3009" t="s">
        <v>8355</v>
      </c>
      <c r="S3009" s="16">
        <f t="shared" si="237"/>
        <v>42098.216238425928</v>
      </c>
      <c r="T3009" s="16">
        <f t="shared" si="238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1" t="s">
        <v>8315</v>
      </c>
      <c r="R3010" t="s">
        <v>8355</v>
      </c>
      <c r="S3010" s="16">
        <f t="shared" si="237"/>
        <v>42360.212025462963</v>
      </c>
      <c r="T3010" s="16">
        <f t="shared" si="238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6">
        <f t="shared" si="237"/>
        <v>41939.569907407407</v>
      </c>
      <c r="T3011" s="16">
        <f t="shared" si="238"/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ref="O3037:O3100" si="240">ROUND(E3037/D3037*100,0)</f>
        <v>109</v>
      </c>
      <c r="P3037">
        <f t="shared" ref="P3037:P3100" si="241">IFERROR(ROUND(E3037/L3037,2),0)</f>
        <v>88.59</v>
      </c>
      <c r="Q3037" s="11" t="s">
        <v>8315</v>
      </c>
      <c r="R3037" t="s">
        <v>8355</v>
      </c>
      <c r="S3037" s="16">
        <f t="shared" ref="S3037:S3100" si="242">(((J3037/60)/60)/24)+DATE(1970,1,1)</f>
        <v>41368.560289351852</v>
      </c>
      <c r="T3037" s="16">
        <f t="shared" ref="T3037:T3100" si="243">(((I3037/60)/60)/24)+DATE(1970,1,1)</f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s="11" t="s">
        <v>8315</v>
      </c>
      <c r="R3038" t="s">
        <v>8355</v>
      </c>
      <c r="S3038" s="16">
        <f t="shared" si="242"/>
        <v>41466.785231481481</v>
      </c>
      <c r="T3038" s="16">
        <f t="shared" si="243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s="11" t="s">
        <v>8315</v>
      </c>
      <c r="R3039" t="s">
        <v>8355</v>
      </c>
      <c r="S3039" s="16">
        <f t="shared" si="242"/>
        <v>40378.893206018518</v>
      </c>
      <c r="T3039" s="16">
        <f t="shared" si="243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s="11" t="s">
        <v>8315</v>
      </c>
      <c r="R3040" t="s">
        <v>8355</v>
      </c>
      <c r="S3040" s="16">
        <f t="shared" si="242"/>
        <v>42373.252280092594</v>
      </c>
      <c r="T3040" s="16">
        <f t="shared" si="243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s="11" t="s">
        <v>8315</v>
      </c>
      <c r="R3041" t="s">
        <v>8355</v>
      </c>
      <c r="S3041" s="16">
        <f t="shared" si="242"/>
        <v>41610.794421296298</v>
      </c>
      <c r="T3041" s="16">
        <f t="shared" si="243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s="11" t="s">
        <v>8315</v>
      </c>
      <c r="R3042" t="s">
        <v>8355</v>
      </c>
      <c r="S3042" s="16">
        <f t="shared" si="242"/>
        <v>42177.791909722218</v>
      </c>
      <c r="T3042" s="16">
        <f t="shared" si="243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1" t="s">
        <v>8315</v>
      </c>
      <c r="R3043" t="s">
        <v>8355</v>
      </c>
      <c r="S3043" s="16">
        <f t="shared" si="242"/>
        <v>42359.868611111116</v>
      </c>
      <c r="T3043" s="16">
        <f t="shared" si="243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1" t="s">
        <v>8315</v>
      </c>
      <c r="R3044" t="s">
        <v>8355</v>
      </c>
      <c r="S3044" s="16">
        <f t="shared" si="242"/>
        <v>42253.688043981485</v>
      </c>
      <c r="T3044" s="16">
        <f t="shared" si="243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1" t="s">
        <v>8315</v>
      </c>
      <c r="R3045" t="s">
        <v>8355</v>
      </c>
      <c r="S3045" s="16">
        <f t="shared" si="242"/>
        <v>42083.070590277777</v>
      </c>
      <c r="T3045" s="16">
        <f t="shared" si="243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1" t="s">
        <v>8315</v>
      </c>
      <c r="R3046" t="s">
        <v>8355</v>
      </c>
      <c r="S3046" s="16">
        <f t="shared" si="242"/>
        <v>42387.7268287037</v>
      </c>
      <c r="T3046" s="16">
        <f t="shared" si="243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1" t="s">
        <v>8315</v>
      </c>
      <c r="R3047" t="s">
        <v>8355</v>
      </c>
      <c r="S3047" s="16">
        <f t="shared" si="242"/>
        <v>41843.155729166669</v>
      </c>
      <c r="T3047" s="16">
        <f t="shared" si="243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1" t="s">
        <v>8315</v>
      </c>
      <c r="R3048" t="s">
        <v>8355</v>
      </c>
      <c r="S3048" s="16">
        <f t="shared" si="242"/>
        <v>41862.803078703706</v>
      </c>
      <c r="T3048" s="16">
        <f t="shared" si="243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1" t="s">
        <v>8315</v>
      </c>
      <c r="R3049" t="s">
        <v>8355</v>
      </c>
      <c r="S3049" s="16">
        <f t="shared" si="242"/>
        <v>42443.989050925928</v>
      </c>
      <c r="T3049" s="16">
        <f t="shared" si="243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1" t="s">
        <v>8315</v>
      </c>
      <c r="R3050" t="s">
        <v>8355</v>
      </c>
      <c r="S3050" s="16">
        <f t="shared" si="242"/>
        <v>41975.901180555549</v>
      </c>
      <c r="T3050" s="16">
        <f t="shared" si="243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1" t="s">
        <v>8315</v>
      </c>
      <c r="R3051" t="s">
        <v>8355</v>
      </c>
      <c r="S3051" s="16">
        <f t="shared" si="242"/>
        <v>42139.014525462961</v>
      </c>
      <c r="T3051" s="16">
        <f t="shared" si="243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1" t="s">
        <v>8315</v>
      </c>
      <c r="R3052" t="s">
        <v>8355</v>
      </c>
      <c r="S3052" s="16">
        <f t="shared" si="242"/>
        <v>42465.16851851852</v>
      </c>
      <c r="T3052" s="16">
        <f t="shared" si="243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1" t="s">
        <v>8315</v>
      </c>
      <c r="R3053" t="s">
        <v>8355</v>
      </c>
      <c r="S3053" s="16">
        <f t="shared" si="242"/>
        <v>42744.416030092587</v>
      </c>
      <c r="T3053" s="16">
        <f t="shared" si="243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1" t="s">
        <v>8315</v>
      </c>
      <c r="R3054" t="s">
        <v>8355</v>
      </c>
      <c r="S3054" s="16">
        <f t="shared" si="242"/>
        <v>42122.670069444444</v>
      </c>
      <c r="T3054" s="16">
        <f t="shared" si="243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1" t="s">
        <v>8315</v>
      </c>
      <c r="R3055" t="s">
        <v>8355</v>
      </c>
      <c r="S3055" s="16">
        <f t="shared" si="242"/>
        <v>41862.761724537035</v>
      </c>
      <c r="T3055" s="16">
        <f t="shared" si="243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s="11" t="s">
        <v>8315</v>
      </c>
      <c r="R3056" t="s">
        <v>8355</v>
      </c>
      <c r="S3056" s="16">
        <f t="shared" si="242"/>
        <v>42027.832800925928</v>
      </c>
      <c r="T3056" s="16">
        <f t="shared" si="243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1" t="s">
        <v>8315</v>
      </c>
      <c r="R3057" t="s">
        <v>8355</v>
      </c>
      <c r="S3057" s="16">
        <f t="shared" si="242"/>
        <v>41953.95821759259</v>
      </c>
      <c r="T3057" s="16">
        <f t="shared" si="243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s="11" t="s">
        <v>8315</v>
      </c>
      <c r="R3058" t="s">
        <v>8355</v>
      </c>
      <c r="S3058" s="16">
        <f t="shared" si="242"/>
        <v>41851.636388888888</v>
      </c>
      <c r="T3058" s="16">
        <f t="shared" si="243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1" t="s">
        <v>8315</v>
      </c>
      <c r="R3059" t="s">
        <v>8355</v>
      </c>
      <c r="S3059" s="16">
        <f t="shared" si="242"/>
        <v>42433.650590277779</v>
      </c>
      <c r="T3059" s="16">
        <f t="shared" si="243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1" t="s">
        <v>8315</v>
      </c>
      <c r="R3060" t="s">
        <v>8355</v>
      </c>
      <c r="S3060" s="16">
        <f t="shared" si="242"/>
        <v>42460.374305555553</v>
      </c>
      <c r="T3060" s="16">
        <f t="shared" si="243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1" t="s">
        <v>8315</v>
      </c>
      <c r="R3061" t="s">
        <v>8355</v>
      </c>
      <c r="S3061" s="16">
        <f t="shared" si="242"/>
        <v>41829.935717592591</v>
      </c>
      <c r="T3061" s="16">
        <f t="shared" si="243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1" t="s">
        <v>8315</v>
      </c>
      <c r="R3062" t="s">
        <v>8355</v>
      </c>
      <c r="S3062" s="16">
        <f t="shared" si="242"/>
        <v>42245.274699074071</v>
      </c>
      <c r="T3062" s="16">
        <f t="shared" si="243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11" t="s">
        <v>8315</v>
      </c>
      <c r="R3063" t="s">
        <v>8355</v>
      </c>
      <c r="S3063" s="16">
        <f t="shared" si="242"/>
        <v>41834.784120370372</v>
      </c>
      <c r="T3063" s="16">
        <f t="shared" si="243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1" t="s">
        <v>8315</v>
      </c>
      <c r="R3064" t="s">
        <v>8355</v>
      </c>
      <c r="S3064" s="16">
        <f t="shared" si="242"/>
        <v>42248.535787037035</v>
      </c>
      <c r="T3064" s="16">
        <f t="shared" si="243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1" t="s">
        <v>8315</v>
      </c>
      <c r="R3065" t="s">
        <v>8355</v>
      </c>
      <c r="S3065" s="16">
        <f t="shared" si="242"/>
        <v>42630.922893518517</v>
      </c>
      <c r="T3065" s="16">
        <f t="shared" si="243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1" t="s">
        <v>8315</v>
      </c>
      <c r="R3066" t="s">
        <v>8355</v>
      </c>
      <c r="S3066" s="16">
        <f t="shared" si="242"/>
        <v>42299.130162037036</v>
      </c>
      <c r="T3066" s="16">
        <f t="shared" si="243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1" t="s">
        <v>8315</v>
      </c>
      <c r="R3067" t="s">
        <v>8355</v>
      </c>
      <c r="S3067" s="16">
        <f t="shared" si="242"/>
        <v>41825.055231481485</v>
      </c>
      <c r="T3067" s="16">
        <f t="shared" si="243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1" t="s">
        <v>8315</v>
      </c>
      <c r="R3068" t="s">
        <v>8355</v>
      </c>
      <c r="S3068" s="16">
        <f t="shared" si="242"/>
        <v>42531.228437500002</v>
      </c>
      <c r="T3068" s="16">
        <f t="shared" si="243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1" t="s">
        <v>8315</v>
      </c>
      <c r="R3069" t="s">
        <v>8355</v>
      </c>
      <c r="S3069" s="16">
        <f t="shared" si="242"/>
        <v>42226.938414351855</v>
      </c>
      <c r="T3069" s="16">
        <f t="shared" si="243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1" t="s">
        <v>8315</v>
      </c>
      <c r="R3070" t="s">
        <v>8355</v>
      </c>
      <c r="S3070" s="16">
        <f t="shared" si="242"/>
        <v>42263.691574074073</v>
      </c>
      <c r="T3070" s="16">
        <f t="shared" si="243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1" t="s">
        <v>8315</v>
      </c>
      <c r="R3071" t="s">
        <v>8355</v>
      </c>
      <c r="S3071" s="16">
        <f t="shared" si="242"/>
        <v>41957.833726851852</v>
      </c>
      <c r="T3071" s="16">
        <f t="shared" si="243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1" t="s">
        <v>8315</v>
      </c>
      <c r="R3072" t="s">
        <v>8355</v>
      </c>
      <c r="S3072" s="16">
        <f t="shared" si="242"/>
        <v>42690.733437499999</v>
      </c>
      <c r="T3072" s="16">
        <f t="shared" si="243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1" t="s">
        <v>8315</v>
      </c>
      <c r="R3073" t="s">
        <v>8355</v>
      </c>
      <c r="S3073" s="16">
        <f t="shared" si="242"/>
        <v>42097.732418981483</v>
      </c>
      <c r="T3073" s="16">
        <f t="shared" si="243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1" t="s">
        <v>8315</v>
      </c>
      <c r="R3074" t="s">
        <v>8355</v>
      </c>
      <c r="S3074" s="16">
        <f t="shared" si="242"/>
        <v>42658.690532407403</v>
      </c>
      <c r="T3074" s="16">
        <f t="shared" si="243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6">
        <f t="shared" si="242"/>
        <v>42111.684027777781</v>
      </c>
      <c r="T3075" s="16">
        <f t="shared" si="243"/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ref="O3101:O3164" si="245">ROUND(E3101/D3101*100,0)</f>
        <v>14</v>
      </c>
      <c r="P3101">
        <f t="shared" ref="P3101:P3164" si="246">IFERROR(ROUND(E3101/L3101,2),0)</f>
        <v>55.6</v>
      </c>
      <c r="Q3101" s="11" t="s">
        <v>8315</v>
      </c>
      <c r="R3101" t="s">
        <v>8355</v>
      </c>
      <c r="S3101" s="16">
        <f t="shared" ref="S3101:S3164" si="247">(((J3101/60)/60)/24)+DATE(1970,1,1)</f>
        <v>42382.189710648148</v>
      </c>
      <c r="T3101" s="16">
        <f t="shared" ref="T3101:T3164" si="248">(((I3101/60)/60)/24)+DATE(1970,1,1)</f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1" t="s">
        <v>8315</v>
      </c>
      <c r="R3102" t="s">
        <v>8355</v>
      </c>
      <c r="S3102" s="16">
        <f t="shared" si="247"/>
        <v>41902.622395833336</v>
      </c>
      <c r="T3102" s="16">
        <f t="shared" si="248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1" t="s">
        <v>8315</v>
      </c>
      <c r="R3103" t="s">
        <v>8355</v>
      </c>
      <c r="S3103" s="16">
        <f t="shared" si="247"/>
        <v>42171.383530092593</v>
      </c>
      <c r="T3103" s="16">
        <f t="shared" si="248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1" t="s">
        <v>8315</v>
      </c>
      <c r="R3104" t="s">
        <v>8355</v>
      </c>
      <c r="S3104" s="16">
        <f t="shared" si="247"/>
        <v>42555.340486111112</v>
      </c>
      <c r="T3104" s="16">
        <f t="shared" si="248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1" t="s">
        <v>8315</v>
      </c>
      <c r="R3105" t="s">
        <v>8355</v>
      </c>
      <c r="S3105" s="16">
        <f t="shared" si="247"/>
        <v>42107.156319444446</v>
      </c>
      <c r="T3105" s="16">
        <f t="shared" si="248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1" t="s">
        <v>8315</v>
      </c>
      <c r="R3106" t="s">
        <v>8355</v>
      </c>
      <c r="S3106" s="16">
        <f t="shared" si="247"/>
        <v>42006.908692129626</v>
      </c>
      <c r="T3106" s="16">
        <f t="shared" si="248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1" t="s">
        <v>8315</v>
      </c>
      <c r="R3107" t="s">
        <v>8355</v>
      </c>
      <c r="S3107" s="16">
        <f t="shared" si="247"/>
        <v>41876.718935185185</v>
      </c>
      <c r="T3107" s="16">
        <f t="shared" si="248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1" t="s">
        <v>8315</v>
      </c>
      <c r="R3108" t="s">
        <v>8355</v>
      </c>
      <c r="S3108" s="16">
        <f t="shared" si="247"/>
        <v>42241.429120370376</v>
      </c>
      <c r="T3108" s="16">
        <f t="shared" si="248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1" t="s">
        <v>8315</v>
      </c>
      <c r="R3109" t="s">
        <v>8355</v>
      </c>
      <c r="S3109" s="16">
        <f t="shared" si="247"/>
        <v>42128.814247685179</v>
      </c>
      <c r="T3109" s="16">
        <f t="shared" si="248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1" t="s">
        <v>8315</v>
      </c>
      <c r="R3110" t="s">
        <v>8355</v>
      </c>
      <c r="S3110" s="16">
        <f t="shared" si="247"/>
        <v>42062.680486111116</v>
      </c>
      <c r="T3110" s="16">
        <f t="shared" si="248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1" t="s">
        <v>8315</v>
      </c>
      <c r="R3111" t="s">
        <v>8355</v>
      </c>
      <c r="S3111" s="16">
        <f t="shared" si="247"/>
        <v>41844.125115740739</v>
      </c>
      <c r="T3111" s="16">
        <f t="shared" si="248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1" t="s">
        <v>8315</v>
      </c>
      <c r="R3112" t="s">
        <v>8355</v>
      </c>
      <c r="S3112" s="16">
        <f t="shared" si="247"/>
        <v>42745.031469907408</v>
      </c>
      <c r="T3112" s="16">
        <f t="shared" si="248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1" t="s">
        <v>8315</v>
      </c>
      <c r="R3113" t="s">
        <v>8355</v>
      </c>
      <c r="S3113" s="16">
        <f t="shared" si="247"/>
        <v>41885.595138888886</v>
      </c>
      <c r="T3113" s="16">
        <f t="shared" si="248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1" t="s">
        <v>8315</v>
      </c>
      <c r="R3114" t="s">
        <v>8355</v>
      </c>
      <c r="S3114" s="16">
        <f t="shared" si="247"/>
        <v>42615.121921296297</v>
      </c>
      <c r="T3114" s="16">
        <f t="shared" si="248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1" t="s">
        <v>8315</v>
      </c>
      <c r="R3115" t="s">
        <v>8355</v>
      </c>
      <c r="S3115" s="16">
        <f t="shared" si="247"/>
        <v>42081.731273148151</v>
      </c>
      <c r="T3115" s="16">
        <f t="shared" si="248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11" t="s">
        <v>8315</v>
      </c>
      <c r="R3116" t="s">
        <v>8355</v>
      </c>
      <c r="S3116" s="16">
        <f t="shared" si="247"/>
        <v>41843.632523148146</v>
      </c>
      <c r="T3116" s="16">
        <f t="shared" si="248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1" t="s">
        <v>8315</v>
      </c>
      <c r="R3117" t="s">
        <v>8355</v>
      </c>
      <c r="S3117" s="16">
        <f t="shared" si="247"/>
        <v>42496.447071759263</v>
      </c>
      <c r="T3117" s="16">
        <f t="shared" si="248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1" t="s">
        <v>8315</v>
      </c>
      <c r="R3118" t="s">
        <v>8355</v>
      </c>
      <c r="S3118" s="16">
        <f t="shared" si="247"/>
        <v>42081.515335648146</v>
      </c>
      <c r="T3118" s="16">
        <f t="shared" si="248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1" t="s">
        <v>8315</v>
      </c>
      <c r="R3119" t="s">
        <v>8355</v>
      </c>
      <c r="S3119" s="16">
        <f t="shared" si="247"/>
        <v>42509.374537037031</v>
      </c>
      <c r="T3119" s="16">
        <f t="shared" si="248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1" t="s">
        <v>8315</v>
      </c>
      <c r="R3120" t="s">
        <v>8355</v>
      </c>
      <c r="S3120" s="16">
        <f t="shared" si="247"/>
        <v>42534.649571759262</v>
      </c>
      <c r="T3120" s="16">
        <f t="shared" si="248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1" t="s">
        <v>8315</v>
      </c>
      <c r="R3121" t="s">
        <v>8355</v>
      </c>
      <c r="S3121" s="16">
        <f t="shared" si="247"/>
        <v>42060.04550925926</v>
      </c>
      <c r="T3121" s="16">
        <f t="shared" si="248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1" t="s">
        <v>8315</v>
      </c>
      <c r="R3122" t="s">
        <v>8355</v>
      </c>
      <c r="S3122" s="16">
        <f t="shared" si="247"/>
        <v>42435.942083333335</v>
      </c>
      <c r="T3122" s="16">
        <f t="shared" si="248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1" t="s">
        <v>8315</v>
      </c>
      <c r="R3123" t="s">
        <v>8355</v>
      </c>
      <c r="S3123" s="16">
        <f t="shared" si="247"/>
        <v>41848.679803240739</v>
      </c>
      <c r="T3123" s="16">
        <f t="shared" si="248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1" t="s">
        <v>8315</v>
      </c>
      <c r="R3124" t="s">
        <v>8355</v>
      </c>
      <c r="S3124" s="16">
        <f t="shared" si="247"/>
        <v>42678.932083333333</v>
      </c>
      <c r="T3124" s="16">
        <f t="shared" si="248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1" t="s">
        <v>8315</v>
      </c>
      <c r="R3125" t="s">
        <v>8355</v>
      </c>
      <c r="S3125" s="16">
        <f t="shared" si="247"/>
        <v>42530.993032407408</v>
      </c>
      <c r="T3125" s="16">
        <f t="shared" si="248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1" t="s">
        <v>8315</v>
      </c>
      <c r="R3126" t="s">
        <v>8355</v>
      </c>
      <c r="S3126" s="16">
        <f t="shared" si="247"/>
        <v>41977.780104166668</v>
      </c>
      <c r="T3126" s="16">
        <f t="shared" si="248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1" t="s">
        <v>8315</v>
      </c>
      <c r="R3127" t="s">
        <v>8355</v>
      </c>
      <c r="S3127" s="16">
        <f t="shared" si="247"/>
        <v>42346.20685185185</v>
      </c>
      <c r="T3127" s="16">
        <f t="shared" si="248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1" t="s">
        <v>8315</v>
      </c>
      <c r="R3128" t="s">
        <v>8355</v>
      </c>
      <c r="S3128" s="16">
        <f t="shared" si="247"/>
        <v>42427.01807870371</v>
      </c>
      <c r="T3128" s="16">
        <f t="shared" si="248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1" t="s">
        <v>8315</v>
      </c>
      <c r="R3129" t="s">
        <v>8355</v>
      </c>
      <c r="S3129" s="16">
        <f t="shared" si="247"/>
        <v>42034.856817129628</v>
      </c>
      <c r="T3129" s="16">
        <f t="shared" si="248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1" t="s">
        <v>8315</v>
      </c>
      <c r="R3130" t="s">
        <v>8316</v>
      </c>
      <c r="S3130" s="16">
        <f t="shared" si="247"/>
        <v>42780.825706018513</v>
      </c>
      <c r="T3130" s="16">
        <f t="shared" si="248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1" t="s">
        <v>8315</v>
      </c>
      <c r="R3131" t="s">
        <v>8316</v>
      </c>
      <c r="S3131" s="16">
        <f t="shared" si="247"/>
        <v>42803.842812499999</v>
      </c>
      <c r="T3131" s="16">
        <f t="shared" si="248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1" t="s">
        <v>8315</v>
      </c>
      <c r="R3132" t="s">
        <v>8316</v>
      </c>
      <c r="S3132" s="16">
        <f t="shared" si="247"/>
        <v>42808.640231481477</v>
      </c>
      <c r="T3132" s="16">
        <f t="shared" si="248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1" t="s">
        <v>8315</v>
      </c>
      <c r="R3133" t="s">
        <v>8316</v>
      </c>
      <c r="S3133" s="16">
        <f t="shared" si="247"/>
        <v>42803.579224537039</v>
      </c>
      <c r="T3133" s="16">
        <f t="shared" si="248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1" t="s">
        <v>8315</v>
      </c>
      <c r="R3134" t="s">
        <v>8316</v>
      </c>
      <c r="S3134" s="16">
        <f t="shared" si="247"/>
        <v>42786.350231481483</v>
      </c>
      <c r="T3134" s="16">
        <f t="shared" si="248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1" t="s">
        <v>8315</v>
      </c>
      <c r="R3135" t="s">
        <v>8316</v>
      </c>
      <c r="S3135" s="16">
        <f t="shared" si="247"/>
        <v>42788.565208333333</v>
      </c>
      <c r="T3135" s="16">
        <f t="shared" si="248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1" t="s">
        <v>8315</v>
      </c>
      <c r="R3136" t="s">
        <v>8316</v>
      </c>
      <c r="S3136" s="16">
        <f t="shared" si="247"/>
        <v>42800.720127314817</v>
      </c>
      <c r="T3136" s="16">
        <f t="shared" si="248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1" t="s">
        <v>8315</v>
      </c>
      <c r="R3137" t="s">
        <v>8316</v>
      </c>
      <c r="S3137" s="16">
        <f t="shared" si="247"/>
        <v>42807.151863425926</v>
      </c>
      <c r="T3137" s="16">
        <f t="shared" si="248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1" t="s">
        <v>8315</v>
      </c>
      <c r="R3138" t="s">
        <v>8316</v>
      </c>
      <c r="S3138" s="16">
        <f t="shared" si="247"/>
        <v>42789.462430555555</v>
      </c>
      <c r="T3138" s="16">
        <f t="shared" si="248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6">
        <f t="shared" si="247"/>
        <v>42807.885057870371</v>
      </c>
      <c r="T3139" s="16">
        <f t="shared" si="248"/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ref="O3165:O3228" si="250">ROUND(E3165/D3165*100,0)</f>
        <v>111</v>
      </c>
      <c r="P3165">
        <f t="shared" ref="P3165:P3228" si="251">IFERROR(ROUND(E3165/L3165,2),0)</f>
        <v>200.69</v>
      </c>
      <c r="Q3165" s="11" t="s">
        <v>8315</v>
      </c>
      <c r="R3165" t="s">
        <v>8316</v>
      </c>
      <c r="S3165" s="16">
        <f t="shared" ref="S3165:S3228" si="252">(((J3165/60)/60)/24)+DATE(1970,1,1)</f>
        <v>41775.753761574073</v>
      </c>
      <c r="T3165" s="16">
        <f t="shared" ref="T3165:T3228" si="253">(((I3165/60)/60)/24)+DATE(1970,1,1)</f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>
        <f t="shared" si="251"/>
        <v>37.590000000000003</v>
      </c>
      <c r="Q3166" s="11" t="s">
        <v>8315</v>
      </c>
      <c r="R3166" t="s">
        <v>8316</v>
      </c>
      <c r="S3166" s="16">
        <f t="shared" si="252"/>
        <v>41766.80572916667</v>
      </c>
      <c r="T3166" s="16">
        <f t="shared" si="253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>
        <f t="shared" si="251"/>
        <v>58.1</v>
      </c>
      <c r="Q3167" s="11" t="s">
        <v>8315</v>
      </c>
      <c r="R3167" t="s">
        <v>8316</v>
      </c>
      <c r="S3167" s="16">
        <f t="shared" si="252"/>
        <v>40644.159259259257</v>
      </c>
      <c r="T3167" s="16">
        <f t="shared" si="253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>
        <f t="shared" si="251"/>
        <v>60.3</v>
      </c>
      <c r="Q3168" s="11" t="s">
        <v>8315</v>
      </c>
      <c r="R3168" t="s">
        <v>8316</v>
      </c>
      <c r="S3168" s="16">
        <f t="shared" si="252"/>
        <v>41940.69158564815</v>
      </c>
      <c r="T3168" s="16">
        <f t="shared" si="253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>
        <f t="shared" si="251"/>
        <v>63.36</v>
      </c>
      <c r="Q3169" s="11" t="s">
        <v>8315</v>
      </c>
      <c r="R3169" t="s">
        <v>8316</v>
      </c>
      <c r="S3169" s="16">
        <f t="shared" si="252"/>
        <v>41839.175706018519</v>
      </c>
      <c r="T3169" s="16">
        <f t="shared" si="253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>
        <f t="shared" si="251"/>
        <v>50.9</v>
      </c>
      <c r="Q3170" s="11" t="s">
        <v>8315</v>
      </c>
      <c r="R3170" t="s">
        <v>8316</v>
      </c>
      <c r="S3170" s="16">
        <f t="shared" si="252"/>
        <v>41772.105937500004</v>
      </c>
      <c r="T3170" s="16">
        <f t="shared" si="253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>
        <f t="shared" si="251"/>
        <v>100.5</v>
      </c>
      <c r="Q3171" s="11" t="s">
        <v>8315</v>
      </c>
      <c r="R3171" t="s">
        <v>8316</v>
      </c>
      <c r="S3171" s="16">
        <f t="shared" si="252"/>
        <v>41591.737974537034</v>
      </c>
      <c r="T3171" s="16">
        <f t="shared" si="253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>
        <f t="shared" si="251"/>
        <v>31.62</v>
      </c>
      <c r="Q3172" s="11" t="s">
        <v>8315</v>
      </c>
      <c r="R3172" t="s">
        <v>8316</v>
      </c>
      <c r="S3172" s="16">
        <f t="shared" si="252"/>
        <v>41789.080370370371</v>
      </c>
      <c r="T3172" s="16">
        <f t="shared" si="253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0"/>
        <v>109</v>
      </c>
      <c r="P3173">
        <f t="shared" si="251"/>
        <v>65.099999999999994</v>
      </c>
      <c r="Q3173" s="11" t="s">
        <v>8315</v>
      </c>
      <c r="R3173" t="s">
        <v>8316</v>
      </c>
      <c r="S3173" s="16">
        <f t="shared" si="252"/>
        <v>42466.608310185184</v>
      </c>
      <c r="T3173" s="16">
        <f t="shared" si="253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>
        <f t="shared" si="251"/>
        <v>79.31</v>
      </c>
      <c r="Q3174" s="11" t="s">
        <v>8315</v>
      </c>
      <c r="R3174" t="s">
        <v>8316</v>
      </c>
      <c r="S3174" s="16">
        <f t="shared" si="252"/>
        <v>40923.729953703703</v>
      </c>
      <c r="T3174" s="16">
        <f t="shared" si="253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>
        <f t="shared" si="251"/>
        <v>139.19</v>
      </c>
      <c r="Q3175" s="11" t="s">
        <v>8315</v>
      </c>
      <c r="R3175" t="s">
        <v>8316</v>
      </c>
      <c r="S3175" s="16">
        <f t="shared" si="252"/>
        <v>41878.878379629627</v>
      </c>
      <c r="T3175" s="16">
        <f t="shared" si="253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>
        <f t="shared" si="251"/>
        <v>131.91</v>
      </c>
      <c r="Q3176" s="11" t="s">
        <v>8315</v>
      </c>
      <c r="R3176" t="s">
        <v>8316</v>
      </c>
      <c r="S3176" s="16">
        <f t="shared" si="252"/>
        <v>41862.864675925928</v>
      </c>
      <c r="T3176" s="16">
        <f t="shared" si="253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>
        <f t="shared" si="251"/>
        <v>91.3</v>
      </c>
      <c r="Q3177" s="11" t="s">
        <v>8315</v>
      </c>
      <c r="R3177" t="s">
        <v>8316</v>
      </c>
      <c r="S3177" s="16">
        <f t="shared" si="252"/>
        <v>40531.886886574073</v>
      </c>
      <c r="T3177" s="16">
        <f t="shared" si="253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>
        <f t="shared" si="251"/>
        <v>39.67</v>
      </c>
      <c r="Q3178" s="11" t="s">
        <v>8315</v>
      </c>
      <c r="R3178" t="s">
        <v>8316</v>
      </c>
      <c r="S3178" s="16">
        <f t="shared" si="252"/>
        <v>41477.930914351848</v>
      </c>
      <c r="T3178" s="16">
        <f t="shared" si="253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0"/>
        <v>117</v>
      </c>
      <c r="P3179">
        <f t="shared" si="251"/>
        <v>57.55</v>
      </c>
      <c r="Q3179" s="11" t="s">
        <v>8315</v>
      </c>
      <c r="R3179" t="s">
        <v>8316</v>
      </c>
      <c r="S3179" s="16">
        <f t="shared" si="252"/>
        <v>41781.666770833333</v>
      </c>
      <c r="T3179" s="16">
        <f t="shared" si="253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0"/>
        <v>172</v>
      </c>
      <c r="P3180">
        <f t="shared" si="251"/>
        <v>33.03</v>
      </c>
      <c r="Q3180" s="11" t="s">
        <v>8315</v>
      </c>
      <c r="R3180" t="s">
        <v>8316</v>
      </c>
      <c r="S3180" s="16">
        <f t="shared" si="252"/>
        <v>41806.605034722219</v>
      </c>
      <c r="T3180" s="16">
        <f t="shared" si="253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>
        <f t="shared" si="251"/>
        <v>77.34</v>
      </c>
      <c r="Q3181" s="11" t="s">
        <v>8315</v>
      </c>
      <c r="R3181" t="s">
        <v>8316</v>
      </c>
      <c r="S3181" s="16">
        <f t="shared" si="252"/>
        <v>41375.702210648145</v>
      </c>
      <c r="T3181" s="16">
        <f t="shared" si="253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120</v>
      </c>
      <c r="P3182">
        <f t="shared" si="251"/>
        <v>31.93</v>
      </c>
      <c r="Q3182" s="11" t="s">
        <v>8315</v>
      </c>
      <c r="R3182" t="s">
        <v>8316</v>
      </c>
      <c r="S3182" s="16">
        <f t="shared" si="252"/>
        <v>41780.412604166668</v>
      </c>
      <c r="T3182" s="16">
        <f t="shared" si="253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109</v>
      </c>
      <c r="P3183">
        <f t="shared" si="251"/>
        <v>36.33</v>
      </c>
      <c r="Q3183" s="11" t="s">
        <v>8315</v>
      </c>
      <c r="R3183" t="s">
        <v>8316</v>
      </c>
      <c r="S3183" s="16">
        <f t="shared" si="252"/>
        <v>41779.310034722221</v>
      </c>
      <c r="T3183" s="16">
        <f t="shared" si="253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>
        <f t="shared" si="251"/>
        <v>46.77</v>
      </c>
      <c r="Q3184" s="11" t="s">
        <v>8315</v>
      </c>
      <c r="R3184" t="s">
        <v>8316</v>
      </c>
      <c r="S3184" s="16">
        <f t="shared" si="252"/>
        <v>40883.949317129627</v>
      </c>
      <c r="T3184" s="16">
        <f t="shared" si="253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>
        <f t="shared" si="251"/>
        <v>40.07</v>
      </c>
      <c r="Q3185" s="11" t="s">
        <v>8315</v>
      </c>
      <c r="R3185" t="s">
        <v>8316</v>
      </c>
      <c r="S3185" s="16">
        <f t="shared" si="252"/>
        <v>41491.79478009259</v>
      </c>
      <c r="T3185" s="16">
        <f t="shared" si="253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>
        <f t="shared" si="251"/>
        <v>100.22</v>
      </c>
      <c r="Q3186" s="11" t="s">
        <v>8315</v>
      </c>
      <c r="R3186" t="s">
        <v>8316</v>
      </c>
      <c r="S3186" s="16">
        <f t="shared" si="252"/>
        <v>41791.993414351848</v>
      </c>
      <c r="T3186" s="16">
        <f t="shared" si="253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100</v>
      </c>
      <c r="P3187">
        <f t="shared" si="251"/>
        <v>41.67</v>
      </c>
      <c r="Q3187" s="11" t="s">
        <v>8315</v>
      </c>
      <c r="R3187" t="s">
        <v>8316</v>
      </c>
      <c r="S3187" s="16">
        <f t="shared" si="252"/>
        <v>41829.977326388893</v>
      </c>
      <c r="T3187" s="16">
        <f t="shared" si="253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102</v>
      </c>
      <c r="P3188">
        <f t="shared" si="251"/>
        <v>46.71</v>
      </c>
      <c r="Q3188" s="11" t="s">
        <v>8315</v>
      </c>
      <c r="R3188" t="s">
        <v>8316</v>
      </c>
      <c r="S3188" s="16">
        <f t="shared" si="252"/>
        <v>41868.924050925925</v>
      </c>
      <c r="T3188" s="16">
        <f t="shared" si="253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>
        <f t="shared" si="251"/>
        <v>71.489999999999995</v>
      </c>
      <c r="Q3189" s="11" t="s">
        <v>8315</v>
      </c>
      <c r="R3189" t="s">
        <v>8316</v>
      </c>
      <c r="S3189" s="16">
        <f t="shared" si="252"/>
        <v>41835.666354166664</v>
      </c>
      <c r="T3189" s="16">
        <f t="shared" si="253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11" t="s">
        <v>8315</v>
      </c>
      <c r="R3190" t="s">
        <v>8357</v>
      </c>
      <c r="S3190" s="16">
        <f t="shared" si="252"/>
        <v>42144.415532407409</v>
      </c>
      <c r="T3190" s="16">
        <f t="shared" si="253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1" t="s">
        <v>8315</v>
      </c>
      <c r="R3191" t="s">
        <v>8357</v>
      </c>
      <c r="S3191" s="16">
        <f t="shared" si="252"/>
        <v>42118.346435185187</v>
      </c>
      <c r="T3191" s="16">
        <f t="shared" si="253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1" t="s">
        <v>8315</v>
      </c>
      <c r="R3192" t="s">
        <v>8357</v>
      </c>
      <c r="S3192" s="16">
        <f t="shared" si="252"/>
        <v>42683.151331018518</v>
      </c>
      <c r="T3192" s="16">
        <f t="shared" si="253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1" t="s">
        <v>8315</v>
      </c>
      <c r="R3193" t="s">
        <v>8357</v>
      </c>
      <c r="S3193" s="16">
        <f t="shared" si="252"/>
        <v>42538.755428240736</v>
      </c>
      <c r="T3193" s="16">
        <f t="shared" si="253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11" t="s">
        <v>8315</v>
      </c>
      <c r="R3194" t="s">
        <v>8357</v>
      </c>
      <c r="S3194" s="16">
        <f t="shared" si="252"/>
        <v>42018.94049768518</v>
      </c>
      <c r="T3194" s="16">
        <f t="shared" si="253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1" t="s">
        <v>8315</v>
      </c>
      <c r="R3195" t="s">
        <v>8357</v>
      </c>
      <c r="S3195" s="16">
        <f t="shared" si="252"/>
        <v>42010.968240740738</v>
      </c>
      <c r="T3195" s="16">
        <f t="shared" si="253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1" t="s">
        <v>8315</v>
      </c>
      <c r="R3196" t="s">
        <v>8357</v>
      </c>
      <c r="S3196" s="16">
        <f t="shared" si="252"/>
        <v>42182.062476851846</v>
      </c>
      <c r="T3196" s="16">
        <f t="shared" si="253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1" t="s">
        <v>8315</v>
      </c>
      <c r="R3197" t="s">
        <v>8357</v>
      </c>
      <c r="S3197" s="16">
        <f t="shared" si="252"/>
        <v>42017.594236111108</v>
      </c>
      <c r="T3197" s="16">
        <f t="shared" si="253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1" t="s">
        <v>8315</v>
      </c>
      <c r="R3198" t="s">
        <v>8357</v>
      </c>
      <c r="S3198" s="16">
        <f t="shared" si="252"/>
        <v>42157.598090277781</v>
      </c>
      <c r="T3198" s="16">
        <f t="shared" si="253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1" t="s">
        <v>8315</v>
      </c>
      <c r="R3199" t="s">
        <v>8357</v>
      </c>
      <c r="S3199" s="16">
        <f t="shared" si="252"/>
        <v>42009.493263888886</v>
      </c>
      <c r="T3199" s="16">
        <f t="shared" si="253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1" t="s">
        <v>8315</v>
      </c>
      <c r="R3200" t="s">
        <v>8357</v>
      </c>
      <c r="S3200" s="16">
        <f t="shared" si="252"/>
        <v>42013.424502314811</v>
      </c>
      <c r="T3200" s="16">
        <f t="shared" si="253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1" t="s">
        <v>8315</v>
      </c>
      <c r="R3201" t="s">
        <v>8357</v>
      </c>
      <c r="S3201" s="16">
        <f t="shared" si="252"/>
        <v>41858.761782407404</v>
      </c>
      <c r="T3201" s="16">
        <f t="shared" si="253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1" t="s">
        <v>8315</v>
      </c>
      <c r="R3202" t="s">
        <v>8357</v>
      </c>
      <c r="S3202" s="16">
        <f t="shared" si="252"/>
        <v>42460.320613425924</v>
      </c>
      <c r="T3202" s="16">
        <f t="shared" si="253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16">
        <f t="shared" si="252"/>
        <v>41861.767094907409</v>
      </c>
      <c r="T3203" s="16">
        <f t="shared" si="253"/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ref="O3229:O3292" si="255">ROUND(E3229/D3229*100,0)</f>
        <v>125</v>
      </c>
      <c r="P3229">
        <f t="shared" ref="P3229:P3292" si="256">IFERROR(ROUND(E3229/L3229,2),0)</f>
        <v>50</v>
      </c>
      <c r="Q3229" s="11" t="s">
        <v>8315</v>
      </c>
      <c r="R3229" t="s">
        <v>8316</v>
      </c>
      <c r="S3229" s="16">
        <f t="shared" ref="S3229:S3292" si="257">(((J3229/60)/60)/24)+DATE(1970,1,1)</f>
        <v>42722.882361111115</v>
      </c>
      <c r="T3229" s="16">
        <f t="shared" ref="T3229:T3292" si="258">(((I3229/60)/60)/24)+DATE(1970,1,1)</f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5"/>
        <v>102</v>
      </c>
      <c r="P3230">
        <f t="shared" si="256"/>
        <v>193.62</v>
      </c>
      <c r="Q3230" s="11" t="s">
        <v>8315</v>
      </c>
      <c r="R3230" t="s">
        <v>8316</v>
      </c>
      <c r="S3230" s="16">
        <f t="shared" si="257"/>
        <v>42323.70930555556</v>
      </c>
      <c r="T3230" s="16">
        <f t="shared" si="258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5"/>
        <v>108</v>
      </c>
      <c r="P3231">
        <f t="shared" si="256"/>
        <v>106.8</v>
      </c>
      <c r="Q3231" s="11" t="s">
        <v>8315</v>
      </c>
      <c r="R3231" t="s">
        <v>8316</v>
      </c>
      <c r="S3231" s="16">
        <f t="shared" si="257"/>
        <v>41933.291643518518</v>
      </c>
      <c r="T3231" s="16">
        <f t="shared" si="258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5"/>
        <v>110</v>
      </c>
      <c r="P3232">
        <f t="shared" si="256"/>
        <v>77.22</v>
      </c>
      <c r="Q3232" s="11" t="s">
        <v>8315</v>
      </c>
      <c r="R3232" t="s">
        <v>8316</v>
      </c>
      <c r="S3232" s="16">
        <f t="shared" si="257"/>
        <v>41898.168125000004</v>
      </c>
      <c r="T3232" s="16">
        <f t="shared" si="258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5"/>
        <v>161</v>
      </c>
      <c r="P3233">
        <f t="shared" si="256"/>
        <v>57.5</v>
      </c>
      <c r="Q3233" s="11" t="s">
        <v>8315</v>
      </c>
      <c r="R3233" t="s">
        <v>8316</v>
      </c>
      <c r="S3233" s="16">
        <f t="shared" si="257"/>
        <v>42446.943831018521</v>
      </c>
      <c r="T3233" s="16">
        <f t="shared" si="258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5"/>
        <v>131</v>
      </c>
      <c r="P3234">
        <f t="shared" si="256"/>
        <v>50.46</v>
      </c>
      <c r="Q3234" s="11" t="s">
        <v>8315</v>
      </c>
      <c r="R3234" t="s">
        <v>8316</v>
      </c>
      <c r="S3234" s="16">
        <f t="shared" si="257"/>
        <v>42463.81385416667</v>
      </c>
      <c r="T3234" s="16">
        <f t="shared" si="258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5"/>
        <v>119</v>
      </c>
      <c r="P3235">
        <f t="shared" si="256"/>
        <v>97.38</v>
      </c>
      <c r="Q3235" s="11" t="s">
        <v>8315</v>
      </c>
      <c r="R3235" t="s">
        <v>8316</v>
      </c>
      <c r="S3235" s="16">
        <f t="shared" si="257"/>
        <v>42766.805034722223</v>
      </c>
      <c r="T3235" s="16">
        <f t="shared" si="258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5"/>
        <v>100</v>
      </c>
      <c r="P3236">
        <f t="shared" si="256"/>
        <v>34.92</v>
      </c>
      <c r="Q3236" s="11" t="s">
        <v>8315</v>
      </c>
      <c r="R3236" t="s">
        <v>8316</v>
      </c>
      <c r="S3236" s="16">
        <f t="shared" si="257"/>
        <v>42734.789444444439</v>
      </c>
      <c r="T3236" s="16">
        <f t="shared" si="258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5"/>
        <v>103</v>
      </c>
      <c r="P3237">
        <f t="shared" si="256"/>
        <v>85.53</v>
      </c>
      <c r="Q3237" s="11" t="s">
        <v>8315</v>
      </c>
      <c r="R3237" t="s">
        <v>8316</v>
      </c>
      <c r="S3237" s="16">
        <f t="shared" si="257"/>
        <v>42522.347812499997</v>
      </c>
      <c r="T3237" s="16">
        <f t="shared" si="258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5"/>
        <v>101</v>
      </c>
      <c r="P3238">
        <f t="shared" si="256"/>
        <v>182.91</v>
      </c>
      <c r="Q3238" s="11" t="s">
        <v>8315</v>
      </c>
      <c r="R3238" t="s">
        <v>8316</v>
      </c>
      <c r="S3238" s="16">
        <f t="shared" si="257"/>
        <v>42702.917048611111</v>
      </c>
      <c r="T3238" s="16">
        <f t="shared" si="258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5"/>
        <v>101</v>
      </c>
      <c r="P3239">
        <f t="shared" si="256"/>
        <v>131.13999999999999</v>
      </c>
      <c r="Q3239" s="11" t="s">
        <v>8315</v>
      </c>
      <c r="R3239" t="s">
        <v>8316</v>
      </c>
      <c r="S3239" s="16">
        <f t="shared" si="257"/>
        <v>42252.474351851852</v>
      </c>
      <c r="T3239" s="16">
        <f t="shared" si="258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5"/>
        <v>112</v>
      </c>
      <c r="P3240">
        <f t="shared" si="256"/>
        <v>39.81</v>
      </c>
      <c r="Q3240" s="11" t="s">
        <v>8315</v>
      </c>
      <c r="R3240" t="s">
        <v>8316</v>
      </c>
      <c r="S3240" s="16">
        <f t="shared" si="257"/>
        <v>42156.510393518518</v>
      </c>
      <c r="T3240" s="16">
        <f t="shared" si="258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5"/>
        <v>106</v>
      </c>
      <c r="P3241">
        <f t="shared" si="256"/>
        <v>59.7</v>
      </c>
      <c r="Q3241" s="11" t="s">
        <v>8315</v>
      </c>
      <c r="R3241" t="s">
        <v>8316</v>
      </c>
      <c r="S3241" s="16">
        <f t="shared" si="257"/>
        <v>42278.089039351849</v>
      </c>
      <c r="T3241" s="16">
        <f t="shared" si="258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5"/>
        <v>101</v>
      </c>
      <c r="P3242">
        <f t="shared" si="256"/>
        <v>88.74</v>
      </c>
      <c r="Q3242" s="11" t="s">
        <v>8315</v>
      </c>
      <c r="R3242" t="s">
        <v>8316</v>
      </c>
      <c r="S3242" s="16">
        <f t="shared" si="257"/>
        <v>42754.693842592591</v>
      </c>
      <c r="T3242" s="16">
        <f t="shared" si="258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5"/>
        <v>115</v>
      </c>
      <c r="P3243">
        <f t="shared" si="256"/>
        <v>58.69</v>
      </c>
      <c r="Q3243" s="11" t="s">
        <v>8315</v>
      </c>
      <c r="R3243" t="s">
        <v>8316</v>
      </c>
      <c r="S3243" s="16">
        <f t="shared" si="257"/>
        <v>41893.324884259258</v>
      </c>
      <c r="T3243" s="16">
        <f t="shared" si="258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5"/>
        <v>127</v>
      </c>
      <c r="P3244">
        <f t="shared" si="256"/>
        <v>69.569999999999993</v>
      </c>
      <c r="Q3244" s="11" t="s">
        <v>8315</v>
      </c>
      <c r="R3244" t="s">
        <v>8316</v>
      </c>
      <c r="S3244" s="16">
        <f t="shared" si="257"/>
        <v>41871.755694444444</v>
      </c>
      <c r="T3244" s="16">
        <f t="shared" si="258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>
        <f t="shared" si="256"/>
        <v>115.87</v>
      </c>
      <c r="Q3245" s="11" t="s">
        <v>8315</v>
      </c>
      <c r="R3245" t="s">
        <v>8316</v>
      </c>
      <c r="S3245" s="16">
        <f t="shared" si="257"/>
        <v>42262.096782407403</v>
      </c>
      <c r="T3245" s="16">
        <f t="shared" si="258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5"/>
        <v>103</v>
      </c>
      <c r="P3246">
        <f t="shared" si="256"/>
        <v>23.87</v>
      </c>
      <c r="Q3246" s="11" t="s">
        <v>8315</v>
      </c>
      <c r="R3246" t="s">
        <v>8316</v>
      </c>
      <c r="S3246" s="16">
        <f t="shared" si="257"/>
        <v>42675.694236111114</v>
      </c>
      <c r="T3246" s="16">
        <f t="shared" si="258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>
        <f t="shared" si="256"/>
        <v>81.13</v>
      </c>
      <c r="Q3247" s="11" t="s">
        <v>8315</v>
      </c>
      <c r="R3247" t="s">
        <v>8316</v>
      </c>
      <c r="S3247" s="16">
        <f t="shared" si="257"/>
        <v>42135.60020833333</v>
      </c>
      <c r="T3247" s="16">
        <f t="shared" si="258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>
        <f t="shared" si="256"/>
        <v>57.63</v>
      </c>
      <c r="Q3248" s="11" t="s">
        <v>8315</v>
      </c>
      <c r="R3248" t="s">
        <v>8316</v>
      </c>
      <c r="S3248" s="16">
        <f t="shared" si="257"/>
        <v>42230.472222222219</v>
      </c>
      <c r="T3248" s="16">
        <f t="shared" si="258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5"/>
        <v>106</v>
      </c>
      <c r="P3249">
        <f t="shared" si="256"/>
        <v>46.43</v>
      </c>
      <c r="Q3249" s="11" t="s">
        <v>8315</v>
      </c>
      <c r="R3249" t="s">
        <v>8316</v>
      </c>
      <c r="S3249" s="16">
        <f t="shared" si="257"/>
        <v>42167.434166666666</v>
      </c>
      <c r="T3249" s="16">
        <f t="shared" si="258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>
        <f t="shared" si="256"/>
        <v>60.48</v>
      </c>
      <c r="Q3250" s="11" t="s">
        <v>8315</v>
      </c>
      <c r="R3250" t="s">
        <v>8316</v>
      </c>
      <c r="S3250" s="16">
        <f t="shared" si="257"/>
        <v>42068.888391203705</v>
      </c>
      <c r="T3250" s="16">
        <f t="shared" si="258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>
        <f t="shared" si="256"/>
        <v>65.58</v>
      </c>
      <c r="Q3251" s="11" t="s">
        <v>8315</v>
      </c>
      <c r="R3251" t="s">
        <v>8316</v>
      </c>
      <c r="S3251" s="16">
        <f t="shared" si="257"/>
        <v>42145.746689814812</v>
      </c>
      <c r="T3251" s="16">
        <f t="shared" si="258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>
        <f t="shared" si="256"/>
        <v>119.19</v>
      </c>
      <c r="Q3252" s="11" t="s">
        <v>8315</v>
      </c>
      <c r="R3252" t="s">
        <v>8316</v>
      </c>
      <c r="S3252" s="16">
        <f t="shared" si="257"/>
        <v>41918.742175925923</v>
      </c>
      <c r="T3252" s="16">
        <f t="shared" si="258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>
        <f t="shared" si="256"/>
        <v>83.05</v>
      </c>
      <c r="Q3253" s="11" t="s">
        <v>8315</v>
      </c>
      <c r="R3253" t="s">
        <v>8316</v>
      </c>
      <c r="S3253" s="16">
        <f t="shared" si="257"/>
        <v>42146.731087962966</v>
      </c>
      <c r="T3253" s="16">
        <f t="shared" si="258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128</v>
      </c>
      <c r="P3254">
        <f t="shared" si="256"/>
        <v>57.52</v>
      </c>
      <c r="Q3254" s="11" t="s">
        <v>8315</v>
      </c>
      <c r="R3254" t="s">
        <v>8316</v>
      </c>
      <c r="S3254" s="16">
        <f t="shared" si="257"/>
        <v>42590.472685185188</v>
      </c>
      <c r="T3254" s="16">
        <f t="shared" si="258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>
        <f t="shared" si="256"/>
        <v>177.09</v>
      </c>
      <c r="Q3255" s="11" t="s">
        <v>8315</v>
      </c>
      <c r="R3255" t="s">
        <v>8316</v>
      </c>
      <c r="S3255" s="16">
        <f t="shared" si="257"/>
        <v>42602.576712962968</v>
      </c>
      <c r="T3255" s="16">
        <f t="shared" si="258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101</v>
      </c>
      <c r="P3256">
        <f t="shared" si="256"/>
        <v>70.77</v>
      </c>
      <c r="Q3256" s="11" t="s">
        <v>8315</v>
      </c>
      <c r="R3256" t="s">
        <v>8316</v>
      </c>
      <c r="S3256" s="16">
        <f t="shared" si="257"/>
        <v>42059.085752314815</v>
      </c>
      <c r="T3256" s="16">
        <f t="shared" si="258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175</v>
      </c>
      <c r="P3257">
        <f t="shared" si="256"/>
        <v>29.17</v>
      </c>
      <c r="Q3257" s="11" t="s">
        <v>8315</v>
      </c>
      <c r="R3257" t="s">
        <v>8316</v>
      </c>
      <c r="S3257" s="16">
        <f t="shared" si="257"/>
        <v>41889.768229166664</v>
      </c>
      <c r="T3257" s="16">
        <f t="shared" si="258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>
        <f t="shared" si="256"/>
        <v>72.760000000000005</v>
      </c>
      <c r="Q3258" s="11" t="s">
        <v>8315</v>
      </c>
      <c r="R3258" t="s">
        <v>8316</v>
      </c>
      <c r="S3258" s="16">
        <f t="shared" si="257"/>
        <v>42144.573807870373</v>
      </c>
      <c r="T3258" s="16">
        <f t="shared" si="258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>
        <f t="shared" si="256"/>
        <v>51.85</v>
      </c>
      <c r="Q3259" s="11" t="s">
        <v>8315</v>
      </c>
      <c r="R3259" t="s">
        <v>8316</v>
      </c>
      <c r="S3259" s="16">
        <f t="shared" si="257"/>
        <v>42758.559629629628</v>
      </c>
      <c r="T3259" s="16">
        <f t="shared" si="258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6"/>
        <v>98.2</v>
      </c>
      <c r="Q3260" s="11" t="s">
        <v>8315</v>
      </c>
      <c r="R3260" t="s">
        <v>8316</v>
      </c>
      <c r="S3260" s="16">
        <f t="shared" si="257"/>
        <v>41982.887280092589</v>
      </c>
      <c r="T3260" s="16">
        <f t="shared" si="258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6"/>
        <v>251.74</v>
      </c>
      <c r="Q3261" s="11" t="s">
        <v>8315</v>
      </c>
      <c r="R3261" t="s">
        <v>8316</v>
      </c>
      <c r="S3261" s="16">
        <f t="shared" si="257"/>
        <v>42614.760937500003</v>
      </c>
      <c r="T3261" s="16">
        <f t="shared" si="258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6"/>
        <v>74.819999999999993</v>
      </c>
      <c r="Q3262" s="11" t="s">
        <v>8315</v>
      </c>
      <c r="R3262" t="s">
        <v>8316</v>
      </c>
      <c r="S3262" s="16">
        <f t="shared" si="257"/>
        <v>42303.672662037032</v>
      </c>
      <c r="T3262" s="16">
        <f t="shared" si="258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6"/>
        <v>67.650000000000006</v>
      </c>
      <c r="Q3263" s="11" t="s">
        <v>8315</v>
      </c>
      <c r="R3263" t="s">
        <v>8316</v>
      </c>
      <c r="S3263" s="16">
        <f t="shared" si="257"/>
        <v>42171.725416666668</v>
      </c>
      <c r="T3263" s="16">
        <f t="shared" si="258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6"/>
        <v>93.81</v>
      </c>
      <c r="Q3264" s="11" t="s">
        <v>8315</v>
      </c>
      <c r="R3264" t="s">
        <v>8316</v>
      </c>
      <c r="S3264" s="16">
        <f t="shared" si="257"/>
        <v>41964.315532407403</v>
      </c>
      <c r="T3264" s="16">
        <f t="shared" si="258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6"/>
        <v>41.24</v>
      </c>
      <c r="Q3265" s="11" t="s">
        <v>8315</v>
      </c>
      <c r="R3265" t="s">
        <v>8316</v>
      </c>
      <c r="S3265" s="16">
        <f t="shared" si="257"/>
        <v>42284.516064814816</v>
      </c>
      <c r="T3265" s="16">
        <f t="shared" si="258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6"/>
        <v>52.55</v>
      </c>
      <c r="Q3266" s="11" t="s">
        <v>8315</v>
      </c>
      <c r="R3266" t="s">
        <v>8316</v>
      </c>
      <c r="S3266" s="16">
        <f t="shared" si="257"/>
        <v>42016.800208333334</v>
      </c>
      <c r="T3266" s="16">
        <f t="shared" si="258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1" t="s">
        <v>8315</v>
      </c>
      <c r="R3267" t="s">
        <v>8316</v>
      </c>
      <c r="S3267" s="16">
        <f t="shared" si="257"/>
        <v>42311.711979166663</v>
      </c>
      <c r="T3267" s="16">
        <f t="shared" si="258"/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ref="O3293:O3356" si="260">ROUND(E3293/D3293*100,0)</f>
        <v>114</v>
      </c>
      <c r="P3293">
        <f t="shared" ref="P3293:P3356" si="261">IFERROR(ROUND(E3293/L3293,2),0)</f>
        <v>40.71</v>
      </c>
      <c r="Q3293" s="11" t="s">
        <v>8315</v>
      </c>
      <c r="R3293" t="s">
        <v>8316</v>
      </c>
      <c r="S3293" s="16">
        <f t="shared" ref="S3293:S3356" si="262">(((J3293/60)/60)/24)+DATE(1970,1,1)</f>
        <v>42232.702546296292</v>
      </c>
      <c r="T3293" s="16">
        <f t="shared" ref="T3293:T3356" si="263">(((I3293/60)/60)/24)+DATE(1970,1,1)</f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0"/>
        <v>286</v>
      </c>
      <c r="P3294">
        <f t="shared" si="261"/>
        <v>19.27</v>
      </c>
      <c r="Q3294" s="11" t="s">
        <v>8315</v>
      </c>
      <c r="R3294" t="s">
        <v>8316</v>
      </c>
      <c r="S3294" s="16">
        <f t="shared" si="262"/>
        <v>42282.770231481481</v>
      </c>
      <c r="T3294" s="16">
        <f t="shared" si="263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0"/>
        <v>170</v>
      </c>
      <c r="P3295">
        <f t="shared" si="261"/>
        <v>84.29</v>
      </c>
      <c r="Q3295" s="11" t="s">
        <v>8315</v>
      </c>
      <c r="R3295" t="s">
        <v>8316</v>
      </c>
      <c r="S3295" s="16">
        <f t="shared" si="262"/>
        <v>42768.425370370373</v>
      </c>
      <c r="T3295" s="16">
        <f t="shared" si="263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0"/>
        <v>118</v>
      </c>
      <c r="P3296">
        <f t="shared" si="261"/>
        <v>29.58</v>
      </c>
      <c r="Q3296" s="11" t="s">
        <v>8315</v>
      </c>
      <c r="R3296" t="s">
        <v>8316</v>
      </c>
      <c r="S3296" s="16">
        <f t="shared" si="262"/>
        <v>42141.541134259256</v>
      </c>
      <c r="T3296" s="16">
        <f t="shared" si="263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0"/>
        <v>103</v>
      </c>
      <c r="P3297">
        <f t="shared" si="261"/>
        <v>26.67</v>
      </c>
      <c r="Q3297" s="11" t="s">
        <v>8315</v>
      </c>
      <c r="R3297" t="s">
        <v>8316</v>
      </c>
      <c r="S3297" s="16">
        <f t="shared" si="262"/>
        <v>42609.442465277782</v>
      </c>
      <c r="T3297" s="16">
        <f t="shared" si="263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0"/>
        <v>144</v>
      </c>
      <c r="P3298">
        <f t="shared" si="261"/>
        <v>45.98</v>
      </c>
      <c r="Q3298" s="11" t="s">
        <v>8315</v>
      </c>
      <c r="R3298" t="s">
        <v>8316</v>
      </c>
      <c r="S3298" s="16">
        <f t="shared" si="262"/>
        <v>42309.756620370375</v>
      </c>
      <c r="T3298" s="16">
        <f t="shared" si="263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0"/>
        <v>100</v>
      </c>
      <c r="P3299">
        <f t="shared" si="261"/>
        <v>125.09</v>
      </c>
      <c r="Q3299" s="11" t="s">
        <v>8315</v>
      </c>
      <c r="R3299" t="s">
        <v>8316</v>
      </c>
      <c r="S3299" s="16">
        <f t="shared" si="262"/>
        <v>42193.771481481483</v>
      </c>
      <c r="T3299" s="16">
        <f t="shared" si="263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0"/>
        <v>102</v>
      </c>
      <c r="P3300">
        <f t="shared" si="261"/>
        <v>141.29</v>
      </c>
      <c r="Q3300" s="11" t="s">
        <v>8315</v>
      </c>
      <c r="R3300" t="s">
        <v>8316</v>
      </c>
      <c r="S3300" s="16">
        <f t="shared" si="262"/>
        <v>42239.957962962959</v>
      </c>
      <c r="T3300" s="16">
        <f t="shared" si="263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0"/>
        <v>116</v>
      </c>
      <c r="P3301">
        <f t="shared" si="261"/>
        <v>55.33</v>
      </c>
      <c r="Q3301" s="11" t="s">
        <v>8315</v>
      </c>
      <c r="R3301" t="s">
        <v>8316</v>
      </c>
      <c r="S3301" s="16">
        <f t="shared" si="262"/>
        <v>42261.917395833334</v>
      </c>
      <c r="T3301" s="16">
        <f t="shared" si="263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0"/>
        <v>136</v>
      </c>
      <c r="P3302">
        <f t="shared" si="261"/>
        <v>46.42</v>
      </c>
      <c r="Q3302" s="11" t="s">
        <v>8315</v>
      </c>
      <c r="R3302" t="s">
        <v>8316</v>
      </c>
      <c r="S3302" s="16">
        <f t="shared" si="262"/>
        <v>42102.743773148148</v>
      </c>
      <c r="T3302" s="16">
        <f t="shared" si="263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0"/>
        <v>133</v>
      </c>
      <c r="P3303">
        <f t="shared" si="261"/>
        <v>57.2</v>
      </c>
      <c r="Q3303" s="11" t="s">
        <v>8315</v>
      </c>
      <c r="R3303" t="s">
        <v>8316</v>
      </c>
      <c r="S3303" s="16">
        <f t="shared" si="262"/>
        <v>42538.73583333334</v>
      </c>
      <c r="T3303" s="16">
        <f t="shared" si="263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0"/>
        <v>103</v>
      </c>
      <c r="P3304">
        <f t="shared" si="261"/>
        <v>173.7</v>
      </c>
      <c r="Q3304" s="11" t="s">
        <v>8315</v>
      </c>
      <c r="R3304" t="s">
        <v>8316</v>
      </c>
      <c r="S3304" s="16">
        <f t="shared" si="262"/>
        <v>42681.35157407407</v>
      </c>
      <c r="T3304" s="16">
        <f t="shared" si="263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0"/>
        <v>116</v>
      </c>
      <c r="P3305">
        <f t="shared" si="261"/>
        <v>59.6</v>
      </c>
      <c r="Q3305" s="11" t="s">
        <v>8315</v>
      </c>
      <c r="R3305" t="s">
        <v>8316</v>
      </c>
      <c r="S3305" s="16">
        <f t="shared" si="262"/>
        <v>42056.65143518518</v>
      </c>
      <c r="T3305" s="16">
        <f t="shared" si="263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0"/>
        <v>105</v>
      </c>
      <c r="P3306">
        <f t="shared" si="261"/>
        <v>89.59</v>
      </c>
      <c r="Q3306" s="11" t="s">
        <v>8315</v>
      </c>
      <c r="R3306" t="s">
        <v>8316</v>
      </c>
      <c r="S3306" s="16">
        <f t="shared" si="262"/>
        <v>42696.624444444446</v>
      </c>
      <c r="T3306" s="16">
        <f t="shared" si="263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0"/>
        <v>102</v>
      </c>
      <c r="P3307">
        <f t="shared" si="261"/>
        <v>204.05</v>
      </c>
      <c r="Q3307" s="11" t="s">
        <v>8315</v>
      </c>
      <c r="R3307" t="s">
        <v>8316</v>
      </c>
      <c r="S3307" s="16">
        <f t="shared" si="262"/>
        <v>42186.855879629627</v>
      </c>
      <c r="T3307" s="16">
        <f t="shared" si="263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0"/>
        <v>175</v>
      </c>
      <c r="P3308">
        <f t="shared" si="261"/>
        <v>48.7</v>
      </c>
      <c r="Q3308" s="11" t="s">
        <v>8315</v>
      </c>
      <c r="R3308" t="s">
        <v>8316</v>
      </c>
      <c r="S3308" s="16">
        <f t="shared" si="262"/>
        <v>42493.219236111108</v>
      </c>
      <c r="T3308" s="16">
        <f t="shared" si="263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>
        <f t="shared" si="261"/>
        <v>53.34</v>
      </c>
      <c r="Q3309" s="11" t="s">
        <v>8315</v>
      </c>
      <c r="R3309" t="s">
        <v>8316</v>
      </c>
      <c r="S3309" s="16">
        <f t="shared" si="262"/>
        <v>42475.057164351849</v>
      </c>
      <c r="T3309" s="16">
        <f t="shared" si="263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>
        <f t="shared" si="261"/>
        <v>75.09</v>
      </c>
      <c r="Q3310" s="11" t="s">
        <v>8315</v>
      </c>
      <c r="R3310" t="s">
        <v>8316</v>
      </c>
      <c r="S3310" s="16">
        <f t="shared" si="262"/>
        <v>42452.876909722225</v>
      </c>
      <c r="T3310" s="16">
        <f t="shared" si="263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0"/>
        <v>159</v>
      </c>
      <c r="P3311">
        <f t="shared" si="261"/>
        <v>18</v>
      </c>
      <c r="Q3311" s="11" t="s">
        <v>8315</v>
      </c>
      <c r="R3311" t="s">
        <v>8316</v>
      </c>
      <c r="S3311" s="16">
        <f t="shared" si="262"/>
        <v>42628.650208333333</v>
      </c>
      <c r="T3311" s="16">
        <f t="shared" si="263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>
        <f t="shared" si="261"/>
        <v>209.84</v>
      </c>
      <c r="Q3312" s="11" t="s">
        <v>8315</v>
      </c>
      <c r="R3312" t="s">
        <v>8316</v>
      </c>
      <c r="S3312" s="16">
        <f t="shared" si="262"/>
        <v>42253.928530092591</v>
      </c>
      <c r="T3312" s="16">
        <f t="shared" si="263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>
        <f t="shared" si="261"/>
        <v>61.02</v>
      </c>
      <c r="Q3313" s="11" t="s">
        <v>8315</v>
      </c>
      <c r="R3313" t="s">
        <v>8316</v>
      </c>
      <c r="S3313" s="16">
        <f t="shared" si="262"/>
        <v>42264.29178240741</v>
      </c>
      <c r="T3313" s="16">
        <f t="shared" si="263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>
        <f t="shared" si="261"/>
        <v>61</v>
      </c>
      <c r="Q3314" s="11" t="s">
        <v>8315</v>
      </c>
      <c r="R3314" t="s">
        <v>8316</v>
      </c>
      <c r="S3314" s="16">
        <f t="shared" si="262"/>
        <v>42664.809560185182</v>
      </c>
      <c r="T3314" s="16">
        <f t="shared" si="263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>
        <f t="shared" si="261"/>
        <v>80.03</v>
      </c>
      <c r="Q3315" s="11" t="s">
        <v>8315</v>
      </c>
      <c r="R3315" t="s">
        <v>8316</v>
      </c>
      <c r="S3315" s="16">
        <f t="shared" si="262"/>
        <v>42382.244409722218</v>
      </c>
      <c r="T3315" s="16">
        <f t="shared" si="263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0"/>
        <v>211</v>
      </c>
      <c r="P3316">
        <f t="shared" si="261"/>
        <v>29.07</v>
      </c>
      <c r="Q3316" s="11" t="s">
        <v>8315</v>
      </c>
      <c r="R3316" t="s">
        <v>8316</v>
      </c>
      <c r="S3316" s="16">
        <f t="shared" si="262"/>
        <v>42105.267488425925</v>
      </c>
      <c r="T3316" s="16">
        <f t="shared" si="263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0"/>
        <v>110</v>
      </c>
      <c r="P3317">
        <f t="shared" si="261"/>
        <v>49.44</v>
      </c>
      <c r="Q3317" s="11" t="s">
        <v>8315</v>
      </c>
      <c r="R3317" t="s">
        <v>8316</v>
      </c>
      <c r="S3317" s="16">
        <f t="shared" si="262"/>
        <v>42466.303715277783</v>
      </c>
      <c r="T3317" s="16">
        <f t="shared" si="263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>
        <f t="shared" si="261"/>
        <v>93.98</v>
      </c>
      <c r="Q3318" s="11" t="s">
        <v>8315</v>
      </c>
      <c r="R3318" t="s">
        <v>8316</v>
      </c>
      <c r="S3318" s="16">
        <f t="shared" si="262"/>
        <v>41826.871238425927</v>
      </c>
      <c r="T3318" s="16">
        <f t="shared" si="263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>
        <f t="shared" si="261"/>
        <v>61.94</v>
      </c>
      <c r="Q3319" s="11" t="s">
        <v>8315</v>
      </c>
      <c r="R3319" t="s">
        <v>8316</v>
      </c>
      <c r="S3319" s="16">
        <f t="shared" si="262"/>
        <v>42499.039629629624</v>
      </c>
      <c r="T3319" s="16">
        <f t="shared" si="263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>
        <f t="shared" si="261"/>
        <v>78.5</v>
      </c>
      <c r="Q3320" s="11" t="s">
        <v>8315</v>
      </c>
      <c r="R3320" t="s">
        <v>8316</v>
      </c>
      <c r="S3320" s="16">
        <f t="shared" si="262"/>
        <v>42431.302002314813</v>
      </c>
      <c r="T3320" s="16">
        <f t="shared" si="263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0"/>
        <v>108</v>
      </c>
      <c r="P3321">
        <f t="shared" si="261"/>
        <v>33.75</v>
      </c>
      <c r="Q3321" s="11" t="s">
        <v>8315</v>
      </c>
      <c r="R3321" t="s">
        <v>8316</v>
      </c>
      <c r="S3321" s="16">
        <f t="shared" si="262"/>
        <v>41990.585486111115</v>
      </c>
      <c r="T3321" s="16">
        <f t="shared" si="263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>
        <f t="shared" si="261"/>
        <v>66.45</v>
      </c>
      <c r="Q3322" s="11" t="s">
        <v>8315</v>
      </c>
      <c r="R3322" t="s">
        <v>8316</v>
      </c>
      <c r="S3322" s="16">
        <f t="shared" si="262"/>
        <v>42513.045798611114</v>
      </c>
      <c r="T3322" s="16">
        <f t="shared" si="263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>
        <f t="shared" si="261"/>
        <v>35.799999999999997</v>
      </c>
      <c r="Q3323" s="11" t="s">
        <v>8315</v>
      </c>
      <c r="R3323" t="s">
        <v>8316</v>
      </c>
      <c r="S3323" s="16">
        <f t="shared" si="262"/>
        <v>41914.100289351853</v>
      </c>
      <c r="T3323" s="16">
        <f t="shared" si="263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>
        <f t="shared" si="261"/>
        <v>145.65</v>
      </c>
      <c r="Q3324" s="11" t="s">
        <v>8315</v>
      </c>
      <c r="R3324" t="s">
        <v>8316</v>
      </c>
      <c r="S3324" s="16">
        <f t="shared" si="262"/>
        <v>42521.010370370372</v>
      </c>
      <c r="T3324" s="16">
        <f t="shared" si="263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>
        <f t="shared" si="261"/>
        <v>25.69</v>
      </c>
      <c r="Q3325" s="11" t="s">
        <v>8315</v>
      </c>
      <c r="R3325" t="s">
        <v>8316</v>
      </c>
      <c r="S3325" s="16">
        <f t="shared" si="262"/>
        <v>42608.36583333333</v>
      </c>
      <c r="T3325" s="16">
        <f t="shared" si="263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61"/>
        <v>152.5</v>
      </c>
      <c r="Q3326" s="11" t="s">
        <v>8315</v>
      </c>
      <c r="R3326" t="s">
        <v>8316</v>
      </c>
      <c r="S3326" s="16">
        <f t="shared" si="262"/>
        <v>42512.58321759259</v>
      </c>
      <c r="T3326" s="16">
        <f t="shared" si="263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>
        <f t="shared" si="261"/>
        <v>30</v>
      </c>
      <c r="Q3327" s="11" t="s">
        <v>8315</v>
      </c>
      <c r="R3327" t="s">
        <v>8316</v>
      </c>
      <c r="S3327" s="16">
        <f t="shared" si="262"/>
        <v>42064.785613425927</v>
      </c>
      <c r="T3327" s="16">
        <f t="shared" si="263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61"/>
        <v>142.28</v>
      </c>
      <c r="Q3328" s="11" t="s">
        <v>8315</v>
      </c>
      <c r="R3328" t="s">
        <v>8316</v>
      </c>
      <c r="S3328" s="16">
        <f t="shared" si="262"/>
        <v>42041.714178240742</v>
      </c>
      <c r="T3328" s="16">
        <f t="shared" si="263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>
        <f t="shared" si="261"/>
        <v>24.55</v>
      </c>
      <c r="Q3329" s="11" t="s">
        <v>8315</v>
      </c>
      <c r="R3329" t="s">
        <v>8316</v>
      </c>
      <c r="S3329" s="16">
        <f t="shared" si="262"/>
        <v>42468.374606481477</v>
      </c>
      <c r="T3329" s="16">
        <f t="shared" si="263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61"/>
        <v>292.77999999999997</v>
      </c>
      <c r="Q3330" s="11" t="s">
        <v>8315</v>
      </c>
      <c r="R3330" t="s">
        <v>8316</v>
      </c>
      <c r="S3330" s="16">
        <f t="shared" si="262"/>
        <v>41822.57503472222</v>
      </c>
      <c r="T3330" s="16">
        <f t="shared" si="263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1" t="s">
        <v>8315</v>
      </c>
      <c r="R3331" t="s">
        <v>8316</v>
      </c>
      <c r="S3331" s="16">
        <f t="shared" si="262"/>
        <v>41837.323009259257</v>
      </c>
      <c r="T3331" s="16">
        <f t="shared" si="263"/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ref="O3357:O3420" si="265">ROUND(E3357/D3357*100,0)</f>
        <v>126</v>
      </c>
      <c r="P3357">
        <f t="shared" ref="P3357:P3420" si="266">IFERROR(ROUND(E3357/L3357,2),0)</f>
        <v>147.33000000000001</v>
      </c>
      <c r="Q3357" s="11" t="s">
        <v>8315</v>
      </c>
      <c r="R3357" t="s">
        <v>8316</v>
      </c>
      <c r="S3357" s="16">
        <f t="shared" ref="S3357:S3420" si="267">(((J3357/60)/60)/24)+DATE(1970,1,1)</f>
        <v>42489.619525462964</v>
      </c>
      <c r="T3357" s="16">
        <f t="shared" ref="T3357:T3420" si="268">(((I3357/60)/60)/24)+DATE(1970,1,1)</f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5"/>
        <v>101</v>
      </c>
      <c r="P3358">
        <f t="shared" si="266"/>
        <v>56.33</v>
      </c>
      <c r="Q3358" s="11" t="s">
        <v>8315</v>
      </c>
      <c r="R3358" t="s">
        <v>8316</v>
      </c>
      <c r="S3358" s="16">
        <f t="shared" si="267"/>
        <v>42536.815648148149</v>
      </c>
      <c r="T3358" s="16">
        <f t="shared" si="268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5"/>
        <v>101</v>
      </c>
      <c r="P3359">
        <f t="shared" si="266"/>
        <v>96.19</v>
      </c>
      <c r="Q3359" s="11" t="s">
        <v>8315</v>
      </c>
      <c r="R3359" t="s">
        <v>8316</v>
      </c>
      <c r="S3359" s="16">
        <f t="shared" si="267"/>
        <v>41822.417939814812</v>
      </c>
      <c r="T3359" s="16">
        <f t="shared" si="268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5"/>
        <v>103</v>
      </c>
      <c r="P3360">
        <f t="shared" si="266"/>
        <v>63.57</v>
      </c>
      <c r="Q3360" s="11" t="s">
        <v>8315</v>
      </c>
      <c r="R3360" t="s">
        <v>8316</v>
      </c>
      <c r="S3360" s="16">
        <f t="shared" si="267"/>
        <v>41932.311099537037</v>
      </c>
      <c r="T3360" s="16">
        <f t="shared" si="268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5"/>
        <v>106</v>
      </c>
      <c r="P3361">
        <f t="shared" si="266"/>
        <v>184.78</v>
      </c>
      <c r="Q3361" s="11" t="s">
        <v>8315</v>
      </c>
      <c r="R3361" t="s">
        <v>8316</v>
      </c>
      <c r="S3361" s="16">
        <f t="shared" si="267"/>
        <v>42746.057106481487</v>
      </c>
      <c r="T3361" s="16">
        <f t="shared" si="268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101</v>
      </c>
      <c r="P3362">
        <f t="shared" si="266"/>
        <v>126.72</v>
      </c>
      <c r="Q3362" s="11" t="s">
        <v>8315</v>
      </c>
      <c r="R3362" t="s">
        <v>8316</v>
      </c>
      <c r="S3362" s="16">
        <f t="shared" si="267"/>
        <v>42697.082673611112</v>
      </c>
      <c r="T3362" s="16">
        <f t="shared" si="268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5"/>
        <v>113</v>
      </c>
      <c r="P3363">
        <f t="shared" si="266"/>
        <v>83.43</v>
      </c>
      <c r="Q3363" s="11" t="s">
        <v>8315</v>
      </c>
      <c r="R3363" t="s">
        <v>8316</v>
      </c>
      <c r="S3363" s="16">
        <f t="shared" si="267"/>
        <v>41866.025347222225</v>
      </c>
      <c r="T3363" s="16">
        <f t="shared" si="268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5"/>
        <v>218</v>
      </c>
      <c r="P3364">
        <f t="shared" si="266"/>
        <v>54.5</v>
      </c>
      <c r="Q3364" s="11" t="s">
        <v>8315</v>
      </c>
      <c r="R3364" t="s">
        <v>8316</v>
      </c>
      <c r="S3364" s="16">
        <f t="shared" si="267"/>
        <v>42056.091631944444</v>
      </c>
      <c r="T3364" s="16">
        <f t="shared" si="268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5"/>
        <v>101</v>
      </c>
      <c r="P3365">
        <f t="shared" si="266"/>
        <v>302.31</v>
      </c>
      <c r="Q3365" s="11" t="s">
        <v>8315</v>
      </c>
      <c r="R3365" t="s">
        <v>8316</v>
      </c>
      <c r="S3365" s="16">
        <f t="shared" si="267"/>
        <v>41851.771354166667</v>
      </c>
      <c r="T3365" s="16">
        <f t="shared" si="268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5"/>
        <v>106</v>
      </c>
      <c r="P3366">
        <f t="shared" si="266"/>
        <v>44.14</v>
      </c>
      <c r="Q3366" s="11" t="s">
        <v>8315</v>
      </c>
      <c r="R3366" t="s">
        <v>8316</v>
      </c>
      <c r="S3366" s="16">
        <f t="shared" si="267"/>
        <v>42422.977418981478</v>
      </c>
      <c r="T3366" s="16">
        <f t="shared" si="268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5"/>
        <v>104</v>
      </c>
      <c r="P3367">
        <f t="shared" si="266"/>
        <v>866.67</v>
      </c>
      <c r="Q3367" s="11" t="s">
        <v>8315</v>
      </c>
      <c r="R3367" t="s">
        <v>8316</v>
      </c>
      <c r="S3367" s="16">
        <f t="shared" si="267"/>
        <v>42321.101759259262</v>
      </c>
      <c r="T3367" s="16">
        <f t="shared" si="268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5"/>
        <v>221</v>
      </c>
      <c r="P3368">
        <f t="shared" si="266"/>
        <v>61.39</v>
      </c>
      <c r="Q3368" s="11" t="s">
        <v>8315</v>
      </c>
      <c r="R3368" t="s">
        <v>8316</v>
      </c>
      <c r="S3368" s="16">
        <f t="shared" si="267"/>
        <v>42107.067557870367</v>
      </c>
      <c r="T3368" s="16">
        <f t="shared" si="268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5"/>
        <v>119</v>
      </c>
      <c r="P3369">
        <f t="shared" si="266"/>
        <v>29.67</v>
      </c>
      <c r="Q3369" s="11" t="s">
        <v>8315</v>
      </c>
      <c r="R3369" t="s">
        <v>8316</v>
      </c>
      <c r="S3369" s="16">
        <f t="shared" si="267"/>
        <v>42192.933958333335</v>
      </c>
      <c r="T3369" s="16">
        <f t="shared" si="268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5"/>
        <v>105</v>
      </c>
      <c r="P3370">
        <f t="shared" si="266"/>
        <v>45.48</v>
      </c>
      <c r="Q3370" s="11" t="s">
        <v>8315</v>
      </c>
      <c r="R3370" t="s">
        <v>8316</v>
      </c>
      <c r="S3370" s="16">
        <f t="shared" si="267"/>
        <v>41969.199756944443</v>
      </c>
      <c r="T3370" s="16">
        <f t="shared" si="268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5"/>
        <v>104</v>
      </c>
      <c r="P3371">
        <f t="shared" si="266"/>
        <v>96.2</v>
      </c>
      <c r="Q3371" s="11" t="s">
        <v>8315</v>
      </c>
      <c r="R3371" t="s">
        <v>8316</v>
      </c>
      <c r="S3371" s="16">
        <f t="shared" si="267"/>
        <v>42690.041435185187</v>
      </c>
      <c r="T3371" s="16">
        <f t="shared" si="268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5"/>
        <v>118</v>
      </c>
      <c r="P3372">
        <f t="shared" si="266"/>
        <v>67.92</v>
      </c>
      <c r="Q3372" s="11" t="s">
        <v>8315</v>
      </c>
      <c r="R3372" t="s">
        <v>8316</v>
      </c>
      <c r="S3372" s="16">
        <f t="shared" si="267"/>
        <v>42690.334317129629</v>
      </c>
      <c r="T3372" s="16">
        <f t="shared" si="268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>
        <f t="shared" si="266"/>
        <v>30.78</v>
      </c>
      <c r="Q3373" s="11" t="s">
        <v>8315</v>
      </c>
      <c r="R3373" t="s">
        <v>8316</v>
      </c>
      <c r="S3373" s="16">
        <f t="shared" si="267"/>
        <v>42312.874594907407</v>
      </c>
      <c r="T3373" s="16">
        <f t="shared" si="268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>
        <f t="shared" si="266"/>
        <v>38.33</v>
      </c>
      <c r="Q3374" s="11" t="s">
        <v>8315</v>
      </c>
      <c r="R3374" t="s">
        <v>8316</v>
      </c>
      <c r="S3374" s="16">
        <f t="shared" si="267"/>
        <v>41855.548101851848</v>
      </c>
      <c r="T3374" s="16">
        <f t="shared" si="268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100</v>
      </c>
      <c r="P3375">
        <f t="shared" si="266"/>
        <v>66.83</v>
      </c>
      <c r="Q3375" s="11" t="s">
        <v>8315</v>
      </c>
      <c r="R3375" t="s">
        <v>8316</v>
      </c>
      <c r="S3375" s="16">
        <f t="shared" si="267"/>
        <v>42179.854629629626</v>
      </c>
      <c r="T3375" s="16">
        <f t="shared" si="268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>
        <f t="shared" si="266"/>
        <v>71.73</v>
      </c>
      <c r="Q3376" s="11" t="s">
        <v>8315</v>
      </c>
      <c r="R3376" t="s">
        <v>8316</v>
      </c>
      <c r="S3376" s="16">
        <f t="shared" si="267"/>
        <v>42275.731666666667</v>
      </c>
      <c r="T3376" s="16">
        <f t="shared" si="268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5"/>
        <v>100</v>
      </c>
      <c r="P3377">
        <f t="shared" si="266"/>
        <v>176.47</v>
      </c>
      <c r="Q3377" s="11" t="s">
        <v>8315</v>
      </c>
      <c r="R3377" t="s">
        <v>8316</v>
      </c>
      <c r="S3377" s="16">
        <f t="shared" si="267"/>
        <v>41765.610798611109</v>
      </c>
      <c r="T3377" s="16">
        <f t="shared" si="268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>
        <f t="shared" si="266"/>
        <v>421.11</v>
      </c>
      <c r="Q3378" s="11" t="s">
        <v>8315</v>
      </c>
      <c r="R3378" t="s">
        <v>8316</v>
      </c>
      <c r="S3378" s="16">
        <f t="shared" si="267"/>
        <v>42059.701319444444</v>
      </c>
      <c r="T3378" s="16">
        <f t="shared" si="268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5"/>
        <v>101</v>
      </c>
      <c r="P3379">
        <f t="shared" si="266"/>
        <v>104.99</v>
      </c>
      <c r="Q3379" s="11" t="s">
        <v>8315</v>
      </c>
      <c r="R3379" t="s">
        <v>8316</v>
      </c>
      <c r="S3379" s="16">
        <f t="shared" si="267"/>
        <v>42053.732627314821</v>
      </c>
      <c r="T3379" s="16">
        <f t="shared" si="268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5"/>
        <v>108</v>
      </c>
      <c r="P3380">
        <f t="shared" si="266"/>
        <v>28.19</v>
      </c>
      <c r="Q3380" s="11" t="s">
        <v>8315</v>
      </c>
      <c r="R3380" t="s">
        <v>8316</v>
      </c>
      <c r="S3380" s="16">
        <f t="shared" si="267"/>
        <v>41858.355393518519</v>
      </c>
      <c r="T3380" s="16">
        <f t="shared" si="268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5"/>
        <v>104</v>
      </c>
      <c r="P3381">
        <f t="shared" si="266"/>
        <v>54.55</v>
      </c>
      <c r="Q3381" s="11" t="s">
        <v>8315</v>
      </c>
      <c r="R3381" t="s">
        <v>8316</v>
      </c>
      <c r="S3381" s="16">
        <f t="shared" si="267"/>
        <v>42225.513888888891</v>
      </c>
      <c r="T3381" s="16">
        <f t="shared" si="268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>
        <f t="shared" si="266"/>
        <v>111.89</v>
      </c>
      <c r="Q3382" s="11" t="s">
        <v>8315</v>
      </c>
      <c r="R3382" t="s">
        <v>8316</v>
      </c>
      <c r="S3382" s="16">
        <f t="shared" si="267"/>
        <v>41937.95344907407</v>
      </c>
      <c r="T3382" s="16">
        <f t="shared" si="268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>
        <f t="shared" si="266"/>
        <v>85.21</v>
      </c>
      <c r="Q3383" s="11" t="s">
        <v>8315</v>
      </c>
      <c r="R3383" t="s">
        <v>8316</v>
      </c>
      <c r="S3383" s="16">
        <f t="shared" si="267"/>
        <v>42044.184988425928</v>
      </c>
      <c r="T3383" s="16">
        <f t="shared" si="268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101</v>
      </c>
      <c r="P3384">
        <f t="shared" si="266"/>
        <v>76.650000000000006</v>
      </c>
      <c r="Q3384" s="11" t="s">
        <v>8315</v>
      </c>
      <c r="R3384" t="s">
        <v>8316</v>
      </c>
      <c r="S3384" s="16">
        <f t="shared" si="267"/>
        <v>42559.431203703702</v>
      </c>
      <c r="T3384" s="16">
        <f t="shared" si="268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>
        <f t="shared" si="266"/>
        <v>65.17</v>
      </c>
      <c r="Q3385" s="11" t="s">
        <v>8315</v>
      </c>
      <c r="R3385" t="s">
        <v>8316</v>
      </c>
      <c r="S3385" s="16">
        <f t="shared" si="267"/>
        <v>42524.782638888893</v>
      </c>
      <c r="T3385" s="16">
        <f t="shared" si="268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>
        <f t="shared" si="266"/>
        <v>93.76</v>
      </c>
      <c r="Q3386" s="11" t="s">
        <v>8315</v>
      </c>
      <c r="R3386" t="s">
        <v>8316</v>
      </c>
      <c r="S3386" s="16">
        <f t="shared" si="267"/>
        <v>42292.087592592594</v>
      </c>
      <c r="T3386" s="16">
        <f t="shared" si="268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>
        <f t="shared" si="266"/>
        <v>133.33000000000001</v>
      </c>
      <c r="Q3387" s="11" t="s">
        <v>8315</v>
      </c>
      <c r="R3387" t="s">
        <v>8316</v>
      </c>
      <c r="S3387" s="16">
        <f t="shared" si="267"/>
        <v>41953.8675</v>
      </c>
      <c r="T3387" s="16">
        <f t="shared" si="268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>
        <f t="shared" si="266"/>
        <v>51.22</v>
      </c>
      <c r="Q3388" s="11" t="s">
        <v>8315</v>
      </c>
      <c r="R3388" t="s">
        <v>8316</v>
      </c>
      <c r="S3388" s="16">
        <f t="shared" si="267"/>
        <v>41946.644745370373</v>
      </c>
      <c r="T3388" s="16">
        <f t="shared" si="268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>
        <f t="shared" si="266"/>
        <v>100.17</v>
      </c>
      <c r="Q3389" s="11" t="s">
        <v>8315</v>
      </c>
      <c r="R3389" t="s">
        <v>8316</v>
      </c>
      <c r="S3389" s="16">
        <f t="shared" si="267"/>
        <v>41947.762592592589</v>
      </c>
      <c r="T3389" s="16">
        <f t="shared" si="268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>
        <f t="shared" si="266"/>
        <v>34.6</v>
      </c>
      <c r="Q3390" s="11" t="s">
        <v>8315</v>
      </c>
      <c r="R3390" t="s">
        <v>8316</v>
      </c>
      <c r="S3390" s="16">
        <f t="shared" si="267"/>
        <v>42143.461122685185</v>
      </c>
      <c r="T3390" s="16">
        <f t="shared" si="268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6"/>
        <v>184.68</v>
      </c>
      <c r="Q3391" s="11" t="s">
        <v>8315</v>
      </c>
      <c r="R3391" t="s">
        <v>8316</v>
      </c>
      <c r="S3391" s="16">
        <f t="shared" si="267"/>
        <v>42494.563449074078</v>
      </c>
      <c r="T3391" s="16">
        <f t="shared" si="268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6"/>
        <v>69.819999999999993</v>
      </c>
      <c r="Q3392" s="11" t="s">
        <v>8315</v>
      </c>
      <c r="R3392" t="s">
        <v>8316</v>
      </c>
      <c r="S3392" s="16">
        <f t="shared" si="267"/>
        <v>41815.774826388886</v>
      </c>
      <c r="T3392" s="16">
        <f t="shared" si="268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6"/>
        <v>61.94</v>
      </c>
      <c r="Q3393" s="11" t="s">
        <v>8315</v>
      </c>
      <c r="R3393" t="s">
        <v>8316</v>
      </c>
      <c r="S3393" s="16">
        <f t="shared" si="267"/>
        <v>41830.545694444445</v>
      </c>
      <c r="T3393" s="16">
        <f t="shared" si="268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>
        <f t="shared" si="266"/>
        <v>41.67</v>
      </c>
      <c r="Q3394" s="11" t="s">
        <v>8315</v>
      </c>
      <c r="R3394" t="s">
        <v>8316</v>
      </c>
      <c r="S3394" s="16">
        <f t="shared" si="267"/>
        <v>42446.845543981486</v>
      </c>
      <c r="T3394" s="16">
        <f t="shared" si="268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1" t="s">
        <v>8315</v>
      </c>
      <c r="R3395" t="s">
        <v>8316</v>
      </c>
      <c r="S3395" s="16">
        <f t="shared" si="267"/>
        <v>41923.921643518523</v>
      </c>
      <c r="T3395" s="16">
        <f t="shared" si="268"/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ref="O3421:O3484" si="270">ROUND(E3421/D3421*100,0)</f>
        <v>107</v>
      </c>
      <c r="P3421">
        <f t="shared" ref="P3421:P3484" si="271">IFERROR(ROUND(E3421/L3421,2),0)</f>
        <v>63.7</v>
      </c>
      <c r="Q3421" s="11" t="s">
        <v>8315</v>
      </c>
      <c r="R3421" t="s">
        <v>8316</v>
      </c>
      <c r="S3421" s="16">
        <f t="shared" ref="S3421:S3484" si="272">(((J3421/60)/60)/24)+DATE(1970,1,1)</f>
        <v>42448.821585648147</v>
      </c>
      <c r="T3421" s="16">
        <f t="shared" ref="T3421:T3484" si="273">(((I3421/60)/60)/24)+DATE(1970,1,1)</f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0"/>
        <v>138</v>
      </c>
      <c r="P3422">
        <f t="shared" si="271"/>
        <v>28.41</v>
      </c>
      <c r="Q3422" s="11" t="s">
        <v>8315</v>
      </c>
      <c r="R3422" t="s">
        <v>8316</v>
      </c>
      <c r="S3422" s="16">
        <f t="shared" si="272"/>
        <v>42405.090300925927</v>
      </c>
      <c r="T3422" s="16">
        <f t="shared" si="273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0"/>
        <v>101</v>
      </c>
      <c r="P3423">
        <f t="shared" si="271"/>
        <v>103.21</v>
      </c>
      <c r="Q3423" s="11" t="s">
        <v>8315</v>
      </c>
      <c r="R3423" t="s">
        <v>8316</v>
      </c>
      <c r="S3423" s="16">
        <f t="shared" si="272"/>
        <v>42037.791238425925</v>
      </c>
      <c r="T3423" s="16">
        <f t="shared" si="273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0"/>
        <v>109</v>
      </c>
      <c r="P3424">
        <f t="shared" si="271"/>
        <v>71.150000000000006</v>
      </c>
      <c r="Q3424" s="11" t="s">
        <v>8315</v>
      </c>
      <c r="R3424" t="s">
        <v>8316</v>
      </c>
      <c r="S3424" s="16">
        <f t="shared" si="272"/>
        <v>42323.562222222223</v>
      </c>
      <c r="T3424" s="16">
        <f t="shared" si="273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0"/>
        <v>140</v>
      </c>
      <c r="P3425">
        <f t="shared" si="271"/>
        <v>35</v>
      </c>
      <c r="Q3425" s="11" t="s">
        <v>8315</v>
      </c>
      <c r="R3425" t="s">
        <v>8316</v>
      </c>
      <c r="S3425" s="16">
        <f t="shared" si="272"/>
        <v>42088.911354166667</v>
      </c>
      <c r="T3425" s="16">
        <f t="shared" si="273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0"/>
        <v>104</v>
      </c>
      <c r="P3426">
        <f t="shared" si="271"/>
        <v>81.78</v>
      </c>
      <c r="Q3426" s="11" t="s">
        <v>8315</v>
      </c>
      <c r="R3426" t="s">
        <v>8316</v>
      </c>
      <c r="S3426" s="16">
        <f t="shared" si="272"/>
        <v>42018.676898148144</v>
      </c>
      <c r="T3426" s="16">
        <f t="shared" si="273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0"/>
        <v>103</v>
      </c>
      <c r="P3427">
        <f t="shared" si="271"/>
        <v>297.02999999999997</v>
      </c>
      <c r="Q3427" s="11" t="s">
        <v>8315</v>
      </c>
      <c r="R3427" t="s">
        <v>8316</v>
      </c>
      <c r="S3427" s="16">
        <f t="shared" si="272"/>
        <v>41884.617314814815</v>
      </c>
      <c r="T3427" s="16">
        <f t="shared" si="273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0"/>
        <v>108</v>
      </c>
      <c r="P3428">
        <f t="shared" si="271"/>
        <v>46.61</v>
      </c>
      <c r="Q3428" s="11" t="s">
        <v>8315</v>
      </c>
      <c r="R3428" t="s">
        <v>8316</v>
      </c>
      <c r="S3428" s="16">
        <f t="shared" si="272"/>
        <v>41884.056747685187</v>
      </c>
      <c r="T3428" s="16">
        <f t="shared" si="273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0"/>
        <v>100</v>
      </c>
      <c r="P3429">
        <f t="shared" si="271"/>
        <v>51.72</v>
      </c>
      <c r="Q3429" s="11" t="s">
        <v>8315</v>
      </c>
      <c r="R3429" t="s">
        <v>8316</v>
      </c>
      <c r="S3429" s="16">
        <f t="shared" si="272"/>
        <v>41792.645277777774</v>
      </c>
      <c r="T3429" s="16">
        <f t="shared" si="273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0"/>
        <v>103</v>
      </c>
      <c r="P3430">
        <f t="shared" si="271"/>
        <v>40.29</v>
      </c>
      <c r="Q3430" s="11" t="s">
        <v>8315</v>
      </c>
      <c r="R3430" t="s">
        <v>8316</v>
      </c>
      <c r="S3430" s="16">
        <f t="shared" si="272"/>
        <v>42038.720451388886</v>
      </c>
      <c r="T3430" s="16">
        <f t="shared" si="273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0"/>
        <v>130</v>
      </c>
      <c r="P3431">
        <f t="shared" si="271"/>
        <v>16.25</v>
      </c>
      <c r="Q3431" s="11" t="s">
        <v>8315</v>
      </c>
      <c r="R3431" t="s">
        <v>8316</v>
      </c>
      <c r="S3431" s="16">
        <f t="shared" si="272"/>
        <v>42662.021539351852</v>
      </c>
      <c r="T3431" s="16">
        <f t="shared" si="273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0"/>
        <v>109</v>
      </c>
      <c r="P3432">
        <f t="shared" si="271"/>
        <v>30.15</v>
      </c>
      <c r="Q3432" s="11" t="s">
        <v>8315</v>
      </c>
      <c r="R3432" t="s">
        <v>8316</v>
      </c>
      <c r="S3432" s="16">
        <f t="shared" si="272"/>
        <v>41820.945613425924</v>
      </c>
      <c r="T3432" s="16">
        <f t="shared" si="273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100</v>
      </c>
      <c r="P3433">
        <f t="shared" si="271"/>
        <v>95.24</v>
      </c>
      <c r="Q3433" s="11" t="s">
        <v>8315</v>
      </c>
      <c r="R3433" t="s">
        <v>8316</v>
      </c>
      <c r="S3433" s="16">
        <f t="shared" si="272"/>
        <v>41839.730937500004</v>
      </c>
      <c r="T3433" s="16">
        <f t="shared" si="273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0"/>
        <v>110</v>
      </c>
      <c r="P3434">
        <f t="shared" si="271"/>
        <v>52.21</v>
      </c>
      <c r="Q3434" s="11" t="s">
        <v>8315</v>
      </c>
      <c r="R3434" t="s">
        <v>8316</v>
      </c>
      <c r="S3434" s="16">
        <f t="shared" si="272"/>
        <v>42380.581180555557</v>
      </c>
      <c r="T3434" s="16">
        <f t="shared" si="273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0"/>
        <v>100</v>
      </c>
      <c r="P3435">
        <f t="shared" si="271"/>
        <v>134.15</v>
      </c>
      <c r="Q3435" s="11" t="s">
        <v>8315</v>
      </c>
      <c r="R3435" t="s">
        <v>8316</v>
      </c>
      <c r="S3435" s="16">
        <f t="shared" si="272"/>
        <v>41776.063136574077</v>
      </c>
      <c r="T3435" s="16">
        <f t="shared" si="273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0"/>
        <v>106</v>
      </c>
      <c r="P3436">
        <f t="shared" si="271"/>
        <v>62.83</v>
      </c>
      <c r="Q3436" s="11" t="s">
        <v>8315</v>
      </c>
      <c r="R3436" t="s">
        <v>8316</v>
      </c>
      <c r="S3436" s="16">
        <f t="shared" si="272"/>
        <v>41800.380428240744</v>
      </c>
      <c r="T3436" s="16">
        <f t="shared" si="273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>
        <f t="shared" si="271"/>
        <v>58.95</v>
      </c>
      <c r="Q3437" s="11" t="s">
        <v>8315</v>
      </c>
      <c r="R3437" t="s">
        <v>8316</v>
      </c>
      <c r="S3437" s="16">
        <f t="shared" si="272"/>
        <v>42572.61681712963</v>
      </c>
      <c r="T3437" s="16">
        <f t="shared" si="273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>
        <f t="shared" si="271"/>
        <v>143.11000000000001</v>
      </c>
      <c r="Q3438" s="11" t="s">
        <v>8315</v>
      </c>
      <c r="R3438" t="s">
        <v>8316</v>
      </c>
      <c r="S3438" s="16">
        <f t="shared" si="272"/>
        <v>41851.541585648149</v>
      </c>
      <c r="T3438" s="16">
        <f t="shared" si="273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>
        <f t="shared" si="271"/>
        <v>84.17</v>
      </c>
      <c r="Q3439" s="11" t="s">
        <v>8315</v>
      </c>
      <c r="R3439" t="s">
        <v>8316</v>
      </c>
      <c r="S3439" s="16">
        <f t="shared" si="272"/>
        <v>42205.710879629631</v>
      </c>
      <c r="T3439" s="16">
        <f t="shared" si="273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0"/>
        <v>104</v>
      </c>
      <c r="P3440">
        <f t="shared" si="271"/>
        <v>186.07</v>
      </c>
      <c r="Q3440" s="11" t="s">
        <v>8315</v>
      </c>
      <c r="R3440" t="s">
        <v>8316</v>
      </c>
      <c r="S3440" s="16">
        <f t="shared" si="272"/>
        <v>42100.927858796291</v>
      </c>
      <c r="T3440" s="16">
        <f t="shared" si="273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>
        <f t="shared" si="271"/>
        <v>89.79</v>
      </c>
      <c r="Q3441" s="11" t="s">
        <v>8315</v>
      </c>
      <c r="R3441" t="s">
        <v>8316</v>
      </c>
      <c r="S3441" s="16">
        <f t="shared" si="272"/>
        <v>42374.911226851851</v>
      </c>
      <c r="T3441" s="16">
        <f t="shared" si="273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>
        <f t="shared" si="271"/>
        <v>64.16</v>
      </c>
      <c r="Q3442" s="11" t="s">
        <v>8315</v>
      </c>
      <c r="R3442" t="s">
        <v>8316</v>
      </c>
      <c r="S3442" s="16">
        <f t="shared" si="272"/>
        <v>41809.12300925926</v>
      </c>
      <c r="T3442" s="16">
        <f t="shared" si="273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>
        <f t="shared" si="271"/>
        <v>59.65</v>
      </c>
      <c r="Q3443" s="11" t="s">
        <v>8315</v>
      </c>
      <c r="R3443" t="s">
        <v>8316</v>
      </c>
      <c r="S3443" s="16">
        <f t="shared" si="272"/>
        <v>42294.429641203707</v>
      </c>
      <c r="T3443" s="16">
        <f t="shared" si="273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>
        <f t="shared" si="271"/>
        <v>31.25</v>
      </c>
      <c r="Q3444" s="11" t="s">
        <v>8315</v>
      </c>
      <c r="R3444" t="s">
        <v>8316</v>
      </c>
      <c r="S3444" s="16">
        <f t="shared" si="272"/>
        <v>42124.841111111105</v>
      </c>
      <c r="T3444" s="16">
        <f t="shared" si="273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>
        <f t="shared" si="271"/>
        <v>41.22</v>
      </c>
      <c r="Q3445" s="11" t="s">
        <v>8315</v>
      </c>
      <c r="R3445" t="s">
        <v>8316</v>
      </c>
      <c r="S3445" s="16">
        <f t="shared" si="272"/>
        <v>41861.524837962963</v>
      </c>
      <c r="T3445" s="16">
        <f t="shared" si="273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>
        <f t="shared" si="271"/>
        <v>43.35</v>
      </c>
      <c r="Q3446" s="11" t="s">
        <v>8315</v>
      </c>
      <c r="R3446" t="s">
        <v>8316</v>
      </c>
      <c r="S3446" s="16">
        <f t="shared" si="272"/>
        <v>42521.291504629626</v>
      </c>
      <c r="T3446" s="16">
        <f t="shared" si="273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100</v>
      </c>
      <c r="P3447">
        <f t="shared" si="271"/>
        <v>64.52</v>
      </c>
      <c r="Q3447" s="11" t="s">
        <v>8315</v>
      </c>
      <c r="R3447" t="s">
        <v>8316</v>
      </c>
      <c r="S3447" s="16">
        <f t="shared" si="272"/>
        <v>42272.530509259261</v>
      </c>
      <c r="T3447" s="16">
        <f t="shared" si="273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108</v>
      </c>
      <c r="P3448">
        <f t="shared" si="271"/>
        <v>43.28</v>
      </c>
      <c r="Q3448" s="11" t="s">
        <v>8315</v>
      </c>
      <c r="R3448" t="s">
        <v>8316</v>
      </c>
      <c r="S3448" s="16">
        <f t="shared" si="272"/>
        <v>42016.832465277781</v>
      </c>
      <c r="T3448" s="16">
        <f t="shared" si="273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>
        <f t="shared" si="271"/>
        <v>77</v>
      </c>
      <c r="Q3449" s="11" t="s">
        <v>8315</v>
      </c>
      <c r="R3449" t="s">
        <v>8316</v>
      </c>
      <c r="S3449" s="16">
        <f t="shared" si="272"/>
        <v>42402.889027777783</v>
      </c>
      <c r="T3449" s="16">
        <f t="shared" si="273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>
        <f t="shared" si="271"/>
        <v>51.22</v>
      </c>
      <c r="Q3450" s="11" t="s">
        <v>8315</v>
      </c>
      <c r="R3450" t="s">
        <v>8316</v>
      </c>
      <c r="S3450" s="16">
        <f t="shared" si="272"/>
        <v>41960.119085648148</v>
      </c>
      <c r="T3450" s="16">
        <f t="shared" si="273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71"/>
        <v>68.25</v>
      </c>
      <c r="Q3451" s="11" t="s">
        <v>8315</v>
      </c>
      <c r="R3451" t="s">
        <v>8316</v>
      </c>
      <c r="S3451" s="16">
        <f t="shared" si="272"/>
        <v>42532.052523148144</v>
      </c>
      <c r="T3451" s="16">
        <f t="shared" si="273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>
        <f t="shared" si="271"/>
        <v>19.489999999999998</v>
      </c>
      <c r="Q3452" s="11" t="s">
        <v>8315</v>
      </c>
      <c r="R3452" t="s">
        <v>8316</v>
      </c>
      <c r="S3452" s="16">
        <f t="shared" si="272"/>
        <v>42036.704525462963</v>
      </c>
      <c r="T3452" s="16">
        <f t="shared" si="273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71"/>
        <v>41.13</v>
      </c>
      <c r="Q3453" s="11" t="s">
        <v>8315</v>
      </c>
      <c r="R3453" t="s">
        <v>8316</v>
      </c>
      <c r="S3453" s="16">
        <f t="shared" si="272"/>
        <v>42088.723692129628</v>
      </c>
      <c r="T3453" s="16">
        <f t="shared" si="273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71"/>
        <v>41.41</v>
      </c>
      <c r="Q3454" s="11" t="s">
        <v>8315</v>
      </c>
      <c r="R3454" t="s">
        <v>8316</v>
      </c>
      <c r="S3454" s="16">
        <f t="shared" si="272"/>
        <v>41820.639189814814</v>
      </c>
      <c r="T3454" s="16">
        <f t="shared" si="273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>
        <f t="shared" si="271"/>
        <v>27.5</v>
      </c>
      <c r="Q3455" s="11" t="s">
        <v>8315</v>
      </c>
      <c r="R3455" t="s">
        <v>8316</v>
      </c>
      <c r="S3455" s="16">
        <f t="shared" si="272"/>
        <v>42535.97865740741</v>
      </c>
      <c r="T3455" s="16">
        <f t="shared" si="273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>
        <f t="shared" si="271"/>
        <v>33.57</v>
      </c>
      <c r="Q3456" s="11" t="s">
        <v>8315</v>
      </c>
      <c r="R3456" t="s">
        <v>8316</v>
      </c>
      <c r="S3456" s="16">
        <f t="shared" si="272"/>
        <v>41821.698599537034</v>
      </c>
      <c r="T3456" s="16">
        <f t="shared" si="273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71"/>
        <v>145.87</v>
      </c>
      <c r="Q3457" s="11" t="s">
        <v>8315</v>
      </c>
      <c r="R3457" t="s">
        <v>8316</v>
      </c>
      <c r="S3457" s="16">
        <f t="shared" si="272"/>
        <v>42626.7503125</v>
      </c>
      <c r="T3457" s="16">
        <f t="shared" si="273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71"/>
        <v>358.69</v>
      </c>
      <c r="Q3458" s="11" t="s">
        <v>8315</v>
      </c>
      <c r="R3458" t="s">
        <v>8316</v>
      </c>
      <c r="S3458" s="16">
        <f t="shared" si="272"/>
        <v>41821.205636574072</v>
      </c>
      <c r="T3458" s="16">
        <f t="shared" si="273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1" t="s">
        <v>8315</v>
      </c>
      <c r="R3459" t="s">
        <v>8316</v>
      </c>
      <c r="S3459" s="16">
        <f t="shared" si="272"/>
        <v>42016.706678240742</v>
      </c>
      <c r="T3459" s="16">
        <f t="shared" si="273"/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ref="O3485:O3548" si="275">ROUND(E3485/D3485*100,0)</f>
        <v>160</v>
      </c>
      <c r="P3485">
        <f t="shared" ref="P3485:P3548" si="276">IFERROR(ROUND(E3485/L3485,2),0)</f>
        <v>40.29</v>
      </c>
      <c r="Q3485" s="11" t="s">
        <v>8315</v>
      </c>
      <c r="R3485" t="s">
        <v>8316</v>
      </c>
      <c r="S3485" s="16">
        <f t="shared" ref="S3485:S3548" si="277">(((J3485/60)/60)/24)+DATE(1970,1,1)</f>
        <v>41793.668761574074</v>
      </c>
      <c r="T3485" s="16">
        <f t="shared" ref="T3485:T3548" si="278">(((I3485/60)/60)/24)+DATE(1970,1,1)</f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5"/>
        <v>114</v>
      </c>
      <c r="P3486">
        <f t="shared" si="276"/>
        <v>64.91</v>
      </c>
      <c r="Q3486" s="11" t="s">
        <v>8315</v>
      </c>
      <c r="R3486" t="s">
        <v>8316</v>
      </c>
      <c r="S3486" s="16">
        <f t="shared" si="277"/>
        <v>42506.760405092587</v>
      </c>
      <c r="T3486" s="16">
        <f t="shared" si="278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>
        <f t="shared" si="276"/>
        <v>55.33</v>
      </c>
      <c r="Q3487" s="11" t="s">
        <v>8315</v>
      </c>
      <c r="R3487" t="s">
        <v>8316</v>
      </c>
      <c r="S3487" s="16">
        <f t="shared" si="277"/>
        <v>42372.693055555559</v>
      </c>
      <c r="T3487" s="16">
        <f t="shared" si="278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5"/>
        <v>155</v>
      </c>
      <c r="P3488">
        <f t="shared" si="276"/>
        <v>83.14</v>
      </c>
      <c r="Q3488" s="11" t="s">
        <v>8315</v>
      </c>
      <c r="R3488" t="s">
        <v>8316</v>
      </c>
      <c r="S3488" s="16">
        <f t="shared" si="277"/>
        <v>42126.87501157407</v>
      </c>
      <c r="T3488" s="16">
        <f t="shared" si="278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5"/>
        <v>128</v>
      </c>
      <c r="P3489">
        <f t="shared" si="276"/>
        <v>38.71</v>
      </c>
      <c r="Q3489" s="11" t="s">
        <v>8315</v>
      </c>
      <c r="R3489" t="s">
        <v>8316</v>
      </c>
      <c r="S3489" s="16">
        <f t="shared" si="277"/>
        <v>42149.940416666665</v>
      </c>
      <c r="T3489" s="16">
        <f t="shared" si="278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>
        <f t="shared" si="276"/>
        <v>125.38</v>
      </c>
      <c r="Q3490" s="11" t="s">
        <v>8315</v>
      </c>
      <c r="R3490" t="s">
        <v>8316</v>
      </c>
      <c r="S3490" s="16">
        <f t="shared" si="277"/>
        <v>42087.768055555556</v>
      </c>
      <c r="T3490" s="16">
        <f t="shared" si="278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5"/>
        <v>113</v>
      </c>
      <c r="P3491">
        <f t="shared" si="276"/>
        <v>78.260000000000005</v>
      </c>
      <c r="Q3491" s="11" t="s">
        <v>8315</v>
      </c>
      <c r="R3491" t="s">
        <v>8316</v>
      </c>
      <c r="S3491" s="16">
        <f t="shared" si="277"/>
        <v>41753.635775462964</v>
      </c>
      <c r="T3491" s="16">
        <f t="shared" si="278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5"/>
        <v>128</v>
      </c>
      <c r="P3492">
        <f t="shared" si="276"/>
        <v>47.22</v>
      </c>
      <c r="Q3492" s="11" t="s">
        <v>8315</v>
      </c>
      <c r="R3492" t="s">
        <v>8316</v>
      </c>
      <c r="S3492" s="16">
        <f t="shared" si="277"/>
        <v>42443.802361111113</v>
      </c>
      <c r="T3492" s="16">
        <f t="shared" si="278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5"/>
        <v>158</v>
      </c>
      <c r="P3493">
        <f t="shared" si="276"/>
        <v>79.099999999999994</v>
      </c>
      <c r="Q3493" s="11" t="s">
        <v>8315</v>
      </c>
      <c r="R3493" t="s">
        <v>8316</v>
      </c>
      <c r="S3493" s="16">
        <f t="shared" si="277"/>
        <v>42121.249814814815</v>
      </c>
      <c r="T3493" s="16">
        <f t="shared" si="278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5"/>
        <v>105</v>
      </c>
      <c r="P3494">
        <f t="shared" si="276"/>
        <v>114.29</v>
      </c>
      <c r="Q3494" s="11" t="s">
        <v>8315</v>
      </c>
      <c r="R3494" t="s">
        <v>8316</v>
      </c>
      <c r="S3494" s="16">
        <f t="shared" si="277"/>
        <v>42268.009224537032</v>
      </c>
      <c r="T3494" s="16">
        <f t="shared" si="278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5"/>
        <v>100</v>
      </c>
      <c r="P3495">
        <f t="shared" si="276"/>
        <v>51.72</v>
      </c>
      <c r="Q3495" s="11" t="s">
        <v>8315</v>
      </c>
      <c r="R3495" t="s">
        <v>8316</v>
      </c>
      <c r="S3495" s="16">
        <f t="shared" si="277"/>
        <v>41848.866157407407</v>
      </c>
      <c r="T3495" s="16">
        <f t="shared" si="278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5"/>
        <v>100</v>
      </c>
      <c r="P3496">
        <f t="shared" si="276"/>
        <v>30.77</v>
      </c>
      <c r="Q3496" s="11" t="s">
        <v>8315</v>
      </c>
      <c r="R3496" t="s">
        <v>8316</v>
      </c>
      <c r="S3496" s="16">
        <f t="shared" si="277"/>
        <v>42689.214988425927</v>
      </c>
      <c r="T3496" s="16">
        <f t="shared" si="278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5"/>
        <v>107</v>
      </c>
      <c r="P3497">
        <f t="shared" si="276"/>
        <v>74.209999999999994</v>
      </c>
      <c r="Q3497" s="11" t="s">
        <v>8315</v>
      </c>
      <c r="R3497" t="s">
        <v>8316</v>
      </c>
      <c r="S3497" s="16">
        <f t="shared" si="277"/>
        <v>41915.762835648151</v>
      </c>
      <c r="T3497" s="16">
        <f t="shared" si="278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5"/>
        <v>124</v>
      </c>
      <c r="P3498">
        <f t="shared" si="276"/>
        <v>47.85</v>
      </c>
      <c r="Q3498" s="11" t="s">
        <v>8315</v>
      </c>
      <c r="R3498" t="s">
        <v>8316</v>
      </c>
      <c r="S3498" s="16">
        <f t="shared" si="277"/>
        <v>42584.846828703703</v>
      </c>
      <c r="T3498" s="16">
        <f t="shared" si="278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5"/>
        <v>109</v>
      </c>
      <c r="P3499">
        <f t="shared" si="276"/>
        <v>34.409999999999997</v>
      </c>
      <c r="Q3499" s="11" t="s">
        <v>8315</v>
      </c>
      <c r="R3499" t="s">
        <v>8316</v>
      </c>
      <c r="S3499" s="16">
        <f t="shared" si="277"/>
        <v>42511.741944444439</v>
      </c>
      <c r="T3499" s="16">
        <f t="shared" si="278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>
        <f t="shared" si="276"/>
        <v>40.24</v>
      </c>
      <c r="Q3500" s="11" t="s">
        <v>8315</v>
      </c>
      <c r="R3500" t="s">
        <v>8316</v>
      </c>
      <c r="S3500" s="16">
        <f t="shared" si="277"/>
        <v>42459.15861111111</v>
      </c>
      <c r="T3500" s="16">
        <f t="shared" si="278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6"/>
        <v>60.29</v>
      </c>
      <c r="Q3501" s="11" t="s">
        <v>8315</v>
      </c>
      <c r="R3501" t="s">
        <v>8316</v>
      </c>
      <c r="S3501" s="16">
        <f t="shared" si="277"/>
        <v>42132.036168981482</v>
      </c>
      <c r="T3501" s="16">
        <f t="shared" si="278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6"/>
        <v>25.31</v>
      </c>
      <c r="Q3502" s="11" t="s">
        <v>8315</v>
      </c>
      <c r="R3502" t="s">
        <v>8316</v>
      </c>
      <c r="S3502" s="16">
        <f t="shared" si="277"/>
        <v>42419.91942129629</v>
      </c>
      <c r="T3502" s="16">
        <f t="shared" si="278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>
        <f t="shared" si="276"/>
        <v>35.950000000000003</v>
      </c>
      <c r="Q3503" s="11" t="s">
        <v>8315</v>
      </c>
      <c r="R3503" t="s">
        <v>8316</v>
      </c>
      <c r="S3503" s="16">
        <f t="shared" si="277"/>
        <v>42233.763831018514</v>
      </c>
      <c r="T3503" s="16">
        <f t="shared" si="278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6"/>
        <v>136</v>
      </c>
      <c r="Q3504" s="11" t="s">
        <v>8315</v>
      </c>
      <c r="R3504" t="s">
        <v>8316</v>
      </c>
      <c r="S3504" s="16">
        <f t="shared" si="277"/>
        <v>42430.839398148149</v>
      </c>
      <c r="T3504" s="16">
        <f t="shared" si="278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>
        <f t="shared" si="276"/>
        <v>70.760000000000005</v>
      </c>
      <c r="Q3505" s="11" t="s">
        <v>8315</v>
      </c>
      <c r="R3505" t="s">
        <v>8316</v>
      </c>
      <c r="S3505" s="16">
        <f t="shared" si="277"/>
        <v>42545.478333333333</v>
      </c>
      <c r="T3505" s="16">
        <f t="shared" si="278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6"/>
        <v>125</v>
      </c>
      <c r="Q3506" s="11" t="s">
        <v>8315</v>
      </c>
      <c r="R3506" t="s">
        <v>8316</v>
      </c>
      <c r="S3506" s="16">
        <f t="shared" si="277"/>
        <v>42297.748738425929</v>
      </c>
      <c r="T3506" s="16">
        <f t="shared" si="278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6"/>
        <v>66.510000000000005</v>
      </c>
      <c r="Q3507" s="11" t="s">
        <v>8315</v>
      </c>
      <c r="R3507" t="s">
        <v>8316</v>
      </c>
      <c r="S3507" s="16">
        <f t="shared" si="277"/>
        <v>41760.935706018521</v>
      </c>
      <c r="T3507" s="16">
        <f t="shared" si="278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6"/>
        <v>105</v>
      </c>
      <c r="Q3508" s="11" t="s">
        <v>8315</v>
      </c>
      <c r="R3508" t="s">
        <v>8316</v>
      </c>
      <c r="S3508" s="16">
        <f t="shared" si="277"/>
        <v>41829.734259259261</v>
      </c>
      <c r="T3508" s="16">
        <f t="shared" si="278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6"/>
        <v>145</v>
      </c>
      <c r="Q3509" s="11" t="s">
        <v>8315</v>
      </c>
      <c r="R3509" t="s">
        <v>8316</v>
      </c>
      <c r="S3509" s="16">
        <f t="shared" si="277"/>
        <v>42491.92288194444</v>
      </c>
      <c r="T3509" s="16">
        <f t="shared" si="278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>
        <f t="shared" si="276"/>
        <v>12</v>
      </c>
      <c r="Q3510" s="11" t="s">
        <v>8315</v>
      </c>
      <c r="R3510" t="s">
        <v>8316</v>
      </c>
      <c r="S3510" s="16">
        <f t="shared" si="277"/>
        <v>42477.729780092588</v>
      </c>
      <c r="T3510" s="16">
        <f t="shared" si="278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6"/>
        <v>96.67</v>
      </c>
      <c r="Q3511" s="11" t="s">
        <v>8315</v>
      </c>
      <c r="R3511" t="s">
        <v>8316</v>
      </c>
      <c r="S3511" s="16">
        <f t="shared" si="277"/>
        <v>41950.859560185185</v>
      </c>
      <c r="T3511" s="16">
        <f t="shared" si="278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6"/>
        <v>60.33</v>
      </c>
      <c r="Q3512" s="11" t="s">
        <v>8315</v>
      </c>
      <c r="R3512" t="s">
        <v>8316</v>
      </c>
      <c r="S3512" s="16">
        <f t="shared" si="277"/>
        <v>41802.62090277778</v>
      </c>
      <c r="T3512" s="16">
        <f t="shared" si="278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>
        <f t="shared" si="276"/>
        <v>79.89</v>
      </c>
      <c r="Q3513" s="11" t="s">
        <v>8315</v>
      </c>
      <c r="R3513" t="s">
        <v>8316</v>
      </c>
      <c r="S3513" s="16">
        <f t="shared" si="277"/>
        <v>41927.873784722222</v>
      </c>
      <c r="T3513" s="16">
        <f t="shared" si="278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>
        <f t="shared" si="276"/>
        <v>58.82</v>
      </c>
      <c r="Q3514" s="11" t="s">
        <v>8315</v>
      </c>
      <c r="R3514" t="s">
        <v>8316</v>
      </c>
      <c r="S3514" s="16">
        <f t="shared" si="277"/>
        <v>42057.536944444444</v>
      </c>
      <c r="T3514" s="16">
        <f t="shared" si="278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6"/>
        <v>75.34</v>
      </c>
      <c r="Q3515" s="11" t="s">
        <v>8315</v>
      </c>
      <c r="R3515" t="s">
        <v>8316</v>
      </c>
      <c r="S3515" s="16">
        <f t="shared" si="277"/>
        <v>41781.096203703702</v>
      </c>
      <c r="T3515" s="16">
        <f t="shared" si="278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6"/>
        <v>55</v>
      </c>
      <c r="Q3516" s="11" t="s">
        <v>8315</v>
      </c>
      <c r="R3516" t="s">
        <v>8316</v>
      </c>
      <c r="S3516" s="16">
        <f t="shared" si="277"/>
        <v>42020.846666666665</v>
      </c>
      <c r="T3516" s="16">
        <f t="shared" si="278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6"/>
        <v>66.959999999999994</v>
      </c>
      <c r="Q3517" s="11" t="s">
        <v>8315</v>
      </c>
      <c r="R3517" t="s">
        <v>8316</v>
      </c>
      <c r="S3517" s="16">
        <f t="shared" si="277"/>
        <v>42125.772812499999</v>
      </c>
      <c r="T3517" s="16">
        <f t="shared" si="278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6"/>
        <v>227.27</v>
      </c>
      <c r="Q3518" s="11" t="s">
        <v>8315</v>
      </c>
      <c r="R3518" t="s">
        <v>8316</v>
      </c>
      <c r="S3518" s="16">
        <f t="shared" si="277"/>
        <v>41856.010069444441</v>
      </c>
      <c r="T3518" s="16">
        <f t="shared" si="278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6"/>
        <v>307.69</v>
      </c>
      <c r="Q3519" s="11" t="s">
        <v>8315</v>
      </c>
      <c r="R3519" t="s">
        <v>8316</v>
      </c>
      <c r="S3519" s="16">
        <f t="shared" si="277"/>
        <v>41794.817523148151</v>
      </c>
      <c r="T3519" s="16">
        <f t="shared" si="278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6"/>
        <v>50.02</v>
      </c>
      <c r="Q3520" s="11" t="s">
        <v>8315</v>
      </c>
      <c r="R3520" t="s">
        <v>8316</v>
      </c>
      <c r="S3520" s="16">
        <f t="shared" si="277"/>
        <v>41893.783553240741</v>
      </c>
      <c r="T3520" s="16">
        <f t="shared" si="278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6"/>
        <v>72.39</v>
      </c>
      <c r="Q3521" s="11" t="s">
        <v>8315</v>
      </c>
      <c r="R3521" t="s">
        <v>8316</v>
      </c>
      <c r="S3521" s="16">
        <f t="shared" si="277"/>
        <v>42037.598958333328</v>
      </c>
      <c r="T3521" s="16">
        <f t="shared" si="278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6"/>
        <v>95.95</v>
      </c>
      <c r="Q3522" s="11" t="s">
        <v>8315</v>
      </c>
      <c r="R3522" t="s">
        <v>8316</v>
      </c>
      <c r="S3522" s="16">
        <f t="shared" si="277"/>
        <v>42227.824212962965</v>
      </c>
      <c r="T3522" s="16">
        <f t="shared" si="278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1" t="s">
        <v>8315</v>
      </c>
      <c r="R3523" t="s">
        <v>8316</v>
      </c>
      <c r="S3523" s="16">
        <f t="shared" si="277"/>
        <v>41881.361342592594</v>
      </c>
      <c r="T3523" s="16">
        <f t="shared" si="278"/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ref="O3549:O3612" si="280">ROUND(E3549/D3549*100,0)</f>
        <v>114</v>
      </c>
      <c r="P3549">
        <f t="shared" ref="P3549:P3612" si="281">IFERROR(ROUND(E3549/L3549,2),0)</f>
        <v>119.18</v>
      </c>
      <c r="Q3549" s="11" t="s">
        <v>8315</v>
      </c>
      <c r="R3549" t="s">
        <v>8316</v>
      </c>
      <c r="S3549" s="16">
        <f t="shared" ref="S3549:S3612" si="282">(((J3549/60)/60)/24)+DATE(1970,1,1)</f>
        <v>42480.078715277778</v>
      </c>
      <c r="T3549" s="16">
        <f t="shared" ref="T3549:T3612" si="283">(((I3549/60)/60)/24)+DATE(1970,1,1)</f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0"/>
        <v>102</v>
      </c>
      <c r="P3550">
        <f t="shared" si="281"/>
        <v>164.62</v>
      </c>
      <c r="Q3550" s="11" t="s">
        <v>8315</v>
      </c>
      <c r="R3550" t="s">
        <v>8316</v>
      </c>
      <c r="S3550" s="16">
        <f t="shared" si="282"/>
        <v>42411.942291666666</v>
      </c>
      <c r="T3550" s="16">
        <f t="shared" si="283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0"/>
        <v>102</v>
      </c>
      <c r="P3551">
        <f t="shared" si="281"/>
        <v>24.29</v>
      </c>
      <c r="Q3551" s="11" t="s">
        <v>8315</v>
      </c>
      <c r="R3551" t="s">
        <v>8316</v>
      </c>
      <c r="S3551" s="16">
        <f t="shared" si="282"/>
        <v>42223.394363425927</v>
      </c>
      <c r="T3551" s="16">
        <f t="shared" si="283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0"/>
        <v>105</v>
      </c>
      <c r="P3552">
        <f t="shared" si="281"/>
        <v>40.94</v>
      </c>
      <c r="Q3552" s="11" t="s">
        <v>8315</v>
      </c>
      <c r="R3552" t="s">
        <v>8316</v>
      </c>
      <c r="S3552" s="16">
        <f t="shared" si="282"/>
        <v>42462.893495370372</v>
      </c>
      <c r="T3552" s="16">
        <f t="shared" si="283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0"/>
        <v>102</v>
      </c>
      <c r="P3553">
        <f t="shared" si="281"/>
        <v>61.1</v>
      </c>
      <c r="Q3553" s="11" t="s">
        <v>8315</v>
      </c>
      <c r="R3553" t="s">
        <v>8316</v>
      </c>
      <c r="S3553" s="16">
        <f t="shared" si="282"/>
        <v>41753.515856481477</v>
      </c>
      <c r="T3553" s="16">
        <f t="shared" si="283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0"/>
        <v>100</v>
      </c>
      <c r="P3554">
        <f t="shared" si="281"/>
        <v>38.65</v>
      </c>
      <c r="Q3554" s="11" t="s">
        <v>8315</v>
      </c>
      <c r="R3554" t="s">
        <v>8316</v>
      </c>
      <c r="S3554" s="16">
        <f t="shared" si="282"/>
        <v>41788.587083333332</v>
      </c>
      <c r="T3554" s="16">
        <f t="shared" si="283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0"/>
        <v>106</v>
      </c>
      <c r="P3555">
        <f t="shared" si="281"/>
        <v>56.2</v>
      </c>
      <c r="Q3555" s="11" t="s">
        <v>8315</v>
      </c>
      <c r="R3555" t="s">
        <v>8316</v>
      </c>
      <c r="S3555" s="16">
        <f t="shared" si="282"/>
        <v>42196.028703703705</v>
      </c>
      <c r="T3555" s="16">
        <f t="shared" si="283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0"/>
        <v>113</v>
      </c>
      <c r="P3556">
        <f t="shared" si="281"/>
        <v>107</v>
      </c>
      <c r="Q3556" s="11" t="s">
        <v>8315</v>
      </c>
      <c r="R3556" t="s">
        <v>8316</v>
      </c>
      <c r="S3556" s="16">
        <f t="shared" si="282"/>
        <v>42016.050451388888</v>
      </c>
      <c r="T3556" s="16">
        <f t="shared" si="283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0"/>
        <v>100</v>
      </c>
      <c r="P3557">
        <f t="shared" si="281"/>
        <v>171.43</v>
      </c>
      <c r="Q3557" s="11" t="s">
        <v>8315</v>
      </c>
      <c r="R3557" t="s">
        <v>8316</v>
      </c>
      <c r="S3557" s="16">
        <f t="shared" si="282"/>
        <v>42661.442060185189</v>
      </c>
      <c r="T3557" s="16">
        <f t="shared" si="283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0"/>
        <v>100</v>
      </c>
      <c r="P3558">
        <f t="shared" si="281"/>
        <v>110.5</v>
      </c>
      <c r="Q3558" s="11" t="s">
        <v>8315</v>
      </c>
      <c r="R3558" t="s">
        <v>8316</v>
      </c>
      <c r="S3558" s="16">
        <f t="shared" si="282"/>
        <v>41808.649583333332</v>
      </c>
      <c r="T3558" s="16">
        <f t="shared" si="283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0"/>
        <v>100</v>
      </c>
      <c r="P3559">
        <f t="shared" si="281"/>
        <v>179.28</v>
      </c>
      <c r="Q3559" s="11" t="s">
        <v>8315</v>
      </c>
      <c r="R3559" t="s">
        <v>8316</v>
      </c>
      <c r="S3559" s="16">
        <f t="shared" si="282"/>
        <v>41730.276747685188</v>
      </c>
      <c r="T3559" s="16">
        <f t="shared" si="283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0"/>
        <v>144</v>
      </c>
      <c r="P3560">
        <f t="shared" si="281"/>
        <v>22.91</v>
      </c>
      <c r="Q3560" s="11" t="s">
        <v>8315</v>
      </c>
      <c r="R3560" t="s">
        <v>8316</v>
      </c>
      <c r="S3560" s="16">
        <f t="shared" si="282"/>
        <v>42139.816840277781</v>
      </c>
      <c r="T3560" s="16">
        <f t="shared" si="283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0"/>
        <v>104</v>
      </c>
      <c r="P3561">
        <f t="shared" si="281"/>
        <v>43.13</v>
      </c>
      <c r="Q3561" s="11" t="s">
        <v>8315</v>
      </c>
      <c r="R3561" t="s">
        <v>8316</v>
      </c>
      <c r="S3561" s="16">
        <f t="shared" si="282"/>
        <v>42194.096157407403</v>
      </c>
      <c r="T3561" s="16">
        <f t="shared" si="283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0"/>
        <v>108</v>
      </c>
      <c r="P3562">
        <f t="shared" si="281"/>
        <v>46.89</v>
      </c>
      <c r="Q3562" s="11" t="s">
        <v>8315</v>
      </c>
      <c r="R3562" t="s">
        <v>8316</v>
      </c>
      <c r="S3562" s="16">
        <f t="shared" si="282"/>
        <v>42115.889652777783</v>
      </c>
      <c r="T3562" s="16">
        <f t="shared" si="283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0"/>
        <v>102</v>
      </c>
      <c r="P3563">
        <f t="shared" si="281"/>
        <v>47.41</v>
      </c>
      <c r="Q3563" s="11" t="s">
        <v>8315</v>
      </c>
      <c r="R3563" t="s">
        <v>8316</v>
      </c>
      <c r="S3563" s="16">
        <f t="shared" si="282"/>
        <v>42203.680300925931</v>
      </c>
      <c r="T3563" s="16">
        <f t="shared" si="283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0"/>
        <v>149</v>
      </c>
      <c r="P3564">
        <f t="shared" si="281"/>
        <v>15.13</v>
      </c>
      <c r="Q3564" s="11" t="s">
        <v>8315</v>
      </c>
      <c r="R3564" t="s">
        <v>8316</v>
      </c>
      <c r="S3564" s="16">
        <f t="shared" si="282"/>
        <v>42433.761886574073</v>
      </c>
      <c r="T3564" s="16">
        <f t="shared" si="283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0"/>
        <v>105</v>
      </c>
      <c r="P3565">
        <f t="shared" si="281"/>
        <v>21.1</v>
      </c>
      <c r="Q3565" s="11" t="s">
        <v>8315</v>
      </c>
      <c r="R3565" t="s">
        <v>8316</v>
      </c>
      <c r="S3565" s="16">
        <f t="shared" si="282"/>
        <v>42555.671944444446</v>
      </c>
      <c r="T3565" s="16">
        <f t="shared" si="283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0"/>
        <v>101</v>
      </c>
      <c r="P3566">
        <f t="shared" si="281"/>
        <v>59.12</v>
      </c>
      <c r="Q3566" s="11" t="s">
        <v>8315</v>
      </c>
      <c r="R3566" t="s">
        <v>8316</v>
      </c>
      <c r="S3566" s="16">
        <f t="shared" si="282"/>
        <v>42236.623252314821</v>
      </c>
      <c r="T3566" s="16">
        <f t="shared" si="283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>
        <f t="shared" si="281"/>
        <v>97.92</v>
      </c>
      <c r="Q3567" s="11" t="s">
        <v>8315</v>
      </c>
      <c r="R3567" t="s">
        <v>8316</v>
      </c>
      <c r="S3567" s="16">
        <f t="shared" si="282"/>
        <v>41974.743148148147</v>
      </c>
      <c r="T3567" s="16">
        <f t="shared" si="283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0"/>
        <v>105</v>
      </c>
      <c r="P3568">
        <f t="shared" si="281"/>
        <v>55.13</v>
      </c>
      <c r="Q3568" s="11" t="s">
        <v>8315</v>
      </c>
      <c r="R3568" t="s">
        <v>8316</v>
      </c>
      <c r="S3568" s="16">
        <f t="shared" si="282"/>
        <v>41997.507905092592</v>
      </c>
      <c r="T3568" s="16">
        <f t="shared" si="283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0"/>
        <v>109</v>
      </c>
      <c r="P3569">
        <f t="shared" si="281"/>
        <v>26.54</v>
      </c>
      <c r="Q3569" s="11" t="s">
        <v>8315</v>
      </c>
      <c r="R3569" t="s">
        <v>8316</v>
      </c>
      <c r="S3569" s="16">
        <f t="shared" si="282"/>
        <v>42135.810694444444</v>
      </c>
      <c r="T3569" s="16">
        <f t="shared" si="283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>
        <f t="shared" si="281"/>
        <v>58.42</v>
      </c>
      <c r="Q3570" s="11" t="s">
        <v>8315</v>
      </c>
      <c r="R3570" t="s">
        <v>8316</v>
      </c>
      <c r="S3570" s="16">
        <f t="shared" si="282"/>
        <v>41869.740671296298</v>
      </c>
      <c r="T3570" s="16">
        <f t="shared" si="283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>
        <f t="shared" si="281"/>
        <v>122.54</v>
      </c>
      <c r="Q3571" s="11" t="s">
        <v>8315</v>
      </c>
      <c r="R3571" t="s">
        <v>8316</v>
      </c>
      <c r="S3571" s="16">
        <f t="shared" si="282"/>
        <v>41982.688611111109</v>
      </c>
      <c r="T3571" s="16">
        <f t="shared" si="283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>
        <f t="shared" si="281"/>
        <v>87.96</v>
      </c>
      <c r="Q3572" s="11" t="s">
        <v>8315</v>
      </c>
      <c r="R3572" t="s">
        <v>8316</v>
      </c>
      <c r="S3572" s="16">
        <f t="shared" si="282"/>
        <v>41976.331979166673</v>
      </c>
      <c r="T3572" s="16">
        <f t="shared" si="283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0"/>
        <v>122</v>
      </c>
      <c r="P3573">
        <f t="shared" si="281"/>
        <v>73.239999999999995</v>
      </c>
      <c r="Q3573" s="11" t="s">
        <v>8315</v>
      </c>
      <c r="R3573" t="s">
        <v>8316</v>
      </c>
      <c r="S3573" s="16">
        <f t="shared" si="282"/>
        <v>41912.858946759261</v>
      </c>
      <c r="T3573" s="16">
        <f t="shared" si="283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0"/>
        <v>100</v>
      </c>
      <c r="P3574">
        <f t="shared" si="281"/>
        <v>55.56</v>
      </c>
      <c r="Q3574" s="11" t="s">
        <v>8315</v>
      </c>
      <c r="R3574" t="s">
        <v>8316</v>
      </c>
      <c r="S3574" s="16">
        <f t="shared" si="282"/>
        <v>42146.570393518516</v>
      </c>
      <c r="T3574" s="16">
        <f t="shared" si="283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0"/>
        <v>103</v>
      </c>
      <c r="P3575">
        <f t="shared" si="281"/>
        <v>39.54</v>
      </c>
      <c r="Q3575" s="11" t="s">
        <v>8315</v>
      </c>
      <c r="R3575" t="s">
        <v>8316</v>
      </c>
      <c r="S3575" s="16">
        <f t="shared" si="282"/>
        <v>41921.375532407408</v>
      </c>
      <c r="T3575" s="16">
        <f t="shared" si="283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>
        <f t="shared" si="281"/>
        <v>136.78</v>
      </c>
      <c r="Q3576" s="11" t="s">
        <v>8315</v>
      </c>
      <c r="R3576" t="s">
        <v>8316</v>
      </c>
      <c r="S3576" s="16">
        <f t="shared" si="282"/>
        <v>41926.942685185182</v>
      </c>
      <c r="T3576" s="16">
        <f t="shared" si="283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>
        <f t="shared" si="281"/>
        <v>99.34</v>
      </c>
      <c r="Q3577" s="11" t="s">
        <v>8315</v>
      </c>
      <c r="R3577" t="s">
        <v>8316</v>
      </c>
      <c r="S3577" s="16">
        <f t="shared" si="282"/>
        <v>42561.783877314811</v>
      </c>
      <c r="T3577" s="16">
        <f t="shared" si="283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>
        <f t="shared" si="281"/>
        <v>20</v>
      </c>
      <c r="Q3578" s="11" t="s">
        <v>8315</v>
      </c>
      <c r="R3578" t="s">
        <v>8316</v>
      </c>
      <c r="S3578" s="16">
        <f t="shared" si="282"/>
        <v>42649.54923611111</v>
      </c>
      <c r="T3578" s="16">
        <f t="shared" si="283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>
        <f t="shared" si="281"/>
        <v>28.89</v>
      </c>
      <c r="Q3579" s="11" t="s">
        <v>8315</v>
      </c>
      <c r="R3579" t="s">
        <v>8316</v>
      </c>
      <c r="S3579" s="16">
        <f t="shared" si="282"/>
        <v>42093.786840277782</v>
      </c>
      <c r="T3579" s="16">
        <f t="shared" si="283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>
        <f t="shared" si="281"/>
        <v>40.549999999999997</v>
      </c>
      <c r="Q3580" s="11" t="s">
        <v>8315</v>
      </c>
      <c r="R3580" t="s">
        <v>8316</v>
      </c>
      <c r="S3580" s="16">
        <f t="shared" si="282"/>
        <v>42460.733530092592</v>
      </c>
      <c r="T3580" s="16">
        <f t="shared" si="283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>
        <f t="shared" si="281"/>
        <v>35.71</v>
      </c>
      <c r="Q3581" s="11" t="s">
        <v>8315</v>
      </c>
      <c r="R3581" t="s">
        <v>8316</v>
      </c>
      <c r="S3581" s="16">
        <f t="shared" si="282"/>
        <v>42430.762222222227</v>
      </c>
      <c r="T3581" s="16">
        <f t="shared" si="283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81"/>
        <v>37.96</v>
      </c>
      <c r="Q3582" s="11" t="s">
        <v>8315</v>
      </c>
      <c r="R3582" t="s">
        <v>8316</v>
      </c>
      <c r="S3582" s="16">
        <f t="shared" si="282"/>
        <v>42026.176180555558</v>
      </c>
      <c r="T3582" s="16">
        <f t="shared" si="283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>
        <f t="shared" si="281"/>
        <v>33.33</v>
      </c>
      <c r="Q3583" s="11" t="s">
        <v>8315</v>
      </c>
      <c r="R3583" t="s">
        <v>8316</v>
      </c>
      <c r="S3583" s="16">
        <f t="shared" si="282"/>
        <v>41836.471180555556</v>
      </c>
      <c r="T3583" s="16">
        <f t="shared" si="283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81"/>
        <v>58.57</v>
      </c>
      <c r="Q3584" s="11" t="s">
        <v>8315</v>
      </c>
      <c r="R3584" t="s">
        <v>8316</v>
      </c>
      <c r="S3584" s="16">
        <f t="shared" si="282"/>
        <v>42451.095856481479</v>
      </c>
      <c r="T3584" s="16">
        <f t="shared" si="283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81"/>
        <v>135.63</v>
      </c>
      <c r="Q3585" s="11" t="s">
        <v>8315</v>
      </c>
      <c r="R3585" t="s">
        <v>8316</v>
      </c>
      <c r="S3585" s="16">
        <f t="shared" si="282"/>
        <v>42418.425983796296</v>
      </c>
      <c r="T3585" s="16">
        <f t="shared" si="283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>
        <f t="shared" si="281"/>
        <v>30.94</v>
      </c>
      <c r="Q3586" s="11" t="s">
        <v>8315</v>
      </c>
      <c r="R3586" t="s">
        <v>8316</v>
      </c>
      <c r="S3586" s="16">
        <f t="shared" si="282"/>
        <v>42168.316481481481</v>
      </c>
      <c r="T3586" s="16">
        <f t="shared" si="283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1" t="s">
        <v>8315</v>
      </c>
      <c r="R3587" t="s">
        <v>8316</v>
      </c>
      <c r="S3587" s="16">
        <f t="shared" si="282"/>
        <v>41964.716319444444</v>
      </c>
      <c r="T3587" s="16">
        <f t="shared" si="283"/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ref="O3613:O3676" si="285">ROUND(E3613/D3613*100,0)</f>
        <v>136</v>
      </c>
      <c r="P3613">
        <f t="shared" ref="P3613:P3676" si="286">IFERROR(ROUND(E3613/L3613,2),0)</f>
        <v>66.67</v>
      </c>
      <c r="Q3613" s="11" t="s">
        <v>8315</v>
      </c>
      <c r="R3613" t="s">
        <v>8316</v>
      </c>
      <c r="S3613" s="16">
        <f t="shared" ref="S3613:S3676" si="287">(((J3613/60)/60)/24)+DATE(1970,1,1)</f>
        <v>42072.370381944449</v>
      </c>
      <c r="T3613" s="16">
        <f t="shared" ref="T3613:T3676" si="288">(((I3613/60)/60)/24)+DATE(1970,1,1)</f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144</v>
      </c>
      <c r="P3614">
        <f t="shared" si="286"/>
        <v>126.67</v>
      </c>
      <c r="Q3614" s="11" t="s">
        <v>8315</v>
      </c>
      <c r="R3614" t="s">
        <v>8316</v>
      </c>
      <c r="S3614" s="16">
        <f t="shared" si="287"/>
        <v>41789.726979166669</v>
      </c>
      <c r="T3614" s="16">
        <f t="shared" si="288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100</v>
      </c>
      <c r="P3615">
        <f t="shared" si="286"/>
        <v>62.5</v>
      </c>
      <c r="Q3615" s="11" t="s">
        <v>8315</v>
      </c>
      <c r="R3615" t="s">
        <v>8316</v>
      </c>
      <c r="S3615" s="16">
        <f t="shared" si="287"/>
        <v>41788.58997685185</v>
      </c>
      <c r="T3615" s="16">
        <f t="shared" si="288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5"/>
        <v>101</v>
      </c>
      <c r="P3616">
        <f t="shared" si="286"/>
        <v>35.49</v>
      </c>
      <c r="Q3616" s="11" t="s">
        <v>8315</v>
      </c>
      <c r="R3616" t="s">
        <v>8316</v>
      </c>
      <c r="S3616" s="16">
        <f t="shared" si="287"/>
        <v>42144.041851851856</v>
      </c>
      <c r="T3616" s="16">
        <f t="shared" si="288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5"/>
        <v>107</v>
      </c>
      <c r="P3617">
        <f t="shared" si="286"/>
        <v>37.08</v>
      </c>
      <c r="Q3617" s="11" t="s">
        <v>8315</v>
      </c>
      <c r="R3617" t="s">
        <v>8316</v>
      </c>
      <c r="S3617" s="16">
        <f t="shared" si="287"/>
        <v>42318.593703703707</v>
      </c>
      <c r="T3617" s="16">
        <f t="shared" si="288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5"/>
        <v>125</v>
      </c>
      <c r="P3618">
        <f t="shared" si="286"/>
        <v>69.33</v>
      </c>
      <c r="Q3618" s="11" t="s">
        <v>8315</v>
      </c>
      <c r="R3618" t="s">
        <v>8316</v>
      </c>
      <c r="S3618" s="16">
        <f t="shared" si="287"/>
        <v>42052.949814814812</v>
      </c>
      <c r="T3618" s="16">
        <f t="shared" si="288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5"/>
        <v>119</v>
      </c>
      <c r="P3619">
        <f t="shared" si="286"/>
        <v>17.25</v>
      </c>
      <c r="Q3619" s="11" t="s">
        <v>8315</v>
      </c>
      <c r="R3619" t="s">
        <v>8316</v>
      </c>
      <c r="S3619" s="16">
        <f t="shared" si="287"/>
        <v>42779.610289351855</v>
      </c>
      <c r="T3619" s="16">
        <f t="shared" si="288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5"/>
        <v>101</v>
      </c>
      <c r="P3620">
        <f t="shared" si="286"/>
        <v>36.07</v>
      </c>
      <c r="Q3620" s="11" t="s">
        <v>8315</v>
      </c>
      <c r="R3620" t="s">
        <v>8316</v>
      </c>
      <c r="S3620" s="16">
        <f t="shared" si="287"/>
        <v>42128.627893518518</v>
      </c>
      <c r="T3620" s="16">
        <f t="shared" si="288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5"/>
        <v>113</v>
      </c>
      <c r="P3621">
        <f t="shared" si="286"/>
        <v>66.47</v>
      </c>
      <c r="Q3621" s="11" t="s">
        <v>8315</v>
      </c>
      <c r="R3621" t="s">
        <v>8316</v>
      </c>
      <c r="S3621" s="16">
        <f t="shared" si="287"/>
        <v>42661.132245370376</v>
      </c>
      <c r="T3621" s="16">
        <f t="shared" si="288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5"/>
        <v>105</v>
      </c>
      <c r="P3622">
        <f t="shared" si="286"/>
        <v>56.07</v>
      </c>
      <c r="Q3622" s="11" t="s">
        <v>8315</v>
      </c>
      <c r="R3622" t="s">
        <v>8316</v>
      </c>
      <c r="S3622" s="16">
        <f t="shared" si="287"/>
        <v>42037.938206018516</v>
      </c>
      <c r="T3622" s="16">
        <f t="shared" si="288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5"/>
        <v>110</v>
      </c>
      <c r="P3623">
        <f t="shared" si="286"/>
        <v>47.03</v>
      </c>
      <c r="Q3623" s="11" t="s">
        <v>8315</v>
      </c>
      <c r="R3623" t="s">
        <v>8316</v>
      </c>
      <c r="S3623" s="16">
        <f t="shared" si="287"/>
        <v>42619.935694444444</v>
      </c>
      <c r="T3623" s="16">
        <f t="shared" si="288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5"/>
        <v>100</v>
      </c>
      <c r="P3624">
        <f t="shared" si="286"/>
        <v>47.67</v>
      </c>
      <c r="Q3624" s="11" t="s">
        <v>8315</v>
      </c>
      <c r="R3624" t="s">
        <v>8316</v>
      </c>
      <c r="S3624" s="16">
        <f t="shared" si="287"/>
        <v>41877.221886574072</v>
      </c>
      <c r="T3624" s="16">
        <f t="shared" si="288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5"/>
        <v>120</v>
      </c>
      <c r="P3625">
        <f t="shared" si="286"/>
        <v>88.24</v>
      </c>
      <c r="Q3625" s="11" t="s">
        <v>8315</v>
      </c>
      <c r="R3625" t="s">
        <v>8316</v>
      </c>
      <c r="S3625" s="16">
        <f t="shared" si="287"/>
        <v>41828.736921296295</v>
      </c>
      <c r="T3625" s="16">
        <f t="shared" si="288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5"/>
        <v>105</v>
      </c>
      <c r="P3626">
        <f t="shared" si="286"/>
        <v>80.72</v>
      </c>
      <c r="Q3626" s="11" t="s">
        <v>8315</v>
      </c>
      <c r="R3626" t="s">
        <v>8316</v>
      </c>
      <c r="S3626" s="16">
        <f t="shared" si="287"/>
        <v>42545.774189814809</v>
      </c>
      <c r="T3626" s="16">
        <f t="shared" si="288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5"/>
        <v>103</v>
      </c>
      <c r="P3627">
        <f t="shared" si="286"/>
        <v>39.49</v>
      </c>
      <c r="Q3627" s="11" t="s">
        <v>8315</v>
      </c>
      <c r="R3627" t="s">
        <v>8316</v>
      </c>
      <c r="S3627" s="16">
        <f t="shared" si="287"/>
        <v>42157.652511574073</v>
      </c>
      <c r="T3627" s="16">
        <f t="shared" si="288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5"/>
        <v>102</v>
      </c>
      <c r="P3628">
        <f t="shared" si="286"/>
        <v>84.85</v>
      </c>
      <c r="Q3628" s="11" t="s">
        <v>8315</v>
      </c>
      <c r="R3628" t="s">
        <v>8316</v>
      </c>
      <c r="S3628" s="16">
        <f t="shared" si="287"/>
        <v>41846.667326388888</v>
      </c>
      <c r="T3628" s="16">
        <f t="shared" si="288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>
        <f t="shared" si="286"/>
        <v>68.97</v>
      </c>
      <c r="Q3629" s="11" t="s">
        <v>8315</v>
      </c>
      <c r="R3629" t="s">
        <v>8316</v>
      </c>
      <c r="S3629" s="16">
        <f t="shared" si="287"/>
        <v>42460.741747685184</v>
      </c>
      <c r="T3629" s="16">
        <f t="shared" si="288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11" t="s">
        <v>8315</v>
      </c>
      <c r="R3630" t="s">
        <v>8357</v>
      </c>
      <c r="S3630" s="16">
        <f t="shared" si="287"/>
        <v>42291.833287037036</v>
      </c>
      <c r="T3630" s="16">
        <f t="shared" si="288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1" t="s">
        <v>8315</v>
      </c>
      <c r="R3631" t="s">
        <v>8357</v>
      </c>
      <c r="S3631" s="16">
        <f t="shared" si="287"/>
        <v>42437.094490740739</v>
      </c>
      <c r="T3631" s="16">
        <f t="shared" si="288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1" t="s">
        <v>8315</v>
      </c>
      <c r="R3632" t="s">
        <v>8357</v>
      </c>
      <c r="S3632" s="16">
        <f t="shared" si="287"/>
        <v>41942.84710648148</v>
      </c>
      <c r="T3632" s="16">
        <f t="shared" si="288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1" t="s">
        <v>8315</v>
      </c>
      <c r="R3633" t="s">
        <v>8357</v>
      </c>
      <c r="S3633" s="16">
        <f t="shared" si="287"/>
        <v>41880.753437499996</v>
      </c>
      <c r="T3633" s="16">
        <f t="shared" si="288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s="11" t="s">
        <v>8315</v>
      </c>
      <c r="R3634" t="s">
        <v>8357</v>
      </c>
      <c r="S3634" s="16">
        <f t="shared" si="287"/>
        <v>41946.936909722222</v>
      </c>
      <c r="T3634" s="16">
        <f t="shared" si="288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1" t="s">
        <v>8315</v>
      </c>
      <c r="R3635" t="s">
        <v>8357</v>
      </c>
      <c r="S3635" s="16">
        <f t="shared" si="287"/>
        <v>42649.623460648145</v>
      </c>
      <c r="T3635" s="16">
        <f t="shared" si="288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1" t="s">
        <v>8315</v>
      </c>
      <c r="R3636" t="s">
        <v>8357</v>
      </c>
      <c r="S3636" s="16">
        <f t="shared" si="287"/>
        <v>42701.166365740741</v>
      </c>
      <c r="T3636" s="16">
        <f t="shared" si="288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1" t="s">
        <v>8315</v>
      </c>
      <c r="R3637" t="s">
        <v>8357</v>
      </c>
      <c r="S3637" s="16">
        <f t="shared" si="287"/>
        <v>42450.88282407407</v>
      </c>
      <c r="T3637" s="16">
        <f t="shared" si="288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11" t="s">
        <v>8315</v>
      </c>
      <c r="R3638" t="s">
        <v>8357</v>
      </c>
      <c r="S3638" s="16">
        <f t="shared" si="287"/>
        <v>42226.694780092599</v>
      </c>
      <c r="T3638" s="16">
        <f t="shared" si="288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1" t="s">
        <v>8315</v>
      </c>
      <c r="R3639" t="s">
        <v>8357</v>
      </c>
      <c r="S3639" s="16">
        <f t="shared" si="287"/>
        <v>41975.700636574074</v>
      </c>
      <c r="T3639" s="16">
        <f t="shared" si="288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1" t="s">
        <v>8315</v>
      </c>
      <c r="R3640" t="s">
        <v>8357</v>
      </c>
      <c r="S3640" s="16">
        <f t="shared" si="287"/>
        <v>42053.672824074078</v>
      </c>
      <c r="T3640" s="16">
        <f t="shared" si="288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1" t="s">
        <v>8315</v>
      </c>
      <c r="R3641" t="s">
        <v>8357</v>
      </c>
      <c r="S3641" s="16">
        <f t="shared" si="287"/>
        <v>42590.677152777775</v>
      </c>
      <c r="T3641" s="16">
        <f t="shared" si="288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1" t="s">
        <v>8315</v>
      </c>
      <c r="R3642" t="s">
        <v>8357</v>
      </c>
      <c r="S3642" s="16">
        <f t="shared" si="287"/>
        <v>42104.781597222223</v>
      </c>
      <c r="T3642" s="16">
        <f t="shared" si="288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1" t="s">
        <v>8315</v>
      </c>
      <c r="R3643" t="s">
        <v>8357</v>
      </c>
      <c r="S3643" s="16">
        <f t="shared" si="287"/>
        <v>41899.627071759263</v>
      </c>
      <c r="T3643" s="16">
        <f t="shared" si="288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1" t="s">
        <v>8315</v>
      </c>
      <c r="R3644" t="s">
        <v>8357</v>
      </c>
      <c r="S3644" s="16">
        <f t="shared" si="287"/>
        <v>42297.816284722227</v>
      </c>
      <c r="T3644" s="16">
        <f t="shared" si="288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1" t="s">
        <v>8315</v>
      </c>
      <c r="R3645" t="s">
        <v>8357</v>
      </c>
      <c r="S3645" s="16">
        <f t="shared" si="287"/>
        <v>42285.143969907411</v>
      </c>
      <c r="T3645" s="16">
        <f t="shared" si="288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1" t="s">
        <v>8315</v>
      </c>
      <c r="R3646" t="s">
        <v>8357</v>
      </c>
      <c r="S3646" s="16">
        <f t="shared" si="287"/>
        <v>42409.241747685184</v>
      </c>
      <c r="T3646" s="16">
        <f t="shared" si="288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1" t="s">
        <v>8315</v>
      </c>
      <c r="R3647" t="s">
        <v>8357</v>
      </c>
      <c r="S3647" s="16">
        <f t="shared" si="287"/>
        <v>42665.970347222217</v>
      </c>
      <c r="T3647" s="16">
        <f t="shared" si="288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1" t="s">
        <v>8315</v>
      </c>
      <c r="R3648" t="s">
        <v>8357</v>
      </c>
      <c r="S3648" s="16">
        <f t="shared" si="287"/>
        <v>42140.421319444446</v>
      </c>
      <c r="T3648" s="16">
        <f t="shared" si="288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1" t="s">
        <v>8315</v>
      </c>
      <c r="R3649" t="s">
        <v>8357</v>
      </c>
      <c r="S3649" s="16">
        <f t="shared" si="287"/>
        <v>42598.749155092592</v>
      </c>
      <c r="T3649" s="16">
        <f t="shared" si="288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6"/>
        <v>550.04</v>
      </c>
      <c r="Q3650" s="11" t="s">
        <v>8315</v>
      </c>
      <c r="R3650" t="s">
        <v>8316</v>
      </c>
      <c r="S3650" s="16">
        <f t="shared" si="287"/>
        <v>41887.292187500003</v>
      </c>
      <c r="T3650" s="16">
        <f t="shared" si="288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8315</v>
      </c>
      <c r="R3651" t="s">
        <v>8316</v>
      </c>
      <c r="S3651" s="16">
        <f t="shared" si="287"/>
        <v>41780.712893518517</v>
      </c>
      <c r="T3651" s="16">
        <f t="shared" si="288"/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ref="O3677:O3740" si="290">ROUND(E3677/D3677*100,0)</f>
        <v>140</v>
      </c>
      <c r="P3677">
        <f t="shared" ref="P3677:P3740" si="291">IFERROR(ROUND(E3677/L3677,2),0)</f>
        <v>23.33</v>
      </c>
      <c r="Q3677" s="11" t="s">
        <v>8315</v>
      </c>
      <c r="R3677" t="s">
        <v>8316</v>
      </c>
      <c r="S3677" s="16">
        <f t="shared" ref="S3677:S3740" si="292">(((J3677/60)/60)/24)+DATE(1970,1,1)</f>
        <v>42493.597013888888</v>
      </c>
      <c r="T3677" s="16">
        <f t="shared" ref="T3677:T3740" si="293">(((I3677/60)/60)/24)+DATE(1970,1,1)</f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0"/>
        <v>129</v>
      </c>
      <c r="P3678">
        <f t="shared" si="291"/>
        <v>64.38</v>
      </c>
      <c r="Q3678" s="11" t="s">
        <v>8315</v>
      </c>
      <c r="R3678" t="s">
        <v>8316</v>
      </c>
      <c r="S3678" s="16">
        <f t="shared" si="292"/>
        <v>41876.815787037034</v>
      </c>
      <c r="T3678" s="16">
        <f t="shared" si="293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0"/>
        <v>103</v>
      </c>
      <c r="P3679">
        <f t="shared" si="291"/>
        <v>62.05</v>
      </c>
      <c r="Q3679" s="11" t="s">
        <v>8315</v>
      </c>
      <c r="R3679" t="s">
        <v>8316</v>
      </c>
      <c r="S3679" s="16">
        <f t="shared" si="292"/>
        <v>41802.574282407404</v>
      </c>
      <c r="T3679" s="16">
        <f t="shared" si="293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0"/>
        <v>103</v>
      </c>
      <c r="P3680">
        <f t="shared" si="291"/>
        <v>66.13</v>
      </c>
      <c r="Q3680" s="11" t="s">
        <v>8315</v>
      </c>
      <c r="R3680" t="s">
        <v>8316</v>
      </c>
      <c r="S3680" s="16">
        <f t="shared" si="292"/>
        <v>42120.531226851846</v>
      </c>
      <c r="T3680" s="16">
        <f t="shared" si="293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0"/>
        <v>110</v>
      </c>
      <c r="P3681">
        <f t="shared" si="291"/>
        <v>73.400000000000006</v>
      </c>
      <c r="Q3681" s="11" t="s">
        <v>8315</v>
      </c>
      <c r="R3681" t="s">
        <v>8316</v>
      </c>
      <c r="S3681" s="16">
        <f t="shared" si="292"/>
        <v>41786.761354166665</v>
      </c>
      <c r="T3681" s="16">
        <f t="shared" si="293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0"/>
        <v>113</v>
      </c>
      <c r="P3682">
        <f t="shared" si="291"/>
        <v>99.5</v>
      </c>
      <c r="Q3682" s="11" t="s">
        <v>8315</v>
      </c>
      <c r="R3682" t="s">
        <v>8316</v>
      </c>
      <c r="S3682" s="16">
        <f t="shared" si="292"/>
        <v>42627.454097222217</v>
      </c>
      <c r="T3682" s="16">
        <f t="shared" si="293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112</v>
      </c>
      <c r="P3683">
        <f t="shared" si="291"/>
        <v>62.17</v>
      </c>
      <c r="Q3683" s="11" t="s">
        <v>8315</v>
      </c>
      <c r="R3683" t="s">
        <v>8316</v>
      </c>
      <c r="S3683" s="16">
        <f t="shared" si="292"/>
        <v>42374.651504629626</v>
      </c>
      <c r="T3683" s="16">
        <f t="shared" si="293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0"/>
        <v>139</v>
      </c>
      <c r="P3684">
        <f t="shared" si="291"/>
        <v>62.33</v>
      </c>
      <c r="Q3684" s="11" t="s">
        <v>8315</v>
      </c>
      <c r="R3684" t="s">
        <v>8316</v>
      </c>
      <c r="S3684" s="16">
        <f t="shared" si="292"/>
        <v>41772.685393518521</v>
      </c>
      <c r="T3684" s="16">
        <f t="shared" si="293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0"/>
        <v>111</v>
      </c>
      <c r="P3685">
        <f t="shared" si="291"/>
        <v>58.79</v>
      </c>
      <c r="Q3685" s="11" t="s">
        <v>8315</v>
      </c>
      <c r="R3685" t="s">
        <v>8316</v>
      </c>
      <c r="S3685" s="16">
        <f t="shared" si="292"/>
        <v>42633.116851851853</v>
      </c>
      <c r="T3685" s="16">
        <f t="shared" si="293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0"/>
        <v>139</v>
      </c>
      <c r="P3686">
        <f t="shared" si="291"/>
        <v>45.35</v>
      </c>
      <c r="Q3686" s="11" t="s">
        <v>8315</v>
      </c>
      <c r="R3686" t="s">
        <v>8316</v>
      </c>
      <c r="S3686" s="16">
        <f t="shared" si="292"/>
        <v>42219.180393518516</v>
      </c>
      <c r="T3686" s="16">
        <f t="shared" si="293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0"/>
        <v>106</v>
      </c>
      <c r="P3687">
        <f t="shared" si="291"/>
        <v>41.94</v>
      </c>
      <c r="Q3687" s="11" t="s">
        <v>8315</v>
      </c>
      <c r="R3687" t="s">
        <v>8316</v>
      </c>
      <c r="S3687" s="16">
        <f t="shared" si="292"/>
        <v>41753.593275462961</v>
      </c>
      <c r="T3687" s="16">
        <f t="shared" si="293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0"/>
        <v>101</v>
      </c>
      <c r="P3688">
        <f t="shared" si="291"/>
        <v>59.17</v>
      </c>
      <c r="Q3688" s="11" t="s">
        <v>8315</v>
      </c>
      <c r="R3688" t="s">
        <v>8316</v>
      </c>
      <c r="S3688" s="16">
        <f t="shared" si="292"/>
        <v>42230.662731481483</v>
      </c>
      <c r="T3688" s="16">
        <f t="shared" si="293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0"/>
        <v>100</v>
      </c>
      <c r="P3689">
        <f t="shared" si="291"/>
        <v>200.49</v>
      </c>
      <c r="Q3689" s="11" t="s">
        <v>8315</v>
      </c>
      <c r="R3689" t="s">
        <v>8316</v>
      </c>
      <c r="S3689" s="16">
        <f t="shared" si="292"/>
        <v>41787.218229166669</v>
      </c>
      <c r="T3689" s="16">
        <f t="shared" si="293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0"/>
        <v>109</v>
      </c>
      <c r="P3690">
        <f t="shared" si="291"/>
        <v>83.97</v>
      </c>
      <c r="Q3690" s="11" t="s">
        <v>8315</v>
      </c>
      <c r="R3690" t="s">
        <v>8316</v>
      </c>
      <c r="S3690" s="16">
        <f t="shared" si="292"/>
        <v>41829.787083333329</v>
      </c>
      <c r="T3690" s="16">
        <f t="shared" si="293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0"/>
        <v>118</v>
      </c>
      <c r="P3691">
        <f t="shared" si="291"/>
        <v>57.26</v>
      </c>
      <c r="Q3691" s="11" t="s">
        <v>8315</v>
      </c>
      <c r="R3691" t="s">
        <v>8316</v>
      </c>
      <c r="S3691" s="16">
        <f t="shared" si="292"/>
        <v>42147.826840277776</v>
      </c>
      <c r="T3691" s="16">
        <f t="shared" si="293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0"/>
        <v>120</v>
      </c>
      <c r="P3692">
        <f t="shared" si="291"/>
        <v>58.06</v>
      </c>
      <c r="Q3692" s="11" t="s">
        <v>8315</v>
      </c>
      <c r="R3692" t="s">
        <v>8316</v>
      </c>
      <c r="S3692" s="16">
        <f t="shared" si="292"/>
        <v>41940.598182870373</v>
      </c>
      <c r="T3692" s="16">
        <f t="shared" si="293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>
        <f t="shared" si="291"/>
        <v>186.8</v>
      </c>
      <c r="Q3693" s="11" t="s">
        <v>8315</v>
      </c>
      <c r="R3693" t="s">
        <v>8316</v>
      </c>
      <c r="S3693" s="16">
        <f t="shared" si="292"/>
        <v>42020.700567129628</v>
      </c>
      <c r="T3693" s="16">
        <f t="shared" si="293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>
        <f t="shared" si="291"/>
        <v>74.12</v>
      </c>
      <c r="Q3694" s="11" t="s">
        <v>8315</v>
      </c>
      <c r="R3694" t="s">
        <v>8316</v>
      </c>
      <c r="S3694" s="16">
        <f t="shared" si="292"/>
        <v>41891.96503472222</v>
      </c>
      <c r="T3694" s="16">
        <f t="shared" si="293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0"/>
        <v>129</v>
      </c>
      <c r="P3695">
        <f t="shared" si="291"/>
        <v>30.71</v>
      </c>
      <c r="Q3695" s="11" t="s">
        <v>8315</v>
      </c>
      <c r="R3695" t="s">
        <v>8316</v>
      </c>
      <c r="S3695" s="16">
        <f t="shared" si="292"/>
        <v>42309.191307870366</v>
      </c>
      <c r="T3695" s="16">
        <f t="shared" si="293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>
        <f t="shared" si="291"/>
        <v>62.67</v>
      </c>
      <c r="Q3696" s="11" t="s">
        <v>8315</v>
      </c>
      <c r="R3696" t="s">
        <v>8316</v>
      </c>
      <c r="S3696" s="16">
        <f t="shared" si="292"/>
        <v>42490.133877314816</v>
      </c>
      <c r="T3696" s="16">
        <f t="shared" si="293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>
        <f t="shared" si="291"/>
        <v>121.36</v>
      </c>
      <c r="Q3697" s="11" t="s">
        <v>8315</v>
      </c>
      <c r="R3697" t="s">
        <v>8316</v>
      </c>
      <c r="S3697" s="16">
        <f t="shared" si="292"/>
        <v>41995.870486111111</v>
      </c>
      <c r="T3697" s="16">
        <f t="shared" si="293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0"/>
        <v>155</v>
      </c>
      <c r="P3698">
        <f t="shared" si="291"/>
        <v>39.74</v>
      </c>
      <c r="Q3698" s="11" t="s">
        <v>8315</v>
      </c>
      <c r="R3698" t="s">
        <v>8316</v>
      </c>
      <c r="S3698" s="16">
        <f t="shared" si="292"/>
        <v>41988.617083333331</v>
      </c>
      <c r="T3698" s="16">
        <f t="shared" si="293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0"/>
        <v>108</v>
      </c>
      <c r="P3699">
        <f t="shared" si="291"/>
        <v>72</v>
      </c>
      <c r="Q3699" s="11" t="s">
        <v>8315</v>
      </c>
      <c r="R3699" t="s">
        <v>8316</v>
      </c>
      <c r="S3699" s="16">
        <f t="shared" si="292"/>
        <v>42479.465833333335</v>
      </c>
      <c r="T3699" s="16">
        <f t="shared" si="293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>
        <f t="shared" si="291"/>
        <v>40.630000000000003</v>
      </c>
      <c r="Q3700" s="11" t="s">
        <v>8315</v>
      </c>
      <c r="R3700" t="s">
        <v>8316</v>
      </c>
      <c r="S3700" s="16">
        <f t="shared" si="292"/>
        <v>42401.806562500002</v>
      </c>
      <c r="T3700" s="16">
        <f t="shared" si="293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>
        <f t="shared" si="291"/>
        <v>63</v>
      </c>
      <c r="Q3701" s="11" t="s">
        <v>8315</v>
      </c>
      <c r="R3701" t="s">
        <v>8316</v>
      </c>
      <c r="S3701" s="16">
        <f t="shared" si="292"/>
        <v>41897.602037037039</v>
      </c>
      <c r="T3701" s="16">
        <f t="shared" si="293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>
        <f t="shared" si="291"/>
        <v>33.67</v>
      </c>
      <c r="Q3702" s="11" t="s">
        <v>8315</v>
      </c>
      <c r="R3702" t="s">
        <v>8316</v>
      </c>
      <c r="S3702" s="16">
        <f t="shared" si="292"/>
        <v>41882.585648148146</v>
      </c>
      <c r="T3702" s="16">
        <f t="shared" si="293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0"/>
        <v>100</v>
      </c>
      <c r="P3703">
        <f t="shared" si="291"/>
        <v>38.590000000000003</v>
      </c>
      <c r="Q3703" s="11" t="s">
        <v>8315</v>
      </c>
      <c r="R3703" t="s">
        <v>8316</v>
      </c>
      <c r="S3703" s="16">
        <f t="shared" si="292"/>
        <v>42129.541585648149</v>
      </c>
      <c r="T3703" s="16">
        <f t="shared" si="293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109</v>
      </c>
      <c r="P3704">
        <f t="shared" si="291"/>
        <v>155.94999999999999</v>
      </c>
      <c r="Q3704" s="11" t="s">
        <v>8315</v>
      </c>
      <c r="R3704" t="s">
        <v>8316</v>
      </c>
      <c r="S3704" s="16">
        <f t="shared" si="292"/>
        <v>42524.53800925926</v>
      </c>
      <c r="T3704" s="16">
        <f t="shared" si="293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>
        <f t="shared" si="291"/>
        <v>43.2</v>
      </c>
      <c r="Q3705" s="11" t="s">
        <v>8315</v>
      </c>
      <c r="R3705" t="s">
        <v>8316</v>
      </c>
      <c r="S3705" s="16">
        <f t="shared" si="292"/>
        <v>42556.504490740743</v>
      </c>
      <c r="T3705" s="16">
        <f t="shared" si="293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0"/>
        <v>136</v>
      </c>
      <c r="P3706">
        <f t="shared" si="291"/>
        <v>15.15</v>
      </c>
      <c r="Q3706" s="11" t="s">
        <v>8315</v>
      </c>
      <c r="R3706" t="s">
        <v>8316</v>
      </c>
      <c r="S3706" s="16">
        <f t="shared" si="292"/>
        <v>42461.689745370371</v>
      </c>
      <c r="T3706" s="16">
        <f t="shared" si="293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>
        <f t="shared" si="291"/>
        <v>83.57</v>
      </c>
      <c r="Q3707" s="11" t="s">
        <v>8315</v>
      </c>
      <c r="R3707" t="s">
        <v>8316</v>
      </c>
      <c r="S3707" s="16">
        <f t="shared" si="292"/>
        <v>41792.542986111112</v>
      </c>
      <c r="T3707" s="16">
        <f t="shared" si="293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>
        <f t="shared" si="291"/>
        <v>140</v>
      </c>
      <c r="Q3708" s="11" t="s">
        <v>8315</v>
      </c>
      <c r="R3708" t="s">
        <v>8316</v>
      </c>
      <c r="S3708" s="16">
        <f t="shared" si="292"/>
        <v>41879.913761574076</v>
      </c>
      <c r="T3708" s="16">
        <f t="shared" si="293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>
        <f t="shared" si="291"/>
        <v>80.87</v>
      </c>
      <c r="Q3709" s="11" t="s">
        <v>8315</v>
      </c>
      <c r="R3709" t="s">
        <v>8316</v>
      </c>
      <c r="S3709" s="16">
        <f t="shared" si="292"/>
        <v>42552.048356481479</v>
      </c>
      <c r="T3709" s="16">
        <f t="shared" si="293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91"/>
        <v>53.85</v>
      </c>
      <c r="Q3710" s="11" t="s">
        <v>8315</v>
      </c>
      <c r="R3710" t="s">
        <v>8316</v>
      </c>
      <c r="S3710" s="16">
        <f t="shared" si="292"/>
        <v>41810.142199074071</v>
      </c>
      <c r="T3710" s="16">
        <f t="shared" si="293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>
        <f t="shared" si="291"/>
        <v>30.93</v>
      </c>
      <c r="Q3711" s="11" t="s">
        <v>8315</v>
      </c>
      <c r="R3711" t="s">
        <v>8316</v>
      </c>
      <c r="S3711" s="16">
        <f t="shared" si="292"/>
        <v>41785.707708333335</v>
      </c>
      <c r="T3711" s="16">
        <f t="shared" si="293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91"/>
        <v>67.959999999999994</v>
      </c>
      <c r="Q3712" s="11" t="s">
        <v>8315</v>
      </c>
      <c r="R3712" t="s">
        <v>8316</v>
      </c>
      <c r="S3712" s="16">
        <f t="shared" si="292"/>
        <v>42072.576249999998</v>
      </c>
      <c r="T3712" s="16">
        <f t="shared" si="293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91"/>
        <v>27.14</v>
      </c>
      <c r="Q3713" s="11" t="s">
        <v>8315</v>
      </c>
      <c r="R3713" t="s">
        <v>8316</v>
      </c>
      <c r="S3713" s="16">
        <f t="shared" si="292"/>
        <v>41779.724224537036</v>
      </c>
      <c r="T3713" s="16">
        <f t="shared" si="293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91"/>
        <v>110.87</v>
      </c>
      <c r="Q3714" s="11" t="s">
        <v>8315</v>
      </c>
      <c r="R3714" t="s">
        <v>8316</v>
      </c>
      <c r="S3714" s="16">
        <f t="shared" si="292"/>
        <v>42134.172071759262</v>
      </c>
      <c r="T3714" s="16">
        <f t="shared" si="293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1" t="s">
        <v>8315</v>
      </c>
      <c r="R3715" t="s">
        <v>8316</v>
      </c>
      <c r="S3715" s="16">
        <f t="shared" si="292"/>
        <v>42505.738032407404</v>
      </c>
      <c r="T3715" s="16">
        <f t="shared" si="293"/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ref="O3741:O3804" si="295">ROUND(E3741/D3741*100,0)</f>
        <v>20</v>
      </c>
      <c r="P3741">
        <f t="shared" ref="P3741:P3804" si="296">IFERROR(ROUND(E3741/L3741,2),0)</f>
        <v>100.63</v>
      </c>
      <c r="Q3741" s="11" t="s">
        <v>8315</v>
      </c>
      <c r="R3741" t="s">
        <v>8316</v>
      </c>
      <c r="S3741" s="16">
        <f t="shared" ref="S3741:S3804" si="297">(((J3741/60)/60)/24)+DATE(1970,1,1)</f>
        <v>42548.449861111112</v>
      </c>
      <c r="T3741" s="16">
        <f t="shared" ref="T3741:T3804" si="298">(((I3741/60)/60)/24)+DATE(1970,1,1)</f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6"/>
        <v>25.57</v>
      </c>
      <c r="Q3742" s="11" t="s">
        <v>8315</v>
      </c>
      <c r="R3742" t="s">
        <v>8316</v>
      </c>
      <c r="S3742" s="16">
        <f t="shared" si="297"/>
        <v>41833.089756944442</v>
      </c>
      <c r="T3742" s="16">
        <f t="shared" si="298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>
        <f t="shared" si="296"/>
        <v>0</v>
      </c>
      <c r="Q3743" s="11" t="s">
        <v>8315</v>
      </c>
      <c r="R3743" t="s">
        <v>8316</v>
      </c>
      <c r="S3743" s="16">
        <f t="shared" si="297"/>
        <v>42325.920717592591</v>
      </c>
      <c r="T3743" s="16">
        <f t="shared" si="298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6"/>
        <v>25</v>
      </c>
      <c r="Q3744" s="11" t="s">
        <v>8315</v>
      </c>
      <c r="R3744" t="s">
        <v>8316</v>
      </c>
      <c r="S3744" s="16">
        <f t="shared" si="297"/>
        <v>41858.214629629627</v>
      </c>
      <c r="T3744" s="16">
        <f t="shared" si="298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>
        <f t="shared" si="296"/>
        <v>0</v>
      </c>
      <c r="Q3745" s="11" t="s">
        <v>8315</v>
      </c>
      <c r="R3745" t="s">
        <v>8316</v>
      </c>
      <c r="S3745" s="16">
        <f t="shared" si="297"/>
        <v>41793.710231481484</v>
      </c>
      <c r="T3745" s="16">
        <f t="shared" si="298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>
        <f t="shared" si="296"/>
        <v>0</v>
      </c>
      <c r="Q3746" s="11" t="s">
        <v>8315</v>
      </c>
      <c r="R3746" t="s">
        <v>8316</v>
      </c>
      <c r="S3746" s="16">
        <f t="shared" si="297"/>
        <v>41793.814259259263</v>
      </c>
      <c r="T3746" s="16">
        <f t="shared" si="298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6"/>
        <v>10</v>
      </c>
      <c r="Q3747" s="11" t="s">
        <v>8315</v>
      </c>
      <c r="R3747" t="s">
        <v>8316</v>
      </c>
      <c r="S3747" s="16">
        <f t="shared" si="297"/>
        <v>41831.697939814818</v>
      </c>
      <c r="T3747" s="16">
        <f t="shared" si="298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202</v>
      </c>
      <c r="Q3748" s="11" t="s">
        <v>8315</v>
      </c>
      <c r="R3748" t="s">
        <v>8316</v>
      </c>
      <c r="S3748" s="16">
        <f t="shared" si="297"/>
        <v>42621.389340277776</v>
      </c>
      <c r="T3748" s="16">
        <f t="shared" si="298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 s="11" t="s">
        <v>8315</v>
      </c>
      <c r="R3749" t="s">
        <v>8316</v>
      </c>
      <c r="S3749" s="16">
        <f t="shared" si="297"/>
        <v>42164.299722222218</v>
      </c>
      <c r="T3749" s="16">
        <f t="shared" si="298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1" t="s">
        <v>8315</v>
      </c>
      <c r="R3750" t="s">
        <v>8357</v>
      </c>
      <c r="S3750" s="16">
        <f t="shared" si="297"/>
        <v>42395.706435185188</v>
      </c>
      <c r="T3750" s="16">
        <f t="shared" si="298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1" t="s">
        <v>8315</v>
      </c>
      <c r="R3751" t="s">
        <v>8357</v>
      </c>
      <c r="S3751" s="16">
        <f t="shared" si="297"/>
        <v>42458.127175925925</v>
      </c>
      <c r="T3751" s="16">
        <f t="shared" si="298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1" t="s">
        <v>8315</v>
      </c>
      <c r="R3752" t="s">
        <v>8357</v>
      </c>
      <c r="S3752" s="16">
        <f t="shared" si="297"/>
        <v>42016.981574074074</v>
      </c>
      <c r="T3752" s="16">
        <f t="shared" si="298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1" t="s">
        <v>8315</v>
      </c>
      <c r="R3753" t="s">
        <v>8357</v>
      </c>
      <c r="S3753" s="16">
        <f t="shared" si="297"/>
        <v>42403.035567129627</v>
      </c>
      <c r="T3753" s="16">
        <f t="shared" si="298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s="11" t="s">
        <v>8315</v>
      </c>
      <c r="R3754" t="s">
        <v>8357</v>
      </c>
      <c r="S3754" s="16">
        <f t="shared" si="297"/>
        <v>42619.802488425921</v>
      </c>
      <c r="T3754" s="16">
        <f t="shared" si="298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1" t="s">
        <v>8315</v>
      </c>
      <c r="R3755" t="s">
        <v>8357</v>
      </c>
      <c r="S3755" s="16">
        <f t="shared" si="297"/>
        <v>42128.824074074073</v>
      </c>
      <c r="T3755" s="16">
        <f t="shared" si="298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1" t="s">
        <v>8315</v>
      </c>
      <c r="R3756" t="s">
        <v>8357</v>
      </c>
      <c r="S3756" s="16">
        <f t="shared" si="297"/>
        <v>41808.881215277775</v>
      </c>
      <c r="T3756" s="16">
        <f t="shared" si="298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s="11" t="s">
        <v>8315</v>
      </c>
      <c r="R3757" t="s">
        <v>8357</v>
      </c>
      <c r="S3757" s="16">
        <f t="shared" si="297"/>
        <v>42445.866979166662</v>
      </c>
      <c r="T3757" s="16">
        <f t="shared" si="298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1" t="s">
        <v>8315</v>
      </c>
      <c r="R3758" t="s">
        <v>8357</v>
      </c>
      <c r="S3758" s="16">
        <f t="shared" si="297"/>
        <v>41771.814791666664</v>
      </c>
      <c r="T3758" s="16">
        <f t="shared" si="298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1" t="s">
        <v>8315</v>
      </c>
      <c r="R3759" t="s">
        <v>8357</v>
      </c>
      <c r="S3759" s="16">
        <f t="shared" si="297"/>
        <v>41954.850868055553</v>
      </c>
      <c r="T3759" s="16">
        <f t="shared" si="298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1" t="s">
        <v>8315</v>
      </c>
      <c r="R3760" t="s">
        <v>8357</v>
      </c>
      <c r="S3760" s="16">
        <f t="shared" si="297"/>
        <v>41747.471504629626</v>
      </c>
      <c r="T3760" s="16">
        <f t="shared" si="298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1" t="s">
        <v>8315</v>
      </c>
      <c r="R3761" t="s">
        <v>8357</v>
      </c>
      <c r="S3761" s="16">
        <f t="shared" si="297"/>
        <v>42182.108252314814</v>
      </c>
      <c r="T3761" s="16">
        <f t="shared" si="298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1" t="s">
        <v>8315</v>
      </c>
      <c r="R3762" t="s">
        <v>8357</v>
      </c>
      <c r="S3762" s="16">
        <f t="shared" si="297"/>
        <v>41739.525300925925</v>
      </c>
      <c r="T3762" s="16">
        <f t="shared" si="298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s="11" t="s">
        <v>8315</v>
      </c>
      <c r="R3763" t="s">
        <v>8357</v>
      </c>
      <c r="S3763" s="16">
        <f t="shared" si="297"/>
        <v>42173.466863425929</v>
      </c>
      <c r="T3763" s="16">
        <f t="shared" si="298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s="11" t="s">
        <v>8315</v>
      </c>
      <c r="R3764" t="s">
        <v>8357</v>
      </c>
      <c r="S3764" s="16">
        <f t="shared" si="297"/>
        <v>42193.813530092593</v>
      </c>
      <c r="T3764" s="16">
        <f t="shared" si="298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1" t="s">
        <v>8315</v>
      </c>
      <c r="R3765" t="s">
        <v>8357</v>
      </c>
      <c r="S3765" s="16">
        <f t="shared" si="297"/>
        <v>42065.750300925924</v>
      </c>
      <c r="T3765" s="16">
        <f t="shared" si="298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1" t="s">
        <v>8315</v>
      </c>
      <c r="R3766" t="s">
        <v>8357</v>
      </c>
      <c r="S3766" s="16">
        <f t="shared" si="297"/>
        <v>42499.842962962968</v>
      </c>
      <c r="T3766" s="16">
        <f t="shared" si="298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1" t="s">
        <v>8315</v>
      </c>
      <c r="R3767" t="s">
        <v>8357</v>
      </c>
      <c r="S3767" s="16">
        <f t="shared" si="297"/>
        <v>41820.776412037041</v>
      </c>
      <c r="T3767" s="16">
        <f t="shared" si="298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1" t="s">
        <v>8315</v>
      </c>
      <c r="R3768" t="s">
        <v>8357</v>
      </c>
      <c r="S3768" s="16">
        <f t="shared" si="297"/>
        <v>41788.167187500003</v>
      </c>
      <c r="T3768" s="16">
        <f t="shared" si="298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1" t="s">
        <v>8315</v>
      </c>
      <c r="R3769" t="s">
        <v>8357</v>
      </c>
      <c r="S3769" s="16">
        <f t="shared" si="297"/>
        <v>42050.019641203704</v>
      </c>
      <c r="T3769" s="16">
        <f t="shared" si="298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1" t="s">
        <v>8315</v>
      </c>
      <c r="R3770" t="s">
        <v>8357</v>
      </c>
      <c r="S3770" s="16">
        <f t="shared" si="297"/>
        <v>41772.727893518517</v>
      </c>
      <c r="T3770" s="16">
        <f t="shared" si="298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1" t="s">
        <v>8315</v>
      </c>
      <c r="R3771" t="s">
        <v>8357</v>
      </c>
      <c r="S3771" s="16">
        <f t="shared" si="297"/>
        <v>42445.598136574074</v>
      </c>
      <c r="T3771" s="16">
        <f t="shared" si="298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1" t="s">
        <v>8315</v>
      </c>
      <c r="R3772" t="s">
        <v>8357</v>
      </c>
      <c r="S3772" s="16">
        <f t="shared" si="297"/>
        <v>42138.930671296301</v>
      </c>
      <c r="T3772" s="16">
        <f t="shared" si="298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1" t="s">
        <v>8315</v>
      </c>
      <c r="R3773" t="s">
        <v>8357</v>
      </c>
      <c r="S3773" s="16">
        <f t="shared" si="297"/>
        <v>42493.857083333336</v>
      </c>
      <c r="T3773" s="16">
        <f t="shared" si="298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1" t="s">
        <v>8315</v>
      </c>
      <c r="R3774" t="s">
        <v>8357</v>
      </c>
      <c r="S3774" s="16">
        <f t="shared" si="297"/>
        <v>42682.616967592592</v>
      </c>
      <c r="T3774" s="16">
        <f t="shared" si="298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1" t="s">
        <v>8315</v>
      </c>
      <c r="R3775" t="s">
        <v>8357</v>
      </c>
      <c r="S3775" s="16">
        <f t="shared" si="297"/>
        <v>42656.005173611105</v>
      </c>
      <c r="T3775" s="16">
        <f t="shared" si="298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1" t="s">
        <v>8315</v>
      </c>
      <c r="R3776" t="s">
        <v>8357</v>
      </c>
      <c r="S3776" s="16">
        <f t="shared" si="297"/>
        <v>42087.792303240742</v>
      </c>
      <c r="T3776" s="16">
        <f t="shared" si="298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1" t="s">
        <v>8315</v>
      </c>
      <c r="R3777" t="s">
        <v>8357</v>
      </c>
      <c r="S3777" s="16">
        <f t="shared" si="297"/>
        <v>42075.942627314813</v>
      </c>
      <c r="T3777" s="16">
        <f t="shared" si="298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1" t="s">
        <v>8315</v>
      </c>
      <c r="R3778" t="s">
        <v>8357</v>
      </c>
      <c r="S3778" s="16">
        <f t="shared" si="297"/>
        <v>41814.367800925924</v>
      </c>
      <c r="T3778" s="16">
        <f t="shared" si="298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6">
        <f t="shared" si="297"/>
        <v>41887.111354166671</v>
      </c>
      <c r="T3779" s="16">
        <f t="shared" si="298"/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ref="O3805:O3842" si="300">ROUND(E3805/D3805*100,0)</f>
        <v>20</v>
      </c>
      <c r="P3805">
        <f t="shared" ref="P3805:P3842" si="301">IFERROR(ROUND(E3805/L3805,2),0)</f>
        <v>58.95</v>
      </c>
      <c r="Q3805" s="11" t="s">
        <v>8315</v>
      </c>
      <c r="R3805" t="s">
        <v>8357</v>
      </c>
      <c r="S3805" s="16">
        <f t="shared" ref="S3805:S3842" si="302">(((J3805/60)/60)/24)+DATE(1970,1,1)</f>
        <v>42403.971851851849</v>
      </c>
      <c r="T3805" s="16">
        <f t="shared" ref="T3805:T3842" si="303">(((I3805/60)/60)/24)+DATE(1970,1,1)</f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s="11" t="s">
        <v>8315</v>
      </c>
      <c r="R3806" t="s">
        <v>8357</v>
      </c>
      <c r="S3806" s="16">
        <f t="shared" si="302"/>
        <v>42527.00953703704</v>
      </c>
      <c r="T3806" s="16">
        <f t="shared" si="303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s="11" t="s">
        <v>8315</v>
      </c>
      <c r="R3807" t="s">
        <v>8357</v>
      </c>
      <c r="S3807" s="16">
        <f t="shared" si="302"/>
        <v>41849.887037037035</v>
      </c>
      <c r="T3807" s="16">
        <f t="shared" si="303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s="11" t="s">
        <v>8315</v>
      </c>
      <c r="R3808" t="s">
        <v>8357</v>
      </c>
      <c r="S3808" s="16">
        <f t="shared" si="302"/>
        <v>41799.259039351848</v>
      </c>
      <c r="T3808" s="16">
        <f t="shared" si="303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s="11" t="s">
        <v>8315</v>
      </c>
      <c r="R3809" t="s">
        <v>8357</v>
      </c>
      <c r="S3809" s="16">
        <f t="shared" si="302"/>
        <v>42090.909016203703</v>
      </c>
      <c r="T3809" s="16">
        <f t="shared" si="303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0"/>
        <v>100</v>
      </c>
      <c r="P3810">
        <f t="shared" si="301"/>
        <v>41.67</v>
      </c>
      <c r="Q3810" s="11" t="s">
        <v>8315</v>
      </c>
      <c r="R3810" t="s">
        <v>8316</v>
      </c>
      <c r="S3810" s="16">
        <f t="shared" si="302"/>
        <v>42059.453923611116</v>
      </c>
      <c r="T3810" s="16">
        <f t="shared" si="303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0"/>
        <v>101</v>
      </c>
      <c r="P3811">
        <f t="shared" si="301"/>
        <v>53.29</v>
      </c>
      <c r="Q3811" s="11" t="s">
        <v>8315</v>
      </c>
      <c r="R3811" t="s">
        <v>8316</v>
      </c>
      <c r="S3811" s="16">
        <f t="shared" si="302"/>
        <v>41800.526701388888</v>
      </c>
      <c r="T3811" s="16">
        <f t="shared" si="303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0"/>
        <v>122</v>
      </c>
      <c r="P3812">
        <f t="shared" si="301"/>
        <v>70.23</v>
      </c>
      <c r="Q3812" s="11" t="s">
        <v>8315</v>
      </c>
      <c r="R3812" t="s">
        <v>8316</v>
      </c>
      <c r="S3812" s="16">
        <f t="shared" si="302"/>
        <v>42054.849050925928</v>
      </c>
      <c r="T3812" s="16">
        <f t="shared" si="303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0"/>
        <v>330</v>
      </c>
      <c r="P3813">
        <f t="shared" si="301"/>
        <v>43.42</v>
      </c>
      <c r="Q3813" s="11" t="s">
        <v>8315</v>
      </c>
      <c r="R3813" t="s">
        <v>8316</v>
      </c>
      <c r="S3813" s="16">
        <f t="shared" si="302"/>
        <v>42487.62700231481</v>
      </c>
      <c r="T3813" s="16">
        <f t="shared" si="303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>
        <f t="shared" si="301"/>
        <v>199.18</v>
      </c>
      <c r="Q3814" s="11" t="s">
        <v>8315</v>
      </c>
      <c r="R3814" t="s">
        <v>8316</v>
      </c>
      <c r="S3814" s="16">
        <f t="shared" si="302"/>
        <v>42109.751250000001</v>
      </c>
      <c r="T3814" s="16">
        <f t="shared" si="303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0"/>
        <v>101</v>
      </c>
      <c r="P3815">
        <f t="shared" si="301"/>
        <v>78.52</v>
      </c>
      <c r="Q3815" s="11" t="s">
        <v>8315</v>
      </c>
      <c r="R3815" t="s">
        <v>8316</v>
      </c>
      <c r="S3815" s="16">
        <f t="shared" si="302"/>
        <v>42497.275706018518</v>
      </c>
      <c r="T3815" s="16">
        <f t="shared" si="303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0"/>
        <v>140</v>
      </c>
      <c r="P3816">
        <f t="shared" si="301"/>
        <v>61.82</v>
      </c>
      <c r="Q3816" s="11" t="s">
        <v>8315</v>
      </c>
      <c r="R3816" t="s">
        <v>8316</v>
      </c>
      <c r="S3816" s="16">
        <f t="shared" si="302"/>
        <v>42058.904074074075</v>
      </c>
      <c r="T3816" s="16">
        <f t="shared" si="303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0"/>
        <v>100</v>
      </c>
      <c r="P3817">
        <f t="shared" si="301"/>
        <v>50</v>
      </c>
      <c r="Q3817" s="11" t="s">
        <v>8315</v>
      </c>
      <c r="R3817" t="s">
        <v>8316</v>
      </c>
      <c r="S3817" s="16">
        <f t="shared" si="302"/>
        <v>42207.259918981479</v>
      </c>
      <c r="T3817" s="16">
        <f t="shared" si="303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0"/>
        <v>119</v>
      </c>
      <c r="P3818">
        <f t="shared" si="301"/>
        <v>48.34</v>
      </c>
      <c r="Q3818" s="11" t="s">
        <v>8315</v>
      </c>
      <c r="R3818" t="s">
        <v>8316</v>
      </c>
      <c r="S3818" s="16">
        <f t="shared" si="302"/>
        <v>41807.690081018518</v>
      </c>
      <c r="T3818" s="16">
        <f t="shared" si="303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0"/>
        <v>107</v>
      </c>
      <c r="P3819">
        <f t="shared" si="301"/>
        <v>107.25</v>
      </c>
      <c r="Q3819" s="11" t="s">
        <v>8315</v>
      </c>
      <c r="R3819" t="s">
        <v>8316</v>
      </c>
      <c r="S3819" s="16">
        <f t="shared" si="302"/>
        <v>42284.69694444444</v>
      </c>
      <c r="T3819" s="16">
        <f t="shared" si="303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0"/>
        <v>228</v>
      </c>
      <c r="P3820">
        <f t="shared" si="301"/>
        <v>57</v>
      </c>
      <c r="Q3820" s="11" t="s">
        <v>8315</v>
      </c>
      <c r="R3820" t="s">
        <v>8316</v>
      </c>
      <c r="S3820" s="16">
        <f t="shared" si="302"/>
        <v>42045.84238425926</v>
      </c>
      <c r="T3820" s="16">
        <f t="shared" si="303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>
        <f t="shared" si="301"/>
        <v>40.92</v>
      </c>
      <c r="Q3821" s="11" t="s">
        <v>8315</v>
      </c>
      <c r="R3821" t="s">
        <v>8316</v>
      </c>
      <c r="S3821" s="16">
        <f t="shared" si="302"/>
        <v>42184.209537037037</v>
      </c>
      <c r="T3821" s="16">
        <f t="shared" si="303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143</v>
      </c>
      <c r="P3822">
        <f t="shared" si="301"/>
        <v>21.5</v>
      </c>
      <c r="Q3822" s="11" t="s">
        <v>8315</v>
      </c>
      <c r="R3822" t="s">
        <v>8316</v>
      </c>
      <c r="S3822" s="16">
        <f t="shared" si="302"/>
        <v>42160.651817129634</v>
      </c>
      <c r="T3822" s="16">
        <f t="shared" si="303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>
        <f t="shared" si="301"/>
        <v>79.540000000000006</v>
      </c>
      <c r="Q3823" s="11" t="s">
        <v>8315</v>
      </c>
      <c r="R3823" t="s">
        <v>8316</v>
      </c>
      <c r="S3823" s="16">
        <f t="shared" si="302"/>
        <v>42341.180636574078</v>
      </c>
      <c r="T3823" s="16">
        <f t="shared" si="303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>
        <f t="shared" si="301"/>
        <v>72.38</v>
      </c>
      <c r="Q3824" s="11" t="s">
        <v>8315</v>
      </c>
      <c r="R3824" t="s">
        <v>8316</v>
      </c>
      <c r="S3824" s="16">
        <f t="shared" si="302"/>
        <v>42329.838159722218</v>
      </c>
      <c r="T3824" s="16">
        <f t="shared" si="303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>
        <f t="shared" si="301"/>
        <v>64.63</v>
      </c>
      <c r="Q3825" s="11" t="s">
        <v>8315</v>
      </c>
      <c r="R3825" t="s">
        <v>8316</v>
      </c>
      <c r="S3825" s="16">
        <f t="shared" si="302"/>
        <v>42170.910231481481</v>
      </c>
      <c r="T3825" s="16">
        <f t="shared" si="303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108</v>
      </c>
      <c r="P3826">
        <f t="shared" si="301"/>
        <v>38.57</v>
      </c>
      <c r="Q3826" s="11" t="s">
        <v>8315</v>
      </c>
      <c r="R3826" t="s">
        <v>8316</v>
      </c>
      <c r="S3826" s="16">
        <f t="shared" si="302"/>
        <v>42571.626192129625</v>
      </c>
      <c r="T3826" s="16">
        <f t="shared" si="303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>
        <f t="shared" si="301"/>
        <v>107.57</v>
      </c>
      <c r="Q3827" s="11" t="s">
        <v>8315</v>
      </c>
      <c r="R3827" t="s">
        <v>8316</v>
      </c>
      <c r="S3827" s="16">
        <f t="shared" si="302"/>
        <v>42151.069606481484</v>
      </c>
      <c r="T3827" s="16">
        <f t="shared" si="303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119</v>
      </c>
      <c r="P3828">
        <f t="shared" si="301"/>
        <v>27.5</v>
      </c>
      <c r="Q3828" s="11" t="s">
        <v>8315</v>
      </c>
      <c r="R3828" t="s">
        <v>8316</v>
      </c>
      <c r="S3828" s="16">
        <f t="shared" si="302"/>
        <v>42101.423541666663</v>
      </c>
      <c r="T3828" s="16">
        <f t="shared" si="303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153</v>
      </c>
      <c r="P3829">
        <f t="shared" si="301"/>
        <v>70.459999999999994</v>
      </c>
      <c r="Q3829" s="11" t="s">
        <v>8315</v>
      </c>
      <c r="R3829" t="s">
        <v>8316</v>
      </c>
      <c r="S3829" s="16">
        <f t="shared" si="302"/>
        <v>42034.928252314814</v>
      </c>
      <c r="T3829" s="16">
        <f t="shared" si="303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>
        <f t="shared" si="301"/>
        <v>178.57</v>
      </c>
      <c r="Q3830" s="11" t="s">
        <v>8315</v>
      </c>
      <c r="R3830" t="s">
        <v>8316</v>
      </c>
      <c r="S3830" s="16">
        <f t="shared" si="302"/>
        <v>41944.527627314819</v>
      </c>
      <c r="T3830" s="16">
        <f t="shared" si="303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>
        <f t="shared" si="301"/>
        <v>62.63</v>
      </c>
      <c r="Q3831" s="11" t="s">
        <v>8315</v>
      </c>
      <c r="R3831" t="s">
        <v>8316</v>
      </c>
      <c r="S3831" s="16">
        <f t="shared" si="302"/>
        <v>42593.865405092598</v>
      </c>
      <c r="T3831" s="16">
        <f t="shared" si="303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>
        <f t="shared" si="301"/>
        <v>75</v>
      </c>
      <c r="Q3832" s="11" t="s">
        <v>8315</v>
      </c>
      <c r="R3832" t="s">
        <v>8316</v>
      </c>
      <c r="S3832" s="16">
        <f t="shared" si="302"/>
        <v>42503.740868055553</v>
      </c>
      <c r="T3832" s="16">
        <f t="shared" si="303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>
        <f t="shared" si="301"/>
        <v>58.9</v>
      </c>
      <c r="Q3833" s="11" t="s">
        <v>8315</v>
      </c>
      <c r="R3833" t="s">
        <v>8316</v>
      </c>
      <c r="S3833" s="16">
        <f t="shared" si="302"/>
        <v>41927.848900462966</v>
      </c>
      <c r="T3833" s="16">
        <f t="shared" si="303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>
        <f t="shared" si="301"/>
        <v>139.56</v>
      </c>
      <c r="Q3834" s="11" t="s">
        <v>8315</v>
      </c>
      <c r="R3834" t="s">
        <v>8316</v>
      </c>
      <c r="S3834" s="16">
        <f t="shared" si="302"/>
        <v>42375.114988425921</v>
      </c>
      <c r="T3834" s="16">
        <f t="shared" si="303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301"/>
        <v>70</v>
      </c>
      <c r="Q3835" s="11" t="s">
        <v>8315</v>
      </c>
      <c r="R3835" t="s">
        <v>8316</v>
      </c>
      <c r="S3835" s="16">
        <f t="shared" si="302"/>
        <v>41963.872361111105</v>
      </c>
      <c r="T3835" s="16">
        <f t="shared" si="303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>
        <f t="shared" si="301"/>
        <v>57.39</v>
      </c>
      <c r="Q3836" s="11" t="s">
        <v>8315</v>
      </c>
      <c r="R3836" t="s">
        <v>8316</v>
      </c>
      <c r="S3836" s="16">
        <f t="shared" si="302"/>
        <v>42143.445219907408</v>
      </c>
      <c r="T3836" s="16">
        <f t="shared" si="303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>
        <f t="shared" si="301"/>
        <v>40</v>
      </c>
      <c r="Q3837" s="11" t="s">
        <v>8315</v>
      </c>
      <c r="R3837" t="s">
        <v>8316</v>
      </c>
      <c r="S3837" s="16">
        <f t="shared" si="302"/>
        <v>42460.94222222222</v>
      </c>
      <c r="T3837" s="16">
        <f t="shared" si="303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301"/>
        <v>64.290000000000006</v>
      </c>
      <c r="Q3838" s="11" t="s">
        <v>8315</v>
      </c>
      <c r="R3838" t="s">
        <v>8316</v>
      </c>
      <c r="S3838" s="16">
        <f t="shared" si="302"/>
        <v>42553.926527777774</v>
      </c>
      <c r="T3838" s="16">
        <f t="shared" si="303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>
        <f t="shared" si="301"/>
        <v>120.12</v>
      </c>
      <c r="Q3839" s="11" t="s">
        <v>8315</v>
      </c>
      <c r="R3839" t="s">
        <v>8316</v>
      </c>
      <c r="S3839" s="16">
        <f t="shared" si="302"/>
        <v>42152.765717592592</v>
      </c>
      <c r="T3839" s="16">
        <f t="shared" si="303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301"/>
        <v>1008.24</v>
      </c>
      <c r="Q3840" s="11" t="s">
        <v>8315</v>
      </c>
      <c r="R3840" t="s">
        <v>8316</v>
      </c>
      <c r="S3840" s="16">
        <f t="shared" si="302"/>
        <v>42116.710752314815</v>
      </c>
      <c r="T3840" s="16">
        <f t="shared" si="303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301"/>
        <v>63.28</v>
      </c>
      <c r="Q3841" s="11" t="s">
        <v>8315</v>
      </c>
      <c r="R3841" t="s">
        <v>8316</v>
      </c>
      <c r="S3841" s="16">
        <f t="shared" si="302"/>
        <v>42155.142638888887</v>
      </c>
      <c r="T3841" s="16">
        <f t="shared" si="303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301"/>
        <v>21.67</v>
      </c>
      <c r="Q3842" s="11" t="s">
        <v>8315</v>
      </c>
      <c r="R3842" t="s">
        <v>8316</v>
      </c>
      <c r="S3842" s="16">
        <f t="shared" si="302"/>
        <v>42432.701724537037</v>
      </c>
      <c r="T3842" s="16">
        <f t="shared" si="303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4">ROUND(E3843/D3843*100,0)</f>
        <v>9</v>
      </c>
      <c r="P3843">
        <f t="shared" ref="P3843:P3906" si="305">IFERROR(ROUND(E3843/L3843,2),0)</f>
        <v>25.65</v>
      </c>
      <c r="Q3843" s="11" t="s">
        <v>8315</v>
      </c>
      <c r="R3843" t="s">
        <v>8316</v>
      </c>
      <c r="S3843" s="16">
        <f t="shared" ref="S3843:S3906" si="306">(((J3843/60)/60)/24)+DATE(1970,1,1)</f>
        <v>41780.785729166666</v>
      </c>
      <c r="T3843" s="16">
        <f t="shared" ref="T3843:T3906" si="307">(((I3843/60)/60)/24)+DATE(1970,1,1)</f>
        <v>41840.785729166666</v>
      </c>
      <c r="U3843">
        <f t="shared" ref="U3843:U3906" si="308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4"/>
        <v>22</v>
      </c>
      <c r="P3844">
        <f t="shared" si="305"/>
        <v>47.7</v>
      </c>
      <c r="Q3844" s="11" t="s">
        <v>8315</v>
      </c>
      <c r="R3844" t="s">
        <v>8316</v>
      </c>
      <c r="S3844" s="16">
        <f t="shared" si="306"/>
        <v>41740.493657407409</v>
      </c>
      <c r="T3844" s="16">
        <f t="shared" si="307"/>
        <v>41770.493657407409</v>
      </c>
      <c r="U3844">
        <f t="shared" si="308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>
        <f t="shared" si="305"/>
        <v>56.05</v>
      </c>
      <c r="Q3845" s="11" t="s">
        <v>8315</v>
      </c>
      <c r="R3845" t="s">
        <v>8316</v>
      </c>
      <c r="S3845" s="16">
        <f t="shared" si="306"/>
        <v>41766.072500000002</v>
      </c>
      <c r="T3845" s="16">
        <f t="shared" si="307"/>
        <v>41791.072500000002</v>
      </c>
      <c r="U3845">
        <f t="shared" si="308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>
        <f t="shared" si="305"/>
        <v>81.319999999999993</v>
      </c>
      <c r="Q3846" s="11" t="s">
        <v>8315</v>
      </c>
      <c r="R3846" t="s">
        <v>8316</v>
      </c>
      <c r="S3846" s="16">
        <f t="shared" si="306"/>
        <v>41766.617291666669</v>
      </c>
      <c r="T3846" s="16">
        <f t="shared" si="307"/>
        <v>41793.290972222225</v>
      </c>
      <c r="U3846">
        <f t="shared" si="308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>
        <f t="shared" si="305"/>
        <v>70.17</v>
      </c>
      <c r="Q3847" s="11" t="s">
        <v>8315</v>
      </c>
      <c r="R3847" t="s">
        <v>8316</v>
      </c>
      <c r="S3847" s="16">
        <f t="shared" si="306"/>
        <v>42248.627013888887</v>
      </c>
      <c r="T3847" s="16">
        <f t="shared" si="307"/>
        <v>42278.627013888887</v>
      </c>
      <c r="U3847">
        <f t="shared" si="308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>
        <f t="shared" si="305"/>
        <v>23.63</v>
      </c>
      <c r="Q3848" s="11" t="s">
        <v>8315</v>
      </c>
      <c r="R3848" t="s">
        <v>8316</v>
      </c>
      <c r="S3848" s="16">
        <f t="shared" si="306"/>
        <v>41885.221550925926</v>
      </c>
      <c r="T3848" s="16">
        <f t="shared" si="307"/>
        <v>41916.290972222225</v>
      </c>
      <c r="U3848">
        <f t="shared" si="308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>
        <f t="shared" si="305"/>
        <v>188.56</v>
      </c>
      <c r="Q3849" s="11" t="s">
        <v>8315</v>
      </c>
      <c r="R3849" t="s">
        <v>8316</v>
      </c>
      <c r="S3849" s="16">
        <f t="shared" si="306"/>
        <v>42159.224432870367</v>
      </c>
      <c r="T3849" s="16">
        <f t="shared" si="307"/>
        <v>42204.224432870367</v>
      </c>
      <c r="U3849">
        <f t="shared" si="308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>
        <f t="shared" si="305"/>
        <v>49.51</v>
      </c>
      <c r="Q3850" s="11" t="s">
        <v>8315</v>
      </c>
      <c r="R3850" t="s">
        <v>8316</v>
      </c>
      <c r="S3850" s="16">
        <f t="shared" si="306"/>
        <v>42265.817002314812</v>
      </c>
      <c r="T3850" s="16">
        <f t="shared" si="307"/>
        <v>42295.817002314812</v>
      </c>
      <c r="U3850">
        <f t="shared" si="308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>
        <f t="shared" si="305"/>
        <v>75.459999999999994</v>
      </c>
      <c r="Q3851" s="11" t="s">
        <v>8315</v>
      </c>
      <c r="R3851" t="s">
        <v>8316</v>
      </c>
      <c r="S3851" s="16">
        <f t="shared" si="306"/>
        <v>42136.767175925925</v>
      </c>
      <c r="T3851" s="16">
        <f t="shared" si="307"/>
        <v>42166.767175925925</v>
      </c>
      <c r="U3851">
        <f t="shared" si="308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>
        <f t="shared" si="305"/>
        <v>9.5</v>
      </c>
      <c r="Q3852" s="11" t="s">
        <v>8315</v>
      </c>
      <c r="R3852" t="s">
        <v>8316</v>
      </c>
      <c r="S3852" s="16">
        <f t="shared" si="306"/>
        <v>41975.124340277776</v>
      </c>
      <c r="T3852" s="16">
        <f t="shared" si="307"/>
        <v>42005.124340277776</v>
      </c>
      <c r="U3852">
        <f t="shared" si="308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>
        <f t="shared" si="305"/>
        <v>35.5</v>
      </c>
      <c r="Q3853" s="11" t="s">
        <v>8315</v>
      </c>
      <c r="R3853" t="s">
        <v>8316</v>
      </c>
      <c r="S3853" s="16">
        <f t="shared" si="306"/>
        <v>42172.439571759256</v>
      </c>
      <c r="T3853" s="16">
        <f t="shared" si="307"/>
        <v>42202.439571759256</v>
      </c>
      <c r="U3853">
        <f t="shared" si="308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5"/>
        <v>10</v>
      </c>
      <c r="Q3854" s="11" t="s">
        <v>8315</v>
      </c>
      <c r="R3854" t="s">
        <v>8316</v>
      </c>
      <c r="S3854" s="16">
        <f t="shared" si="306"/>
        <v>42065.190694444449</v>
      </c>
      <c r="T3854" s="16">
        <f t="shared" si="307"/>
        <v>42090.149027777778</v>
      </c>
      <c r="U3854">
        <f t="shared" si="308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5"/>
        <v>13</v>
      </c>
      <c r="Q3855" s="11" t="s">
        <v>8315</v>
      </c>
      <c r="R3855" t="s">
        <v>8316</v>
      </c>
      <c r="S3855" s="16">
        <f t="shared" si="306"/>
        <v>41848.84002314815</v>
      </c>
      <c r="T3855" s="16">
        <f t="shared" si="307"/>
        <v>41883.84002314815</v>
      </c>
      <c r="U3855">
        <f t="shared" si="308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5"/>
        <v>89.4</v>
      </c>
      <c r="Q3856" s="11" t="s">
        <v>8315</v>
      </c>
      <c r="R3856" t="s">
        <v>8316</v>
      </c>
      <c r="S3856" s="16">
        <f t="shared" si="306"/>
        <v>42103.884930555556</v>
      </c>
      <c r="T3856" s="16">
        <f t="shared" si="307"/>
        <v>42133.884930555556</v>
      </c>
      <c r="U3856">
        <f t="shared" si="308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5"/>
        <v>25</v>
      </c>
      <c r="Q3857" s="11" t="s">
        <v>8315</v>
      </c>
      <c r="R3857" t="s">
        <v>8316</v>
      </c>
      <c r="S3857" s="16">
        <f t="shared" si="306"/>
        <v>42059.970729166671</v>
      </c>
      <c r="T3857" s="16">
        <f t="shared" si="307"/>
        <v>42089.929062499999</v>
      </c>
      <c r="U3857">
        <f t="shared" si="308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5"/>
        <v>1</v>
      </c>
      <c r="Q3858" s="11" t="s">
        <v>8315</v>
      </c>
      <c r="R3858" t="s">
        <v>8316</v>
      </c>
      <c r="S3858" s="16">
        <f t="shared" si="306"/>
        <v>42041.743090277778</v>
      </c>
      <c r="T3858" s="16">
        <f t="shared" si="307"/>
        <v>42071.701423611114</v>
      </c>
      <c r="U3858">
        <f t="shared" si="308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5"/>
        <v>65</v>
      </c>
      <c r="Q3859" s="11" t="s">
        <v>8315</v>
      </c>
      <c r="R3859" t="s">
        <v>8316</v>
      </c>
      <c r="S3859" s="16">
        <f t="shared" si="306"/>
        <v>41829.73715277778</v>
      </c>
      <c r="T3859" s="16">
        <f t="shared" si="307"/>
        <v>41852.716666666667</v>
      </c>
      <c r="U3859">
        <f t="shared" si="308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5"/>
        <v>10</v>
      </c>
      <c r="Q3860" s="11" t="s">
        <v>8315</v>
      </c>
      <c r="R3860" t="s">
        <v>8316</v>
      </c>
      <c r="S3860" s="16">
        <f t="shared" si="306"/>
        <v>42128.431064814817</v>
      </c>
      <c r="T3860" s="16">
        <f t="shared" si="307"/>
        <v>42146.875</v>
      </c>
      <c r="U3860">
        <f t="shared" si="308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5"/>
        <v>1</v>
      </c>
      <c r="Q3861" s="11" t="s">
        <v>8315</v>
      </c>
      <c r="R3861" t="s">
        <v>8316</v>
      </c>
      <c r="S3861" s="16">
        <f t="shared" si="306"/>
        <v>41789.893599537041</v>
      </c>
      <c r="T3861" s="16">
        <f t="shared" si="307"/>
        <v>41815.875</v>
      </c>
      <c r="U3861">
        <f t="shared" si="308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5"/>
        <v>81.540000000000006</v>
      </c>
      <c r="Q3862" s="11" t="s">
        <v>8315</v>
      </c>
      <c r="R3862" t="s">
        <v>8316</v>
      </c>
      <c r="S3862" s="16">
        <f t="shared" si="306"/>
        <v>41833.660995370366</v>
      </c>
      <c r="T3862" s="16">
        <f t="shared" si="307"/>
        <v>41863.660995370366</v>
      </c>
      <c r="U3862">
        <f t="shared" si="308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5"/>
        <v>100</v>
      </c>
      <c r="Q3863" s="11" t="s">
        <v>8315</v>
      </c>
      <c r="R3863" t="s">
        <v>8316</v>
      </c>
      <c r="S3863" s="16">
        <f t="shared" si="306"/>
        <v>41914.590011574073</v>
      </c>
      <c r="T3863" s="16">
        <f t="shared" si="307"/>
        <v>41955.907638888893</v>
      </c>
      <c r="U3863">
        <f t="shared" si="308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5"/>
        <v>1</v>
      </c>
      <c r="Q3864" s="11" t="s">
        <v>8315</v>
      </c>
      <c r="R3864" t="s">
        <v>8316</v>
      </c>
      <c r="S3864" s="16">
        <f t="shared" si="306"/>
        <v>42611.261064814811</v>
      </c>
      <c r="T3864" s="16">
        <f t="shared" si="307"/>
        <v>42625.707638888889</v>
      </c>
      <c r="U3864">
        <f t="shared" si="308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>
        <f t="shared" si="305"/>
        <v>0</v>
      </c>
      <c r="Q3865" s="11" t="s">
        <v>8315</v>
      </c>
      <c r="R3865" t="s">
        <v>8316</v>
      </c>
      <c r="S3865" s="16">
        <f t="shared" si="306"/>
        <v>42253.633159722223</v>
      </c>
      <c r="T3865" s="16">
        <f t="shared" si="307"/>
        <v>42313.674826388888</v>
      </c>
      <c r="U3865">
        <f t="shared" si="308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5"/>
        <v>20</v>
      </c>
      <c r="Q3866" s="11" t="s">
        <v>8315</v>
      </c>
      <c r="R3866" t="s">
        <v>8316</v>
      </c>
      <c r="S3866" s="16">
        <f t="shared" si="306"/>
        <v>42295.891828703709</v>
      </c>
      <c r="T3866" s="16">
        <f t="shared" si="307"/>
        <v>42325.933495370366</v>
      </c>
      <c r="U3866">
        <f t="shared" si="308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5"/>
        <v>46.43</v>
      </c>
      <c r="Q3867" s="11" t="s">
        <v>8315</v>
      </c>
      <c r="R3867" t="s">
        <v>8316</v>
      </c>
      <c r="S3867" s="16">
        <f t="shared" si="306"/>
        <v>41841.651597222226</v>
      </c>
      <c r="T3867" s="16">
        <f t="shared" si="307"/>
        <v>41881.229166666664</v>
      </c>
      <c r="U3867">
        <f t="shared" si="308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5"/>
        <v>5.5</v>
      </c>
      <c r="Q3868" s="11" t="s">
        <v>8315</v>
      </c>
      <c r="R3868" t="s">
        <v>8316</v>
      </c>
      <c r="S3868" s="16">
        <f t="shared" si="306"/>
        <v>42402.947002314817</v>
      </c>
      <c r="T3868" s="16">
        <f t="shared" si="307"/>
        <v>42452.145138888889</v>
      </c>
      <c r="U3868">
        <f t="shared" si="308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5"/>
        <v>50.2</v>
      </c>
      <c r="Q3869" s="11" t="s">
        <v>8315</v>
      </c>
      <c r="R3869" t="s">
        <v>8316</v>
      </c>
      <c r="S3869" s="16">
        <f t="shared" si="306"/>
        <v>42509.814108796301</v>
      </c>
      <c r="T3869" s="16">
        <f t="shared" si="307"/>
        <v>42539.814108796301</v>
      </c>
      <c r="U3869">
        <f t="shared" si="308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5"/>
        <v>10</v>
      </c>
      <c r="Q3870" s="11" t="s">
        <v>8315</v>
      </c>
      <c r="R3870" t="s">
        <v>8357</v>
      </c>
      <c r="S3870" s="16">
        <f t="shared" si="306"/>
        <v>41865.659780092588</v>
      </c>
      <c r="T3870" s="16">
        <f t="shared" si="307"/>
        <v>41890.659780092588</v>
      </c>
      <c r="U3870">
        <f t="shared" si="308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4"/>
        <v>3</v>
      </c>
      <c r="P3871">
        <f t="shared" si="305"/>
        <v>30.13</v>
      </c>
      <c r="Q3871" s="11" t="s">
        <v>8315</v>
      </c>
      <c r="R3871" t="s">
        <v>8357</v>
      </c>
      <c r="S3871" s="16">
        <f t="shared" si="306"/>
        <v>42047.724444444444</v>
      </c>
      <c r="T3871" s="16">
        <f t="shared" si="307"/>
        <v>42077.132638888885</v>
      </c>
      <c r="U3871">
        <f t="shared" si="308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4"/>
        <v>15</v>
      </c>
      <c r="P3872">
        <f t="shared" si="305"/>
        <v>150</v>
      </c>
      <c r="Q3872" s="11" t="s">
        <v>8315</v>
      </c>
      <c r="R3872" t="s">
        <v>8357</v>
      </c>
      <c r="S3872" s="16">
        <f t="shared" si="306"/>
        <v>41793.17219907407</v>
      </c>
      <c r="T3872" s="16">
        <f t="shared" si="307"/>
        <v>41823.17219907407</v>
      </c>
      <c r="U3872">
        <f t="shared" si="308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4"/>
        <v>3</v>
      </c>
      <c r="P3873">
        <f t="shared" si="305"/>
        <v>13.33</v>
      </c>
      <c r="Q3873" s="11" t="s">
        <v>8315</v>
      </c>
      <c r="R3873" t="s">
        <v>8357</v>
      </c>
      <c r="S3873" s="16">
        <f t="shared" si="306"/>
        <v>42763.780671296292</v>
      </c>
      <c r="T3873" s="16">
        <f t="shared" si="307"/>
        <v>42823.739004629635</v>
      </c>
      <c r="U3873">
        <f t="shared" si="308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4"/>
        <v>0</v>
      </c>
      <c r="P3874">
        <f t="shared" si="305"/>
        <v>0</v>
      </c>
      <c r="Q3874" s="11" t="s">
        <v>8315</v>
      </c>
      <c r="R3874" t="s">
        <v>8357</v>
      </c>
      <c r="S3874" s="16">
        <f t="shared" si="306"/>
        <v>42180.145787037036</v>
      </c>
      <c r="T3874" s="16">
        <f t="shared" si="307"/>
        <v>42230.145787037036</v>
      </c>
      <c r="U3874">
        <f t="shared" si="308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4"/>
        <v>0</v>
      </c>
      <c r="P3875">
        <f t="shared" si="305"/>
        <v>0</v>
      </c>
      <c r="Q3875" s="11" t="s">
        <v>8315</v>
      </c>
      <c r="R3875" t="s">
        <v>8357</v>
      </c>
      <c r="S3875" s="16">
        <f t="shared" si="306"/>
        <v>42255.696006944447</v>
      </c>
      <c r="T3875" s="16">
        <f t="shared" si="307"/>
        <v>42285.696006944447</v>
      </c>
      <c r="U3875">
        <f t="shared" si="308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4"/>
        <v>0</v>
      </c>
      <c r="P3876">
        <f t="shared" si="305"/>
        <v>0</v>
      </c>
      <c r="Q3876" s="11" t="s">
        <v>8315</v>
      </c>
      <c r="R3876" t="s">
        <v>8357</v>
      </c>
      <c r="S3876" s="16">
        <f t="shared" si="306"/>
        <v>42007.016458333332</v>
      </c>
      <c r="T3876" s="16">
        <f t="shared" si="307"/>
        <v>42028.041666666672</v>
      </c>
      <c r="U3876">
        <f t="shared" si="308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4"/>
        <v>0</v>
      </c>
      <c r="P3877">
        <f t="shared" si="305"/>
        <v>0</v>
      </c>
      <c r="Q3877" s="11" t="s">
        <v>8315</v>
      </c>
      <c r="R3877" t="s">
        <v>8357</v>
      </c>
      <c r="S3877" s="16">
        <f t="shared" si="306"/>
        <v>42615.346817129626</v>
      </c>
      <c r="T3877" s="16">
        <f t="shared" si="307"/>
        <v>42616.416666666672</v>
      </c>
      <c r="U3877">
        <f t="shared" si="308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4"/>
        <v>53</v>
      </c>
      <c r="P3878">
        <f t="shared" si="305"/>
        <v>44.76</v>
      </c>
      <c r="Q3878" s="11" t="s">
        <v>8315</v>
      </c>
      <c r="R3878" t="s">
        <v>8357</v>
      </c>
      <c r="S3878" s="16">
        <f t="shared" si="306"/>
        <v>42372.624166666668</v>
      </c>
      <c r="T3878" s="16">
        <f t="shared" si="307"/>
        <v>42402.624166666668</v>
      </c>
      <c r="U3878">
        <f t="shared" si="308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4"/>
        <v>5</v>
      </c>
      <c r="P3879">
        <f t="shared" si="305"/>
        <v>88.64</v>
      </c>
      <c r="Q3879" s="11" t="s">
        <v>8315</v>
      </c>
      <c r="R3879" t="s">
        <v>8357</v>
      </c>
      <c r="S3879" s="16">
        <f t="shared" si="306"/>
        <v>42682.67768518519</v>
      </c>
      <c r="T3879" s="16">
        <f t="shared" si="307"/>
        <v>42712.67768518519</v>
      </c>
      <c r="U3879">
        <f t="shared" si="308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4"/>
        <v>0</v>
      </c>
      <c r="P3880">
        <f t="shared" si="305"/>
        <v>10</v>
      </c>
      <c r="Q3880" s="11" t="s">
        <v>8315</v>
      </c>
      <c r="R3880" t="s">
        <v>8357</v>
      </c>
      <c r="S3880" s="16">
        <f t="shared" si="306"/>
        <v>42154.818819444445</v>
      </c>
      <c r="T3880" s="16">
        <f t="shared" si="307"/>
        <v>42185.165972222225</v>
      </c>
      <c r="U3880">
        <f t="shared" si="308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4"/>
        <v>0</v>
      </c>
      <c r="P3881">
        <f t="shared" si="305"/>
        <v>0</v>
      </c>
      <c r="Q3881" s="11" t="s">
        <v>8315</v>
      </c>
      <c r="R3881" t="s">
        <v>8357</v>
      </c>
      <c r="S3881" s="16">
        <f t="shared" si="306"/>
        <v>41999.861064814817</v>
      </c>
      <c r="T3881" s="16">
        <f t="shared" si="307"/>
        <v>42029.861064814817</v>
      </c>
      <c r="U3881">
        <f t="shared" si="308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4"/>
        <v>13</v>
      </c>
      <c r="P3882">
        <f t="shared" si="305"/>
        <v>57.65</v>
      </c>
      <c r="Q3882" s="11" t="s">
        <v>8315</v>
      </c>
      <c r="R3882" t="s">
        <v>8357</v>
      </c>
      <c r="S3882" s="16">
        <f t="shared" si="306"/>
        <v>41815.815046296295</v>
      </c>
      <c r="T3882" s="16">
        <f t="shared" si="307"/>
        <v>41850.958333333336</v>
      </c>
      <c r="U3882">
        <f t="shared" si="308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4"/>
        <v>5</v>
      </c>
      <c r="P3883">
        <f t="shared" si="305"/>
        <v>25</v>
      </c>
      <c r="Q3883" s="11" t="s">
        <v>8315</v>
      </c>
      <c r="R3883" t="s">
        <v>8357</v>
      </c>
      <c r="S3883" s="16">
        <f t="shared" si="306"/>
        <v>42756.018506944441</v>
      </c>
      <c r="T3883" s="16">
        <f t="shared" si="307"/>
        <v>42786.018506944441</v>
      </c>
      <c r="U3883">
        <f t="shared" si="308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4"/>
        <v>0</v>
      </c>
      <c r="P3884">
        <f t="shared" si="305"/>
        <v>0</v>
      </c>
      <c r="Q3884" s="11" t="s">
        <v>8315</v>
      </c>
      <c r="R3884" t="s">
        <v>8357</v>
      </c>
      <c r="S3884" s="16">
        <f t="shared" si="306"/>
        <v>42373.983449074076</v>
      </c>
      <c r="T3884" s="16">
        <f t="shared" si="307"/>
        <v>42400.960416666669</v>
      </c>
      <c r="U3884">
        <f t="shared" si="308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4"/>
        <v>0</v>
      </c>
      <c r="P3885">
        <f t="shared" si="305"/>
        <v>0</v>
      </c>
      <c r="Q3885" s="11" t="s">
        <v>8315</v>
      </c>
      <c r="R3885" t="s">
        <v>8357</v>
      </c>
      <c r="S3885" s="16">
        <f t="shared" si="306"/>
        <v>41854.602650462963</v>
      </c>
      <c r="T3885" s="16">
        <f t="shared" si="307"/>
        <v>41884.602650462963</v>
      </c>
      <c r="U3885">
        <f t="shared" si="308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4"/>
        <v>0</v>
      </c>
      <c r="P3886">
        <f t="shared" si="305"/>
        <v>0</v>
      </c>
      <c r="Q3886" s="11" t="s">
        <v>8315</v>
      </c>
      <c r="R3886" t="s">
        <v>8357</v>
      </c>
      <c r="S3886" s="16">
        <f t="shared" si="306"/>
        <v>42065.791574074072</v>
      </c>
      <c r="T3886" s="16">
        <f t="shared" si="307"/>
        <v>42090.749907407408</v>
      </c>
      <c r="U3886">
        <f t="shared" si="308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4"/>
        <v>0</v>
      </c>
      <c r="P3887">
        <f t="shared" si="305"/>
        <v>0</v>
      </c>
      <c r="Q3887" s="11" t="s">
        <v>8315</v>
      </c>
      <c r="R3887" t="s">
        <v>8357</v>
      </c>
      <c r="S3887" s="16">
        <f t="shared" si="306"/>
        <v>42469.951284722221</v>
      </c>
      <c r="T3887" s="16">
        <f t="shared" si="307"/>
        <v>42499.951284722221</v>
      </c>
      <c r="U3887">
        <f t="shared" si="308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4"/>
        <v>0</v>
      </c>
      <c r="P3888">
        <f t="shared" si="305"/>
        <v>0</v>
      </c>
      <c r="Q3888" s="11" t="s">
        <v>8315</v>
      </c>
      <c r="R3888" t="s">
        <v>8357</v>
      </c>
      <c r="S3888" s="16">
        <f t="shared" si="306"/>
        <v>41954.228032407409</v>
      </c>
      <c r="T3888" s="16">
        <f t="shared" si="307"/>
        <v>41984.228032407409</v>
      </c>
      <c r="U3888">
        <f t="shared" si="308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4"/>
        <v>2</v>
      </c>
      <c r="P3889">
        <f t="shared" si="305"/>
        <v>17.5</v>
      </c>
      <c r="Q3889" s="11" t="s">
        <v>8315</v>
      </c>
      <c r="R3889" t="s">
        <v>8357</v>
      </c>
      <c r="S3889" s="16">
        <f t="shared" si="306"/>
        <v>42079.857974537037</v>
      </c>
      <c r="T3889" s="16">
        <f t="shared" si="307"/>
        <v>42125.916666666672</v>
      </c>
      <c r="U3889">
        <f t="shared" si="308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4"/>
        <v>27</v>
      </c>
      <c r="P3890">
        <f t="shared" si="305"/>
        <v>38.71</v>
      </c>
      <c r="Q3890" s="11" t="s">
        <v>8315</v>
      </c>
      <c r="R3890" t="s">
        <v>8316</v>
      </c>
      <c r="S3890" s="16">
        <f t="shared" si="306"/>
        <v>42762.545810185184</v>
      </c>
      <c r="T3890" s="16">
        <f t="shared" si="307"/>
        <v>42792.545810185184</v>
      </c>
      <c r="U3890">
        <f t="shared" si="308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4"/>
        <v>1</v>
      </c>
      <c r="P3891">
        <f t="shared" si="305"/>
        <v>13.11</v>
      </c>
      <c r="Q3891" s="11" t="s">
        <v>8315</v>
      </c>
      <c r="R3891" t="s">
        <v>8316</v>
      </c>
      <c r="S3891" s="16">
        <f t="shared" si="306"/>
        <v>41977.004976851851</v>
      </c>
      <c r="T3891" s="16">
        <f t="shared" si="307"/>
        <v>42008.976388888885</v>
      </c>
      <c r="U3891">
        <f t="shared" si="308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4"/>
        <v>17</v>
      </c>
      <c r="P3892">
        <f t="shared" si="305"/>
        <v>315.5</v>
      </c>
      <c r="Q3892" s="11" t="s">
        <v>8315</v>
      </c>
      <c r="R3892" t="s">
        <v>8316</v>
      </c>
      <c r="S3892" s="16">
        <f t="shared" si="306"/>
        <v>42171.758611111116</v>
      </c>
      <c r="T3892" s="16">
        <f t="shared" si="307"/>
        <v>42231.758611111116</v>
      </c>
      <c r="U3892">
        <f t="shared" si="308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4"/>
        <v>33</v>
      </c>
      <c r="P3893">
        <f t="shared" si="305"/>
        <v>37.14</v>
      </c>
      <c r="Q3893" s="11" t="s">
        <v>8315</v>
      </c>
      <c r="R3893" t="s">
        <v>8316</v>
      </c>
      <c r="S3893" s="16">
        <f t="shared" si="306"/>
        <v>42056.1324537037</v>
      </c>
      <c r="T3893" s="16">
        <f t="shared" si="307"/>
        <v>42086.207638888889</v>
      </c>
      <c r="U3893">
        <f t="shared" si="308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4"/>
        <v>0</v>
      </c>
      <c r="P3894">
        <f t="shared" si="305"/>
        <v>0</v>
      </c>
      <c r="Q3894" s="11" t="s">
        <v>8315</v>
      </c>
      <c r="R3894" t="s">
        <v>8316</v>
      </c>
      <c r="S3894" s="16">
        <f t="shared" si="306"/>
        <v>41867.652280092596</v>
      </c>
      <c r="T3894" s="16">
        <f t="shared" si="307"/>
        <v>41875.291666666664</v>
      </c>
      <c r="U3894">
        <f t="shared" si="308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4"/>
        <v>22</v>
      </c>
      <c r="P3895">
        <f t="shared" si="305"/>
        <v>128.27000000000001</v>
      </c>
      <c r="Q3895" s="11" t="s">
        <v>8315</v>
      </c>
      <c r="R3895" t="s">
        <v>8316</v>
      </c>
      <c r="S3895" s="16">
        <f t="shared" si="306"/>
        <v>41779.657870370371</v>
      </c>
      <c r="T3895" s="16">
        <f t="shared" si="307"/>
        <v>41821.25</v>
      </c>
      <c r="U3895">
        <f t="shared" si="308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4"/>
        <v>3</v>
      </c>
      <c r="P3896">
        <f t="shared" si="305"/>
        <v>47.27</v>
      </c>
      <c r="Q3896" s="11" t="s">
        <v>8315</v>
      </c>
      <c r="R3896" t="s">
        <v>8316</v>
      </c>
      <c r="S3896" s="16">
        <f t="shared" si="306"/>
        <v>42679.958472222221</v>
      </c>
      <c r="T3896" s="16">
        <f t="shared" si="307"/>
        <v>42710.207638888889</v>
      </c>
      <c r="U3896">
        <f t="shared" si="308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4"/>
        <v>5</v>
      </c>
      <c r="P3897">
        <f t="shared" si="305"/>
        <v>50</v>
      </c>
      <c r="Q3897" s="11" t="s">
        <v>8315</v>
      </c>
      <c r="R3897" t="s">
        <v>8316</v>
      </c>
      <c r="S3897" s="16">
        <f t="shared" si="306"/>
        <v>42032.250208333338</v>
      </c>
      <c r="T3897" s="16">
        <f t="shared" si="307"/>
        <v>42063.250208333338</v>
      </c>
      <c r="U3897">
        <f t="shared" si="308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4"/>
        <v>11</v>
      </c>
      <c r="P3898">
        <f t="shared" si="305"/>
        <v>42.5</v>
      </c>
      <c r="Q3898" s="11" t="s">
        <v>8315</v>
      </c>
      <c r="R3898" t="s">
        <v>8316</v>
      </c>
      <c r="S3898" s="16">
        <f t="shared" si="306"/>
        <v>41793.191875000004</v>
      </c>
      <c r="T3898" s="16">
        <f t="shared" si="307"/>
        <v>41807.191875000004</v>
      </c>
      <c r="U3898">
        <f t="shared" si="308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4"/>
        <v>18</v>
      </c>
      <c r="P3899">
        <f t="shared" si="305"/>
        <v>44</v>
      </c>
      <c r="Q3899" s="11" t="s">
        <v>8315</v>
      </c>
      <c r="R3899" t="s">
        <v>8316</v>
      </c>
      <c r="S3899" s="16">
        <f t="shared" si="306"/>
        <v>41982.87364583333</v>
      </c>
      <c r="T3899" s="16">
        <f t="shared" si="307"/>
        <v>42012.87364583333</v>
      </c>
      <c r="U3899">
        <f t="shared" si="308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4"/>
        <v>33</v>
      </c>
      <c r="P3900">
        <f t="shared" si="305"/>
        <v>50.88</v>
      </c>
      <c r="Q3900" s="11" t="s">
        <v>8315</v>
      </c>
      <c r="R3900" t="s">
        <v>8316</v>
      </c>
      <c r="S3900" s="16">
        <f t="shared" si="306"/>
        <v>42193.482291666667</v>
      </c>
      <c r="T3900" s="16">
        <f t="shared" si="307"/>
        <v>42233.666666666672</v>
      </c>
      <c r="U3900">
        <f t="shared" si="308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4"/>
        <v>1</v>
      </c>
      <c r="P3901">
        <f t="shared" si="305"/>
        <v>62.5</v>
      </c>
      <c r="Q3901" s="11" t="s">
        <v>8315</v>
      </c>
      <c r="R3901" t="s">
        <v>8316</v>
      </c>
      <c r="S3901" s="16">
        <f t="shared" si="306"/>
        <v>41843.775011574071</v>
      </c>
      <c r="T3901" s="16">
        <f t="shared" si="307"/>
        <v>41863.775011574071</v>
      </c>
      <c r="U3901">
        <f t="shared" si="308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4"/>
        <v>5</v>
      </c>
      <c r="P3902">
        <f t="shared" si="305"/>
        <v>27</v>
      </c>
      <c r="Q3902" s="11" t="s">
        <v>8315</v>
      </c>
      <c r="R3902" t="s">
        <v>8316</v>
      </c>
      <c r="S3902" s="16">
        <f t="shared" si="306"/>
        <v>42136.092488425929</v>
      </c>
      <c r="T3902" s="16">
        <f t="shared" si="307"/>
        <v>42166.092488425929</v>
      </c>
      <c r="U3902">
        <f t="shared" si="308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4"/>
        <v>1</v>
      </c>
      <c r="P3903">
        <f t="shared" si="305"/>
        <v>25</v>
      </c>
      <c r="Q3903" s="11" t="s">
        <v>8315</v>
      </c>
      <c r="R3903" t="s">
        <v>8316</v>
      </c>
      <c r="S3903" s="16">
        <f t="shared" si="306"/>
        <v>42317.826377314821</v>
      </c>
      <c r="T3903" s="16">
        <f t="shared" si="307"/>
        <v>42357.826377314821</v>
      </c>
      <c r="U3903">
        <f t="shared" si="308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4"/>
        <v>49</v>
      </c>
      <c r="P3904">
        <f t="shared" si="305"/>
        <v>47.26</v>
      </c>
      <c r="Q3904" s="11" t="s">
        <v>8315</v>
      </c>
      <c r="R3904" t="s">
        <v>8316</v>
      </c>
      <c r="S3904" s="16">
        <f t="shared" si="306"/>
        <v>42663.468078703707</v>
      </c>
      <c r="T3904" s="16">
        <f t="shared" si="307"/>
        <v>42688.509745370371</v>
      </c>
      <c r="U3904">
        <f t="shared" si="308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4"/>
        <v>0</v>
      </c>
      <c r="P3905">
        <f t="shared" si="305"/>
        <v>0</v>
      </c>
      <c r="Q3905" s="11" t="s">
        <v>8315</v>
      </c>
      <c r="R3905" t="s">
        <v>8316</v>
      </c>
      <c r="S3905" s="16">
        <f t="shared" si="306"/>
        <v>42186.01116898148</v>
      </c>
      <c r="T3905" s="16">
        <f t="shared" si="307"/>
        <v>42230.818055555559</v>
      </c>
      <c r="U3905">
        <f t="shared" si="308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4"/>
        <v>0</v>
      </c>
      <c r="P3906">
        <f t="shared" si="305"/>
        <v>1.5</v>
      </c>
      <c r="Q3906" s="11" t="s">
        <v>8315</v>
      </c>
      <c r="R3906" t="s">
        <v>8316</v>
      </c>
      <c r="S3906" s="16">
        <f t="shared" si="306"/>
        <v>42095.229166666672</v>
      </c>
      <c r="T3906" s="16">
        <f t="shared" si="307"/>
        <v>42109.211111111115</v>
      </c>
      <c r="U3906">
        <f t="shared" si="308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9">ROUND(E3907/D3907*100,0)</f>
        <v>12</v>
      </c>
      <c r="P3907">
        <f t="shared" ref="P3907:P3970" si="310">IFERROR(ROUND(E3907/L3907,2),0)</f>
        <v>24.71</v>
      </c>
      <c r="Q3907" s="11" t="s">
        <v>8315</v>
      </c>
      <c r="R3907" t="s">
        <v>8316</v>
      </c>
      <c r="S3907" s="16">
        <f t="shared" ref="S3907:S3970" si="311">(((J3907/60)/60)/24)+DATE(1970,1,1)</f>
        <v>42124.623877314814</v>
      </c>
      <c r="T3907" s="16">
        <f t="shared" ref="T3907:T3970" si="312">(((I3907/60)/60)/24)+DATE(1970,1,1)</f>
        <v>42166.958333333328</v>
      </c>
      <c r="U3907">
        <f t="shared" ref="U3907:U3970" si="313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9"/>
        <v>67</v>
      </c>
      <c r="P3908">
        <f t="shared" si="310"/>
        <v>63.13</v>
      </c>
      <c r="Q3908" s="11" t="s">
        <v>8315</v>
      </c>
      <c r="R3908" t="s">
        <v>8316</v>
      </c>
      <c r="S3908" s="16">
        <f t="shared" si="311"/>
        <v>42143.917743055557</v>
      </c>
      <c r="T3908" s="16">
        <f t="shared" si="312"/>
        <v>42181.559027777781</v>
      </c>
      <c r="U3908">
        <f t="shared" si="313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10"/>
        <v>38.25</v>
      </c>
      <c r="Q3909" s="11" t="s">
        <v>8315</v>
      </c>
      <c r="R3909" t="s">
        <v>8316</v>
      </c>
      <c r="S3909" s="16">
        <f t="shared" si="311"/>
        <v>41906.819513888891</v>
      </c>
      <c r="T3909" s="16">
        <f t="shared" si="312"/>
        <v>41938.838888888888</v>
      </c>
      <c r="U3909">
        <f t="shared" si="313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10"/>
        <v>16.25</v>
      </c>
      <c r="Q3910" s="11" t="s">
        <v>8315</v>
      </c>
      <c r="R3910" t="s">
        <v>8316</v>
      </c>
      <c r="S3910" s="16">
        <f t="shared" si="311"/>
        <v>41834.135370370372</v>
      </c>
      <c r="T3910" s="16">
        <f t="shared" si="312"/>
        <v>41849.135370370372</v>
      </c>
      <c r="U3910">
        <f t="shared" si="313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10"/>
        <v>33.75</v>
      </c>
      <c r="Q3911" s="11" t="s">
        <v>8315</v>
      </c>
      <c r="R3911" t="s">
        <v>8316</v>
      </c>
      <c r="S3911" s="16">
        <f t="shared" si="311"/>
        <v>41863.359282407408</v>
      </c>
      <c r="T3911" s="16">
        <f t="shared" si="312"/>
        <v>41893.359282407408</v>
      </c>
      <c r="U3911">
        <f t="shared" si="313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10"/>
        <v>61.67</v>
      </c>
      <c r="Q3912" s="11" t="s">
        <v>8315</v>
      </c>
      <c r="R3912" t="s">
        <v>8316</v>
      </c>
      <c r="S3912" s="16">
        <f t="shared" si="311"/>
        <v>42224.756909722222</v>
      </c>
      <c r="T3912" s="16">
        <f t="shared" si="312"/>
        <v>42254.756909722222</v>
      </c>
      <c r="U3912">
        <f t="shared" si="313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10"/>
        <v>83.14</v>
      </c>
      <c r="Q3913" s="11" t="s">
        <v>8315</v>
      </c>
      <c r="R3913" t="s">
        <v>8316</v>
      </c>
      <c r="S3913" s="16">
        <f t="shared" si="311"/>
        <v>41939.8122337963</v>
      </c>
      <c r="T3913" s="16">
        <f t="shared" si="312"/>
        <v>41969.853900462964</v>
      </c>
      <c r="U3913">
        <f t="shared" si="313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10"/>
        <v>1</v>
      </c>
      <c r="Q3914" s="11" t="s">
        <v>8315</v>
      </c>
      <c r="R3914" t="s">
        <v>8316</v>
      </c>
      <c r="S3914" s="16">
        <f t="shared" si="311"/>
        <v>42059.270023148143</v>
      </c>
      <c r="T3914" s="16">
        <f t="shared" si="312"/>
        <v>42119.190972222219</v>
      </c>
      <c r="U3914">
        <f t="shared" si="313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10"/>
        <v>142.86000000000001</v>
      </c>
      <c r="Q3915" s="11" t="s">
        <v>8315</v>
      </c>
      <c r="R3915" t="s">
        <v>8316</v>
      </c>
      <c r="S3915" s="16">
        <f t="shared" si="311"/>
        <v>42308.211215277777</v>
      </c>
      <c r="T3915" s="16">
        <f t="shared" si="312"/>
        <v>42338.252881944441</v>
      </c>
      <c r="U3915">
        <f t="shared" si="313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10"/>
        <v>33.67</v>
      </c>
      <c r="Q3916" s="11" t="s">
        <v>8315</v>
      </c>
      <c r="R3916" t="s">
        <v>8316</v>
      </c>
      <c r="S3916" s="16">
        <f t="shared" si="311"/>
        <v>42114.818935185183</v>
      </c>
      <c r="T3916" s="16">
        <f t="shared" si="312"/>
        <v>42134.957638888889</v>
      </c>
      <c r="U3916">
        <f t="shared" si="313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10"/>
        <v>5</v>
      </c>
      <c r="Q3917" s="11" t="s">
        <v>8315</v>
      </c>
      <c r="R3917" t="s">
        <v>8316</v>
      </c>
      <c r="S3917" s="16">
        <f t="shared" si="311"/>
        <v>42492.98505787037</v>
      </c>
      <c r="T3917" s="16">
        <f t="shared" si="312"/>
        <v>42522.98505787037</v>
      </c>
      <c r="U3917">
        <f t="shared" si="313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10"/>
        <v>0</v>
      </c>
      <c r="Q3918" s="11" t="s">
        <v>8315</v>
      </c>
      <c r="R3918" t="s">
        <v>8316</v>
      </c>
      <c r="S3918" s="16">
        <f t="shared" si="311"/>
        <v>42494.471666666665</v>
      </c>
      <c r="T3918" s="16">
        <f t="shared" si="312"/>
        <v>42524.471666666665</v>
      </c>
      <c r="U3918">
        <f t="shared" si="313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10"/>
        <v>10</v>
      </c>
      <c r="Q3919" s="11" t="s">
        <v>8315</v>
      </c>
      <c r="R3919" t="s">
        <v>8316</v>
      </c>
      <c r="S3919" s="16">
        <f t="shared" si="311"/>
        <v>41863.527326388888</v>
      </c>
      <c r="T3919" s="16">
        <f t="shared" si="312"/>
        <v>41893.527326388888</v>
      </c>
      <c r="U3919">
        <f t="shared" si="313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10"/>
        <v>40</v>
      </c>
      <c r="Q3920" s="11" t="s">
        <v>8315</v>
      </c>
      <c r="R3920" t="s">
        <v>8316</v>
      </c>
      <c r="S3920" s="16">
        <f t="shared" si="311"/>
        <v>41843.664618055554</v>
      </c>
      <c r="T3920" s="16">
        <f t="shared" si="312"/>
        <v>41855.666666666664</v>
      </c>
      <c r="U3920">
        <f t="shared" si="313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10"/>
        <v>30</v>
      </c>
      <c r="Q3921" s="11" t="s">
        <v>8315</v>
      </c>
      <c r="R3921" t="s">
        <v>8316</v>
      </c>
      <c r="S3921" s="16">
        <f t="shared" si="311"/>
        <v>42358.684872685189</v>
      </c>
      <c r="T3921" s="16">
        <f t="shared" si="312"/>
        <v>42387</v>
      </c>
      <c r="U3921">
        <f t="shared" si="313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10"/>
        <v>45</v>
      </c>
      <c r="Q3922" s="11" t="s">
        <v>8315</v>
      </c>
      <c r="R3922" t="s">
        <v>8316</v>
      </c>
      <c r="S3922" s="16">
        <f t="shared" si="311"/>
        <v>42657.38726851852</v>
      </c>
      <c r="T3922" s="16">
        <f t="shared" si="312"/>
        <v>42687.428935185191</v>
      </c>
      <c r="U3922">
        <f t="shared" si="313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10"/>
        <v>0</v>
      </c>
      <c r="Q3923" s="11" t="s">
        <v>8315</v>
      </c>
      <c r="R3923" t="s">
        <v>8316</v>
      </c>
      <c r="S3923" s="16">
        <f t="shared" si="311"/>
        <v>41926.542303240742</v>
      </c>
      <c r="T3923" s="16">
        <f t="shared" si="312"/>
        <v>41938.75</v>
      </c>
      <c r="U3923">
        <f t="shared" si="313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10"/>
        <v>10.17</v>
      </c>
      <c r="Q3924" s="11" t="s">
        <v>8315</v>
      </c>
      <c r="R3924" t="s">
        <v>8316</v>
      </c>
      <c r="S3924" s="16">
        <f t="shared" si="311"/>
        <v>42020.768634259264</v>
      </c>
      <c r="T3924" s="16">
        <f t="shared" si="312"/>
        <v>42065.958333333328</v>
      </c>
      <c r="U3924">
        <f t="shared" si="313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10"/>
        <v>81.41</v>
      </c>
      <c r="Q3925" s="11" t="s">
        <v>8315</v>
      </c>
      <c r="R3925" t="s">
        <v>8316</v>
      </c>
      <c r="S3925" s="16">
        <f t="shared" si="311"/>
        <v>42075.979988425926</v>
      </c>
      <c r="T3925" s="16">
        <f t="shared" si="312"/>
        <v>42103.979988425926</v>
      </c>
      <c r="U3925">
        <f t="shared" si="313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10"/>
        <v>57.25</v>
      </c>
      <c r="Q3926" s="11" t="s">
        <v>8315</v>
      </c>
      <c r="R3926" t="s">
        <v>8316</v>
      </c>
      <c r="S3926" s="16">
        <f t="shared" si="311"/>
        <v>41786.959745370368</v>
      </c>
      <c r="T3926" s="16">
        <f t="shared" si="312"/>
        <v>41816.959745370368</v>
      </c>
      <c r="U3926">
        <f t="shared" si="313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10"/>
        <v>5</v>
      </c>
      <c r="Q3927" s="11" t="s">
        <v>8315</v>
      </c>
      <c r="R3927" t="s">
        <v>8316</v>
      </c>
      <c r="S3927" s="16">
        <f t="shared" si="311"/>
        <v>41820.870821759258</v>
      </c>
      <c r="T3927" s="16">
        <f t="shared" si="312"/>
        <v>41850.870821759258</v>
      </c>
      <c r="U3927">
        <f t="shared" si="313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10"/>
        <v>15</v>
      </c>
      <c r="Q3928" s="11" t="s">
        <v>8315</v>
      </c>
      <c r="R3928" t="s">
        <v>8316</v>
      </c>
      <c r="S3928" s="16">
        <f t="shared" si="311"/>
        <v>41970.085046296299</v>
      </c>
      <c r="T3928" s="16">
        <f t="shared" si="312"/>
        <v>42000.085046296299</v>
      </c>
      <c r="U3928">
        <f t="shared" si="313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10"/>
        <v>12.5</v>
      </c>
      <c r="Q3929" s="11" t="s">
        <v>8315</v>
      </c>
      <c r="R3929" t="s">
        <v>8316</v>
      </c>
      <c r="S3929" s="16">
        <f t="shared" si="311"/>
        <v>41830.267407407409</v>
      </c>
      <c r="T3929" s="16">
        <f t="shared" si="312"/>
        <v>41860.267407407409</v>
      </c>
      <c r="U3929">
        <f t="shared" si="313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10"/>
        <v>93</v>
      </c>
      <c r="Q3930" s="11" t="s">
        <v>8315</v>
      </c>
      <c r="R3930" t="s">
        <v>8316</v>
      </c>
      <c r="S3930" s="16">
        <f t="shared" si="311"/>
        <v>42265.683182870373</v>
      </c>
      <c r="T3930" s="16">
        <f t="shared" si="312"/>
        <v>42293.207638888889</v>
      </c>
      <c r="U3930">
        <f t="shared" si="313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10"/>
        <v>32.36</v>
      </c>
      <c r="Q3931" s="11" t="s">
        <v>8315</v>
      </c>
      <c r="R3931" t="s">
        <v>8316</v>
      </c>
      <c r="S3931" s="16">
        <f t="shared" si="311"/>
        <v>42601.827141203699</v>
      </c>
      <c r="T3931" s="16">
        <f t="shared" si="312"/>
        <v>42631.827141203699</v>
      </c>
      <c r="U3931">
        <f t="shared" si="313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10"/>
        <v>0</v>
      </c>
      <c r="Q3932" s="11" t="s">
        <v>8315</v>
      </c>
      <c r="R3932" t="s">
        <v>8316</v>
      </c>
      <c r="S3932" s="16">
        <f t="shared" si="311"/>
        <v>42433.338749999995</v>
      </c>
      <c r="T3932" s="16">
        <f t="shared" si="312"/>
        <v>42461.25</v>
      </c>
      <c r="U3932">
        <f t="shared" si="313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10"/>
        <v>0</v>
      </c>
      <c r="Q3933" s="11" t="s">
        <v>8315</v>
      </c>
      <c r="R3933" t="s">
        <v>8316</v>
      </c>
      <c r="S3933" s="16">
        <f t="shared" si="311"/>
        <v>42228.151701388888</v>
      </c>
      <c r="T3933" s="16">
        <f t="shared" si="312"/>
        <v>42253.151701388888</v>
      </c>
      <c r="U3933">
        <f t="shared" si="313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10"/>
        <v>1</v>
      </c>
      <c r="Q3934" s="11" t="s">
        <v>8315</v>
      </c>
      <c r="R3934" t="s">
        <v>8316</v>
      </c>
      <c r="S3934" s="16">
        <f t="shared" si="311"/>
        <v>42415.168564814812</v>
      </c>
      <c r="T3934" s="16">
        <f t="shared" si="312"/>
        <v>42445.126898148148</v>
      </c>
      <c r="U3934">
        <f t="shared" si="313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16</v>
      </c>
      <c r="P3935">
        <f t="shared" si="310"/>
        <v>91.83</v>
      </c>
      <c r="Q3935" s="11" t="s">
        <v>8315</v>
      </c>
      <c r="R3935" t="s">
        <v>8316</v>
      </c>
      <c r="S3935" s="16">
        <f t="shared" si="311"/>
        <v>42538.968310185184</v>
      </c>
      <c r="T3935" s="16">
        <f t="shared" si="312"/>
        <v>42568.029861111107</v>
      </c>
      <c r="U3935">
        <f t="shared" si="313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11</v>
      </c>
      <c r="P3936">
        <f t="shared" si="310"/>
        <v>45.83</v>
      </c>
      <c r="Q3936" s="11" t="s">
        <v>8315</v>
      </c>
      <c r="R3936" t="s">
        <v>8316</v>
      </c>
      <c r="S3936" s="16">
        <f t="shared" si="311"/>
        <v>42233.671747685185</v>
      </c>
      <c r="T3936" s="16">
        <f t="shared" si="312"/>
        <v>42278.541666666672</v>
      </c>
      <c r="U3936">
        <f t="shared" si="313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44</v>
      </c>
      <c r="P3937">
        <f t="shared" si="310"/>
        <v>57.17</v>
      </c>
      <c r="Q3937" s="11" t="s">
        <v>8315</v>
      </c>
      <c r="R3937" t="s">
        <v>8316</v>
      </c>
      <c r="S3937" s="16">
        <f t="shared" si="311"/>
        <v>42221.656782407401</v>
      </c>
      <c r="T3937" s="16">
        <f t="shared" si="312"/>
        <v>42281.656782407401</v>
      </c>
      <c r="U3937">
        <f t="shared" si="313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>
        <f t="shared" si="310"/>
        <v>0</v>
      </c>
      <c r="Q3938" s="11" t="s">
        <v>8315</v>
      </c>
      <c r="R3938" t="s">
        <v>8316</v>
      </c>
      <c r="S3938" s="16">
        <f t="shared" si="311"/>
        <v>42675.262962962966</v>
      </c>
      <c r="T3938" s="16">
        <f t="shared" si="312"/>
        <v>42705.304629629631</v>
      </c>
      <c r="U3938">
        <f t="shared" si="313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86</v>
      </c>
      <c r="P3939">
        <f t="shared" si="310"/>
        <v>248.5</v>
      </c>
      <c r="Q3939" s="11" t="s">
        <v>8315</v>
      </c>
      <c r="R3939" t="s">
        <v>8316</v>
      </c>
      <c r="S3939" s="16">
        <f t="shared" si="311"/>
        <v>42534.631481481483</v>
      </c>
      <c r="T3939" s="16">
        <f t="shared" si="312"/>
        <v>42562.631481481483</v>
      </c>
      <c r="U3939">
        <f t="shared" si="313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12</v>
      </c>
      <c r="P3940">
        <f t="shared" si="310"/>
        <v>79.400000000000006</v>
      </c>
      <c r="Q3940" s="11" t="s">
        <v>8315</v>
      </c>
      <c r="R3940" t="s">
        <v>8316</v>
      </c>
      <c r="S3940" s="16">
        <f t="shared" si="311"/>
        <v>42151.905717592599</v>
      </c>
      <c r="T3940" s="16">
        <f t="shared" si="312"/>
        <v>42182.905717592599</v>
      </c>
      <c r="U3940">
        <f t="shared" si="313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>
        <f t="shared" si="310"/>
        <v>5</v>
      </c>
      <c r="Q3941" s="11" t="s">
        <v>8315</v>
      </c>
      <c r="R3941" t="s">
        <v>8316</v>
      </c>
      <c r="S3941" s="16">
        <f t="shared" si="311"/>
        <v>41915.400219907409</v>
      </c>
      <c r="T3941" s="16">
        <f t="shared" si="312"/>
        <v>41919.1875</v>
      </c>
      <c r="U3941">
        <f t="shared" si="313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>
        <f t="shared" si="310"/>
        <v>5.5</v>
      </c>
      <c r="Q3942" s="11" t="s">
        <v>8315</v>
      </c>
      <c r="R3942" t="s">
        <v>8316</v>
      </c>
      <c r="S3942" s="16">
        <f t="shared" si="311"/>
        <v>41961.492488425924</v>
      </c>
      <c r="T3942" s="16">
        <f t="shared" si="312"/>
        <v>42006.492488425924</v>
      </c>
      <c r="U3942">
        <f t="shared" si="313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1</v>
      </c>
      <c r="P3943">
        <f t="shared" si="310"/>
        <v>25</v>
      </c>
      <c r="Q3943" s="11" t="s">
        <v>8315</v>
      </c>
      <c r="R3943" t="s">
        <v>8316</v>
      </c>
      <c r="S3943" s="16">
        <f t="shared" si="311"/>
        <v>41940.587233796294</v>
      </c>
      <c r="T3943" s="16">
        <f t="shared" si="312"/>
        <v>41968.041666666672</v>
      </c>
      <c r="U3943">
        <f t="shared" si="313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>
        <f t="shared" si="310"/>
        <v>0</v>
      </c>
      <c r="Q3944" s="11" t="s">
        <v>8315</v>
      </c>
      <c r="R3944" t="s">
        <v>8316</v>
      </c>
      <c r="S3944" s="16">
        <f t="shared" si="311"/>
        <v>42111.904097222221</v>
      </c>
      <c r="T3944" s="16">
        <f t="shared" si="312"/>
        <v>42171.904097222221</v>
      </c>
      <c r="U3944">
        <f t="shared" si="313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36</v>
      </c>
      <c r="P3945">
        <f t="shared" si="310"/>
        <v>137.08000000000001</v>
      </c>
      <c r="Q3945" s="11" t="s">
        <v>8315</v>
      </c>
      <c r="R3945" t="s">
        <v>8316</v>
      </c>
      <c r="S3945" s="16">
        <f t="shared" si="311"/>
        <v>42279.778564814813</v>
      </c>
      <c r="T3945" s="16">
        <f t="shared" si="312"/>
        <v>42310.701388888891</v>
      </c>
      <c r="U3945">
        <f t="shared" si="313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>
        <f t="shared" si="310"/>
        <v>0</v>
      </c>
      <c r="Q3946" s="11" t="s">
        <v>8315</v>
      </c>
      <c r="R3946" t="s">
        <v>8316</v>
      </c>
      <c r="S3946" s="16">
        <f t="shared" si="311"/>
        <v>42213.662905092591</v>
      </c>
      <c r="T3946" s="16">
        <f t="shared" si="312"/>
        <v>42243.662905092591</v>
      </c>
      <c r="U3946">
        <f t="shared" si="313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>
        <f t="shared" si="310"/>
        <v>5</v>
      </c>
      <c r="Q3947" s="11" t="s">
        <v>8315</v>
      </c>
      <c r="R3947" t="s">
        <v>8316</v>
      </c>
      <c r="S3947" s="16">
        <f t="shared" si="311"/>
        <v>42109.801712962959</v>
      </c>
      <c r="T3947" s="16">
        <f t="shared" si="312"/>
        <v>42139.801712962959</v>
      </c>
      <c r="U3947">
        <f t="shared" si="313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</v>
      </c>
      <c r="P3948">
        <f t="shared" si="310"/>
        <v>39</v>
      </c>
      <c r="Q3948" s="11" t="s">
        <v>8315</v>
      </c>
      <c r="R3948" t="s">
        <v>8316</v>
      </c>
      <c r="S3948" s="16">
        <f t="shared" si="311"/>
        <v>42031.833587962959</v>
      </c>
      <c r="T3948" s="16">
        <f t="shared" si="312"/>
        <v>42063.333333333328</v>
      </c>
      <c r="U3948">
        <f t="shared" si="313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3</v>
      </c>
      <c r="P3949">
        <f t="shared" si="310"/>
        <v>50.5</v>
      </c>
      <c r="Q3949" s="11" t="s">
        <v>8315</v>
      </c>
      <c r="R3949" t="s">
        <v>8316</v>
      </c>
      <c r="S3949" s="16">
        <f t="shared" si="311"/>
        <v>42615.142870370371</v>
      </c>
      <c r="T3949" s="16">
        <f t="shared" si="312"/>
        <v>42645.142870370371</v>
      </c>
      <c r="U3949">
        <f t="shared" si="313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>
        <f t="shared" si="310"/>
        <v>0</v>
      </c>
      <c r="Q3950" s="11" t="s">
        <v>8315</v>
      </c>
      <c r="R3950" t="s">
        <v>8316</v>
      </c>
      <c r="S3950" s="16">
        <f t="shared" si="311"/>
        <v>41829.325497685182</v>
      </c>
      <c r="T3950" s="16">
        <f t="shared" si="312"/>
        <v>41889.325497685182</v>
      </c>
      <c r="U3950">
        <f t="shared" si="313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16</v>
      </c>
      <c r="P3951">
        <f t="shared" si="310"/>
        <v>49.28</v>
      </c>
      <c r="Q3951" s="11" t="s">
        <v>8315</v>
      </c>
      <c r="R3951" t="s">
        <v>8316</v>
      </c>
      <c r="S3951" s="16">
        <f t="shared" si="311"/>
        <v>42016.120613425926</v>
      </c>
      <c r="T3951" s="16">
        <f t="shared" si="312"/>
        <v>42046.120613425926</v>
      </c>
      <c r="U3951">
        <f t="shared" si="313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1</v>
      </c>
      <c r="P3952">
        <f t="shared" si="310"/>
        <v>25</v>
      </c>
      <c r="Q3952" s="11" t="s">
        <v>8315</v>
      </c>
      <c r="R3952" t="s">
        <v>8316</v>
      </c>
      <c r="S3952" s="16">
        <f t="shared" si="311"/>
        <v>42439.702314814815</v>
      </c>
      <c r="T3952" s="16">
        <f t="shared" si="312"/>
        <v>42468.774305555555</v>
      </c>
      <c r="U3952">
        <f t="shared" si="313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>
        <f t="shared" si="310"/>
        <v>1</v>
      </c>
      <c r="Q3953" s="11" t="s">
        <v>8315</v>
      </c>
      <c r="R3953" t="s">
        <v>8316</v>
      </c>
      <c r="S3953" s="16">
        <f t="shared" si="311"/>
        <v>42433.825717592597</v>
      </c>
      <c r="T3953" s="16">
        <f t="shared" si="312"/>
        <v>42493.784050925926</v>
      </c>
      <c r="U3953">
        <f t="shared" si="313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>
        <f t="shared" si="310"/>
        <v>25</v>
      </c>
      <c r="Q3954" s="11" t="s">
        <v>8315</v>
      </c>
      <c r="R3954" t="s">
        <v>8316</v>
      </c>
      <c r="S3954" s="16">
        <f t="shared" si="311"/>
        <v>42243.790393518517</v>
      </c>
      <c r="T3954" s="16">
        <f t="shared" si="312"/>
        <v>42303.790393518517</v>
      </c>
      <c r="U3954">
        <f t="shared" si="313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>
        <f t="shared" si="310"/>
        <v>0</v>
      </c>
      <c r="Q3955" s="11" t="s">
        <v>8315</v>
      </c>
      <c r="R3955" t="s">
        <v>8316</v>
      </c>
      <c r="S3955" s="16">
        <f t="shared" si="311"/>
        <v>42550.048449074078</v>
      </c>
      <c r="T3955" s="16">
        <f t="shared" si="312"/>
        <v>42580.978472222225</v>
      </c>
      <c r="U3955">
        <f t="shared" si="313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>
        <f t="shared" si="310"/>
        <v>0</v>
      </c>
      <c r="Q3956" s="11" t="s">
        <v>8315</v>
      </c>
      <c r="R3956" t="s">
        <v>8316</v>
      </c>
      <c r="S3956" s="16">
        <f t="shared" si="311"/>
        <v>41774.651203703703</v>
      </c>
      <c r="T3956" s="16">
        <f t="shared" si="312"/>
        <v>41834.651203703703</v>
      </c>
      <c r="U3956">
        <f t="shared" si="313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24</v>
      </c>
      <c r="P3957">
        <f t="shared" si="310"/>
        <v>53.13</v>
      </c>
      <c r="Q3957" s="11" t="s">
        <v>8315</v>
      </c>
      <c r="R3957" t="s">
        <v>8316</v>
      </c>
      <c r="S3957" s="16">
        <f t="shared" si="311"/>
        <v>42306.848854166667</v>
      </c>
      <c r="T3957" s="16">
        <f t="shared" si="312"/>
        <v>42336.890520833331</v>
      </c>
      <c r="U3957">
        <f t="shared" si="313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>
        <f t="shared" si="310"/>
        <v>0</v>
      </c>
      <c r="Q3958" s="11" t="s">
        <v>8315</v>
      </c>
      <c r="R3958" t="s">
        <v>8316</v>
      </c>
      <c r="S3958" s="16">
        <f t="shared" si="311"/>
        <v>42457.932025462964</v>
      </c>
      <c r="T3958" s="16">
        <f t="shared" si="312"/>
        <v>42485.013888888891</v>
      </c>
      <c r="U3958">
        <f t="shared" si="313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>
        <f t="shared" si="310"/>
        <v>7</v>
      </c>
      <c r="Q3959" s="11" t="s">
        <v>8315</v>
      </c>
      <c r="R3959" t="s">
        <v>8316</v>
      </c>
      <c r="S3959" s="16">
        <f t="shared" si="311"/>
        <v>42513.976319444439</v>
      </c>
      <c r="T3959" s="16">
        <f t="shared" si="312"/>
        <v>42559.976319444439</v>
      </c>
      <c r="U3959">
        <f t="shared" si="313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32</v>
      </c>
      <c r="P3960">
        <f t="shared" si="310"/>
        <v>40.06</v>
      </c>
      <c r="Q3960" s="11" t="s">
        <v>8315</v>
      </c>
      <c r="R3960" t="s">
        <v>8316</v>
      </c>
      <c r="S3960" s="16">
        <f t="shared" si="311"/>
        <v>41816.950370370374</v>
      </c>
      <c r="T3960" s="16">
        <f t="shared" si="312"/>
        <v>41853.583333333336</v>
      </c>
      <c r="U3960">
        <f t="shared" si="313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</v>
      </c>
      <c r="P3961">
        <f t="shared" si="310"/>
        <v>24.33</v>
      </c>
      <c r="Q3961" s="11" t="s">
        <v>8315</v>
      </c>
      <c r="R3961" t="s">
        <v>8316</v>
      </c>
      <c r="S3961" s="16">
        <f t="shared" si="311"/>
        <v>41880.788842592592</v>
      </c>
      <c r="T3961" s="16">
        <f t="shared" si="312"/>
        <v>41910.788842592592</v>
      </c>
      <c r="U3961">
        <f t="shared" si="313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</v>
      </c>
      <c r="P3962">
        <f t="shared" si="310"/>
        <v>11.25</v>
      </c>
      <c r="Q3962" s="11" t="s">
        <v>8315</v>
      </c>
      <c r="R3962" t="s">
        <v>8316</v>
      </c>
      <c r="S3962" s="16">
        <f t="shared" si="311"/>
        <v>42342.845555555556</v>
      </c>
      <c r="T3962" s="16">
        <f t="shared" si="312"/>
        <v>42372.845555555556</v>
      </c>
      <c r="U3962">
        <f t="shared" si="313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>
        <f t="shared" si="310"/>
        <v>10.5</v>
      </c>
      <c r="Q3963" s="11" t="s">
        <v>8315</v>
      </c>
      <c r="R3963" t="s">
        <v>8316</v>
      </c>
      <c r="S3963" s="16">
        <f t="shared" si="311"/>
        <v>41745.891319444447</v>
      </c>
      <c r="T3963" s="16">
        <f t="shared" si="312"/>
        <v>41767.891319444447</v>
      </c>
      <c r="U3963">
        <f t="shared" si="313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3</v>
      </c>
      <c r="P3964">
        <f t="shared" si="310"/>
        <v>15</v>
      </c>
      <c r="Q3964" s="11" t="s">
        <v>8315</v>
      </c>
      <c r="R3964" t="s">
        <v>8316</v>
      </c>
      <c r="S3964" s="16">
        <f t="shared" si="311"/>
        <v>42311.621458333335</v>
      </c>
      <c r="T3964" s="16">
        <f t="shared" si="312"/>
        <v>42336.621458333335</v>
      </c>
      <c r="U3964">
        <f t="shared" si="313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>
        <f t="shared" si="310"/>
        <v>0</v>
      </c>
      <c r="Q3965" s="11" t="s">
        <v>8315</v>
      </c>
      <c r="R3965" t="s">
        <v>8316</v>
      </c>
      <c r="S3965" s="16">
        <f t="shared" si="311"/>
        <v>42296.154131944444</v>
      </c>
      <c r="T3965" s="16">
        <f t="shared" si="312"/>
        <v>42326.195798611108</v>
      </c>
      <c r="U3965">
        <f t="shared" si="313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6</v>
      </c>
      <c r="P3966">
        <f t="shared" si="310"/>
        <v>42</v>
      </c>
      <c r="Q3966" s="11" t="s">
        <v>8315</v>
      </c>
      <c r="R3966" t="s">
        <v>8316</v>
      </c>
      <c r="S3966" s="16">
        <f t="shared" si="311"/>
        <v>42053.722060185188</v>
      </c>
      <c r="T3966" s="16">
        <f t="shared" si="312"/>
        <v>42113.680393518516</v>
      </c>
      <c r="U3966">
        <f t="shared" si="313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14</v>
      </c>
      <c r="P3967">
        <f t="shared" si="310"/>
        <v>71.25</v>
      </c>
      <c r="Q3967" s="11" t="s">
        <v>8315</v>
      </c>
      <c r="R3967" t="s">
        <v>8316</v>
      </c>
      <c r="S3967" s="16">
        <f t="shared" si="311"/>
        <v>42414.235879629632</v>
      </c>
      <c r="T3967" s="16">
        <f t="shared" si="312"/>
        <v>42474.194212962961</v>
      </c>
      <c r="U3967">
        <f t="shared" si="313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1</v>
      </c>
      <c r="P3968">
        <f t="shared" si="310"/>
        <v>22.5</v>
      </c>
      <c r="Q3968" s="11" t="s">
        <v>8315</v>
      </c>
      <c r="R3968" t="s">
        <v>8316</v>
      </c>
      <c r="S3968" s="16">
        <f t="shared" si="311"/>
        <v>41801.711550925924</v>
      </c>
      <c r="T3968" s="16">
        <f t="shared" si="312"/>
        <v>41844.124305555553</v>
      </c>
      <c r="U3968">
        <f t="shared" si="313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24</v>
      </c>
      <c r="P3969">
        <f t="shared" si="310"/>
        <v>41</v>
      </c>
      <c r="Q3969" s="11" t="s">
        <v>8315</v>
      </c>
      <c r="R3969" t="s">
        <v>8316</v>
      </c>
      <c r="S3969" s="16">
        <f t="shared" si="311"/>
        <v>42770.290590277778</v>
      </c>
      <c r="T3969" s="16">
        <f t="shared" si="312"/>
        <v>42800.290590277778</v>
      </c>
      <c r="U3969">
        <f t="shared" si="313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9"/>
        <v>11</v>
      </c>
      <c r="P3970">
        <f t="shared" si="310"/>
        <v>47.91</v>
      </c>
      <c r="Q3970" s="11" t="s">
        <v>8315</v>
      </c>
      <c r="R3970" t="s">
        <v>8316</v>
      </c>
      <c r="S3970" s="16">
        <f t="shared" si="311"/>
        <v>42452.815659722226</v>
      </c>
      <c r="T3970" s="16">
        <f t="shared" si="312"/>
        <v>42512.815659722226</v>
      </c>
      <c r="U3970">
        <f t="shared" si="313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4">ROUND(E3971/D3971*100,0)</f>
        <v>7</v>
      </c>
      <c r="P3971">
        <f t="shared" ref="P3971:P4034" si="315">IFERROR(ROUND(E3971/L3971,2),0)</f>
        <v>35.17</v>
      </c>
      <c r="Q3971" s="11" t="s">
        <v>8315</v>
      </c>
      <c r="R3971" t="s">
        <v>8316</v>
      </c>
      <c r="S3971" s="16">
        <f t="shared" ref="S3971:S4034" si="316">(((J3971/60)/60)/24)+DATE(1970,1,1)</f>
        <v>42601.854699074072</v>
      </c>
      <c r="T3971" s="16">
        <f t="shared" ref="T3971:T4034" si="317">(((I3971/60)/60)/24)+DATE(1970,1,1)</f>
        <v>42611.163194444445</v>
      </c>
      <c r="U3971">
        <f t="shared" ref="U3971:U4034" si="318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>
        <f t="shared" si="315"/>
        <v>5.5</v>
      </c>
      <c r="Q3972" s="11" t="s">
        <v>8315</v>
      </c>
      <c r="R3972" t="s">
        <v>8316</v>
      </c>
      <c r="S3972" s="16">
        <f t="shared" si="316"/>
        <v>42447.863553240735</v>
      </c>
      <c r="T3972" s="16">
        <f t="shared" si="317"/>
        <v>42477.863553240735</v>
      </c>
      <c r="U3972">
        <f t="shared" si="318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5"/>
        <v>22.67</v>
      </c>
      <c r="Q3973" s="11" t="s">
        <v>8315</v>
      </c>
      <c r="R3973" t="s">
        <v>8316</v>
      </c>
      <c r="S3973" s="16">
        <f t="shared" si="316"/>
        <v>41811.536180555559</v>
      </c>
      <c r="T3973" s="16">
        <f t="shared" si="317"/>
        <v>41841.536180555559</v>
      </c>
      <c r="U3973">
        <f t="shared" si="318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5"/>
        <v>26.38</v>
      </c>
      <c r="Q3974" s="11" t="s">
        <v>8315</v>
      </c>
      <c r="R3974" t="s">
        <v>8316</v>
      </c>
      <c r="S3974" s="16">
        <f t="shared" si="316"/>
        <v>41981.067523148144</v>
      </c>
      <c r="T3974" s="16">
        <f t="shared" si="317"/>
        <v>42041.067523148144</v>
      </c>
      <c r="U3974">
        <f t="shared" si="318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5"/>
        <v>105.54</v>
      </c>
      <c r="Q3975" s="11" t="s">
        <v>8315</v>
      </c>
      <c r="R3975" t="s">
        <v>8316</v>
      </c>
      <c r="S3975" s="16">
        <f t="shared" si="316"/>
        <v>42469.68414351852</v>
      </c>
      <c r="T3975" s="16">
        <f t="shared" si="317"/>
        <v>42499.166666666672</v>
      </c>
      <c r="U3975">
        <f t="shared" si="318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5"/>
        <v>29.09</v>
      </c>
      <c r="Q3976" s="11" t="s">
        <v>8315</v>
      </c>
      <c r="R3976" t="s">
        <v>8316</v>
      </c>
      <c r="S3976" s="16">
        <f t="shared" si="316"/>
        <v>42493.546851851846</v>
      </c>
      <c r="T3976" s="16">
        <f t="shared" si="317"/>
        <v>42523.546851851846</v>
      </c>
      <c r="U3976">
        <f t="shared" si="318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5"/>
        <v>0</v>
      </c>
      <c r="Q3977" s="11" t="s">
        <v>8315</v>
      </c>
      <c r="R3977" t="s">
        <v>8316</v>
      </c>
      <c r="S3977" s="16">
        <f t="shared" si="316"/>
        <v>42534.866875</v>
      </c>
      <c r="T3977" s="16">
        <f t="shared" si="317"/>
        <v>42564.866875</v>
      </c>
      <c r="U3977">
        <f t="shared" si="318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5"/>
        <v>62</v>
      </c>
      <c r="Q3978" s="11" t="s">
        <v>8315</v>
      </c>
      <c r="R3978" t="s">
        <v>8316</v>
      </c>
      <c r="S3978" s="16">
        <f t="shared" si="316"/>
        <v>41830.858344907407</v>
      </c>
      <c r="T3978" s="16">
        <f t="shared" si="317"/>
        <v>41852.291666666664</v>
      </c>
      <c r="U3978">
        <f t="shared" si="318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5"/>
        <v>217.5</v>
      </c>
      <c r="Q3979" s="11" t="s">
        <v>8315</v>
      </c>
      <c r="R3979" t="s">
        <v>8316</v>
      </c>
      <c r="S3979" s="16">
        <f t="shared" si="316"/>
        <v>42543.788564814815</v>
      </c>
      <c r="T3979" s="16">
        <f t="shared" si="317"/>
        <v>42573.788564814815</v>
      </c>
      <c r="U3979">
        <f t="shared" si="318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5"/>
        <v>26.75</v>
      </c>
      <c r="Q3980" s="11" t="s">
        <v>8315</v>
      </c>
      <c r="R3980" t="s">
        <v>8316</v>
      </c>
      <c r="S3980" s="16">
        <f t="shared" si="316"/>
        <v>41975.642974537041</v>
      </c>
      <c r="T3980" s="16">
        <f t="shared" si="317"/>
        <v>42035.642974537041</v>
      </c>
      <c r="U3980">
        <f t="shared" si="318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5"/>
        <v>18.329999999999998</v>
      </c>
      <c r="Q3981" s="11" t="s">
        <v>8315</v>
      </c>
      <c r="R3981" t="s">
        <v>8316</v>
      </c>
      <c r="S3981" s="16">
        <f t="shared" si="316"/>
        <v>42069.903437500005</v>
      </c>
      <c r="T3981" s="16">
        <f t="shared" si="317"/>
        <v>42092.833333333328</v>
      </c>
      <c r="U3981">
        <f t="shared" si="318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5"/>
        <v>64.290000000000006</v>
      </c>
      <c r="Q3982" s="11" t="s">
        <v>8315</v>
      </c>
      <c r="R3982" t="s">
        <v>8316</v>
      </c>
      <c r="S3982" s="16">
        <f t="shared" si="316"/>
        <v>41795.598923611113</v>
      </c>
      <c r="T3982" s="16">
        <f t="shared" si="317"/>
        <v>41825.598923611113</v>
      </c>
      <c r="U3982">
        <f t="shared" si="318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5"/>
        <v>175</v>
      </c>
      <c r="Q3983" s="11" t="s">
        <v>8315</v>
      </c>
      <c r="R3983" t="s">
        <v>8316</v>
      </c>
      <c r="S3983" s="16">
        <f t="shared" si="316"/>
        <v>42508.179965277777</v>
      </c>
      <c r="T3983" s="16">
        <f t="shared" si="317"/>
        <v>42568.179965277777</v>
      </c>
      <c r="U3983">
        <f t="shared" si="318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5"/>
        <v>34</v>
      </c>
      <c r="Q3984" s="11" t="s">
        <v>8315</v>
      </c>
      <c r="R3984" t="s">
        <v>8316</v>
      </c>
      <c r="S3984" s="16">
        <f t="shared" si="316"/>
        <v>42132.809953703705</v>
      </c>
      <c r="T3984" s="16">
        <f t="shared" si="317"/>
        <v>42192.809953703705</v>
      </c>
      <c r="U3984">
        <f t="shared" si="318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5"/>
        <v>84.28</v>
      </c>
      <c r="Q3985" s="11" t="s">
        <v>8315</v>
      </c>
      <c r="R3985" t="s">
        <v>8316</v>
      </c>
      <c r="S3985" s="16">
        <f t="shared" si="316"/>
        <v>41747.86986111111</v>
      </c>
      <c r="T3985" s="16">
        <f t="shared" si="317"/>
        <v>41779.290972222225</v>
      </c>
      <c r="U3985">
        <f t="shared" si="318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5"/>
        <v>9.5</v>
      </c>
      <c r="Q3986" s="11" t="s">
        <v>8315</v>
      </c>
      <c r="R3986" t="s">
        <v>8316</v>
      </c>
      <c r="S3986" s="16">
        <f t="shared" si="316"/>
        <v>41920.963472222218</v>
      </c>
      <c r="T3986" s="16">
        <f t="shared" si="317"/>
        <v>41951</v>
      </c>
      <c r="U3986">
        <f t="shared" si="318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5"/>
        <v>33.74</v>
      </c>
      <c r="Q3987" s="11" t="s">
        <v>8315</v>
      </c>
      <c r="R3987" t="s">
        <v>8316</v>
      </c>
      <c r="S3987" s="16">
        <f t="shared" si="316"/>
        <v>42399.707407407404</v>
      </c>
      <c r="T3987" s="16">
        <f t="shared" si="317"/>
        <v>42420.878472222219</v>
      </c>
      <c r="U3987">
        <f t="shared" si="318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5"/>
        <v>37.54</v>
      </c>
      <c r="Q3988" s="11" t="s">
        <v>8315</v>
      </c>
      <c r="R3988" t="s">
        <v>8316</v>
      </c>
      <c r="S3988" s="16">
        <f t="shared" si="316"/>
        <v>42467.548541666663</v>
      </c>
      <c r="T3988" s="16">
        <f t="shared" si="317"/>
        <v>42496.544444444444</v>
      </c>
      <c r="U3988">
        <f t="shared" si="318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5"/>
        <v>11.62</v>
      </c>
      <c r="Q3989" s="11" t="s">
        <v>8315</v>
      </c>
      <c r="R3989" t="s">
        <v>8316</v>
      </c>
      <c r="S3989" s="16">
        <f t="shared" si="316"/>
        <v>41765.92465277778</v>
      </c>
      <c r="T3989" s="16">
        <f t="shared" si="317"/>
        <v>41775.92465277778</v>
      </c>
      <c r="U3989">
        <f t="shared" si="318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5"/>
        <v>8</v>
      </c>
      <c r="Q3990" s="11" t="s">
        <v>8315</v>
      </c>
      <c r="R3990" t="s">
        <v>8316</v>
      </c>
      <c r="S3990" s="16">
        <f t="shared" si="316"/>
        <v>42230.08116898148</v>
      </c>
      <c r="T3990" s="16">
        <f t="shared" si="317"/>
        <v>42245.08116898148</v>
      </c>
      <c r="U3990">
        <f t="shared" si="318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5"/>
        <v>0</v>
      </c>
      <c r="Q3991" s="11" t="s">
        <v>8315</v>
      </c>
      <c r="R3991" t="s">
        <v>8316</v>
      </c>
      <c r="S3991" s="16">
        <f t="shared" si="316"/>
        <v>42286.749780092592</v>
      </c>
      <c r="T3991" s="16">
        <f t="shared" si="317"/>
        <v>42316.791446759264</v>
      </c>
      <c r="U3991">
        <f t="shared" si="318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5"/>
        <v>23</v>
      </c>
      <c r="Q3992" s="11" t="s">
        <v>8315</v>
      </c>
      <c r="R3992" t="s">
        <v>8316</v>
      </c>
      <c r="S3992" s="16">
        <f t="shared" si="316"/>
        <v>42401.672372685185</v>
      </c>
      <c r="T3992" s="16">
        <f t="shared" si="317"/>
        <v>42431.672372685185</v>
      </c>
      <c r="U3992">
        <f t="shared" si="318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5"/>
        <v>100</v>
      </c>
      <c r="Q3993" s="11" t="s">
        <v>8315</v>
      </c>
      <c r="R3993" t="s">
        <v>8316</v>
      </c>
      <c r="S3993" s="16">
        <f t="shared" si="316"/>
        <v>42125.644467592589</v>
      </c>
      <c r="T3993" s="16">
        <f t="shared" si="317"/>
        <v>42155.644467592589</v>
      </c>
      <c r="U3993">
        <f t="shared" si="318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5"/>
        <v>60.11</v>
      </c>
      <c r="Q3994" s="11" t="s">
        <v>8315</v>
      </c>
      <c r="R3994" t="s">
        <v>8316</v>
      </c>
      <c r="S3994" s="16">
        <f t="shared" si="316"/>
        <v>42289.94049768518</v>
      </c>
      <c r="T3994" s="16">
        <f t="shared" si="317"/>
        <v>42349.982164351852</v>
      </c>
      <c r="U3994">
        <f t="shared" si="318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5"/>
        <v>3</v>
      </c>
      <c r="Q3995" s="11" t="s">
        <v>8315</v>
      </c>
      <c r="R3995" t="s">
        <v>8316</v>
      </c>
      <c r="S3995" s="16">
        <f t="shared" si="316"/>
        <v>42107.864722222221</v>
      </c>
      <c r="T3995" s="16">
        <f t="shared" si="317"/>
        <v>42137.864722222221</v>
      </c>
      <c r="U3995">
        <f t="shared" si="318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5"/>
        <v>5</v>
      </c>
      <c r="Q3996" s="11" t="s">
        <v>8315</v>
      </c>
      <c r="R3996" t="s">
        <v>8316</v>
      </c>
      <c r="S3996" s="16">
        <f t="shared" si="316"/>
        <v>41809.389930555553</v>
      </c>
      <c r="T3996" s="16">
        <f t="shared" si="317"/>
        <v>41839.389930555553</v>
      </c>
      <c r="U3996">
        <f t="shared" si="318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5"/>
        <v>17.5</v>
      </c>
      <c r="Q3997" s="11" t="s">
        <v>8315</v>
      </c>
      <c r="R3997" t="s">
        <v>8316</v>
      </c>
      <c r="S3997" s="16">
        <f t="shared" si="316"/>
        <v>42019.683761574073</v>
      </c>
      <c r="T3997" s="16">
        <f t="shared" si="317"/>
        <v>42049.477083333331</v>
      </c>
      <c r="U3997">
        <f t="shared" si="318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5"/>
        <v>29.24</v>
      </c>
      <c r="Q3998" s="11" t="s">
        <v>8315</v>
      </c>
      <c r="R3998" t="s">
        <v>8316</v>
      </c>
      <c r="S3998" s="16">
        <f t="shared" si="316"/>
        <v>41950.26694444444</v>
      </c>
      <c r="T3998" s="16">
        <f t="shared" si="317"/>
        <v>41963.669444444444</v>
      </c>
      <c r="U3998">
        <f t="shared" si="318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>
        <f t="shared" si="315"/>
        <v>0</v>
      </c>
      <c r="Q3999" s="11" t="s">
        <v>8315</v>
      </c>
      <c r="R3999" t="s">
        <v>8316</v>
      </c>
      <c r="S3999" s="16">
        <f t="shared" si="316"/>
        <v>42069.391446759255</v>
      </c>
      <c r="T3999" s="16">
        <f t="shared" si="317"/>
        <v>42099.349780092598</v>
      </c>
      <c r="U3999">
        <f t="shared" si="318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5"/>
        <v>59.58</v>
      </c>
      <c r="Q4000" s="11" t="s">
        <v>8315</v>
      </c>
      <c r="R4000" t="s">
        <v>8316</v>
      </c>
      <c r="S4000" s="16">
        <f t="shared" si="316"/>
        <v>42061.963263888887</v>
      </c>
      <c r="T4000" s="16">
        <f t="shared" si="317"/>
        <v>42091.921597222223</v>
      </c>
      <c r="U4000">
        <f t="shared" si="318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5"/>
        <v>82.57</v>
      </c>
      <c r="Q4001" s="11" t="s">
        <v>8315</v>
      </c>
      <c r="R4001" t="s">
        <v>8316</v>
      </c>
      <c r="S4001" s="16">
        <f t="shared" si="316"/>
        <v>41842.828680555554</v>
      </c>
      <c r="T4001" s="16">
        <f t="shared" si="317"/>
        <v>41882.827650462961</v>
      </c>
      <c r="U4001">
        <f t="shared" si="318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5"/>
        <v>10</v>
      </c>
      <c r="Q4002" s="11" t="s">
        <v>8315</v>
      </c>
      <c r="R4002" t="s">
        <v>8316</v>
      </c>
      <c r="S4002" s="16">
        <f t="shared" si="316"/>
        <v>42437.64534722222</v>
      </c>
      <c r="T4002" s="16">
        <f t="shared" si="317"/>
        <v>42497.603680555556</v>
      </c>
      <c r="U4002">
        <f t="shared" si="318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5"/>
        <v>32.36</v>
      </c>
      <c r="Q4003" s="11" t="s">
        <v>8315</v>
      </c>
      <c r="R4003" t="s">
        <v>8316</v>
      </c>
      <c r="S4003" s="16">
        <f t="shared" si="316"/>
        <v>42775.964212962965</v>
      </c>
      <c r="T4003" s="16">
        <f t="shared" si="317"/>
        <v>42795.791666666672</v>
      </c>
      <c r="U4003">
        <f t="shared" si="318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5"/>
        <v>5.75</v>
      </c>
      <c r="Q4004" s="11" t="s">
        <v>8315</v>
      </c>
      <c r="R4004" t="s">
        <v>8316</v>
      </c>
      <c r="S4004" s="16">
        <f t="shared" si="316"/>
        <v>41879.043530092589</v>
      </c>
      <c r="T4004" s="16">
        <f t="shared" si="317"/>
        <v>41909.043530092589</v>
      </c>
      <c r="U4004">
        <f t="shared" si="318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5"/>
        <v>100.5</v>
      </c>
      <c r="Q4005" s="11" t="s">
        <v>8315</v>
      </c>
      <c r="R4005" t="s">
        <v>8316</v>
      </c>
      <c r="S4005" s="16">
        <f t="shared" si="316"/>
        <v>42020.587349537032</v>
      </c>
      <c r="T4005" s="16">
        <f t="shared" si="317"/>
        <v>42050.587349537032</v>
      </c>
      <c r="U4005">
        <f t="shared" si="318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5"/>
        <v>1</v>
      </c>
      <c r="Q4006" s="11" t="s">
        <v>8315</v>
      </c>
      <c r="R4006" t="s">
        <v>8316</v>
      </c>
      <c r="S4006" s="16">
        <f t="shared" si="316"/>
        <v>41890.16269675926</v>
      </c>
      <c r="T4006" s="16">
        <f t="shared" si="317"/>
        <v>41920.16269675926</v>
      </c>
      <c r="U4006">
        <f t="shared" si="318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5"/>
        <v>20</v>
      </c>
      <c r="Q4007" s="11" t="s">
        <v>8315</v>
      </c>
      <c r="R4007" t="s">
        <v>8316</v>
      </c>
      <c r="S4007" s="16">
        <f t="shared" si="316"/>
        <v>41872.807696759257</v>
      </c>
      <c r="T4007" s="16">
        <f t="shared" si="317"/>
        <v>41932.807696759257</v>
      </c>
      <c r="U4007">
        <f t="shared" si="318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5"/>
        <v>2</v>
      </c>
      <c r="Q4008" s="11" t="s">
        <v>8315</v>
      </c>
      <c r="R4008" t="s">
        <v>8316</v>
      </c>
      <c r="S4008" s="16">
        <f t="shared" si="316"/>
        <v>42391.772997685184</v>
      </c>
      <c r="T4008" s="16">
        <f t="shared" si="317"/>
        <v>42416.772997685184</v>
      </c>
      <c r="U4008">
        <f t="shared" si="318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5"/>
        <v>5</v>
      </c>
      <c r="Q4009" s="11" t="s">
        <v>8315</v>
      </c>
      <c r="R4009" t="s">
        <v>8316</v>
      </c>
      <c r="S4009" s="16">
        <f t="shared" si="316"/>
        <v>41848.772928240738</v>
      </c>
      <c r="T4009" s="16">
        <f t="shared" si="317"/>
        <v>41877.686111111114</v>
      </c>
      <c r="U4009">
        <f t="shared" si="318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5"/>
        <v>15</v>
      </c>
      <c r="Q4010" s="11" t="s">
        <v>8315</v>
      </c>
      <c r="R4010" t="s">
        <v>8316</v>
      </c>
      <c r="S4010" s="16">
        <f t="shared" si="316"/>
        <v>42177.964201388888</v>
      </c>
      <c r="T4010" s="16">
        <f t="shared" si="317"/>
        <v>42207.964201388888</v>
      </c>
      <c r="U4010">
        <f t="shared" si="318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5"/>
        <v>25</v>
      </c>
      <c r="Q4011" s="11" t="s">
        <v>8315</v>
      </c>
      <c r="R4011" t="s">
        <v>8316</v>
      </c>
      <c r="S4011" s="16">
        <f t="shared" si="316"/>
        <v>41851.700925925928</v>
      </c>
      <c r="T4011" s="16">
        <f t="shared" si="317"/>
        <v>41891.700925925928</v>
      </c>
      <c r="U4011">
        <f t="shared" si="318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5"/>
        <v>45.84</v>
      </c>
      <c r="Q4012" s="11" t="s">
        <v>8315</v>
      </c>
      <c r="R4012" t="s">
        <v>8316</v>
      </c>
      <c r="S4012" s="16">
        <f t="shared" si="316"/>
        <v>41921.770439814813</v>
      </c>
      <c r="T4012" s="16">
        <f t="shared" si="317"/>
        <v>41938.770439814813</v>
      </c>
      <c r="U4012">
        <f t="shared" si="318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5"/>
        <v>4.75</v>
      </c>
      <c r="Q4013" s="11" t="s">
        <v>8315</v>
      </c>
      <c r="R4013" t="s">
        <v>8316</v>
      </c>
      <c r="S4013" s="16">
        <f t="shared" si="316"/>
        <v>42002.54488425926</v>
      </c>
      <c r="T4013" s="16">
        <f t="shared" si="317"/>
        <v>42032.54488425926</v>
      </c>
      <c r="U4013">
        <f t="shared" si="318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>
        <f t="shared" si="315"/>
        <v>0</v>
      </c>
      <c r="Q4014" s="11" t="s">
        <v>8315</v>
      </c>
      <c r="R4014" t="s">
        <v>8316</v>
      </c>
      <c r="S4014" s="16">
        <f t="shared" si="316"/>
        <v>42096.544548611113</v>
      </c>
      <c r="T4014" s="16">
        <f t="shared" si="317"/>
        <v>42126.544548611113</v>
      </c>
      <c r="U4014">
        <f t="shared" si="318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5"/>
        <v>13</v>
      </c>
      <c r="Q4015" s="11" t="s">
        <v>8315</v>
      </c>
      <c r="R4015" t="s">
        <v>8316</v>
      </c>
      <c r="S4015" s="16">
        <f t="shared" si="316"/>
        <v>42021.301192129627</v>
      </c>
      <c r="T4015" s="16">
        <f t="shared" si="317"/>
        <v>42051.301192129627</v>
      </c>
      <c r="U4015">
        <f t="shared" si="318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>
        <f t="shared" si="315"/>
        <v>0</v>
      </c>
      <c r="Q4016" s="11" t="s">
        <v>8315</v>
      </c>
      <c r="R4016" t="s">
        <v>8316</v>
      </c>
      <c r="S4016" s="16">
        <f t="shared" si="316"/>
        <v>42419.246168981481</v>
      </c>
      <c r="T4016" s="16">
        <f t="shared" si="317"/>
        <v>42434.246168981481</v>
      </c>
      <c r="U4016">
        <f t="shared" si="318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5"/>
        <v>1</v>
      </c>
      <c r="Q4017" s="11" t="s">
        <v>8315</v>
      </c>
      <c r="R4017" t="s">
        <v>8316</v>
      </c>
      <c r="S4017" s="16">
        <f t="shared" si="316"/>
        <v>42174.780821759254</v>
      </c>
      <c r="T4017" s="16">
        <f t="shared" si="317"/>
        <v>42204.780821759254</v>
      </c>
      <c r="U4017">
        <f t="shared" si="318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5"/>
        <v>10</v>
      </c>
      <c r="Q4018" s="11" t="s">
        <v>8315</v>
      </c>
      <c r="R4018" t="s">
        <v>8316</v>
      </c>
      <c r="S4018" s="16">
        <f t="shared" si="316"/>
        <v>41869.872685185182</v>
      </c>
      <c r="T4018" s="16">
        <f t="shared" si="317"/>
        <v>41899.872685185182</v>
      </c>
      <c r="U4018">
        <f t="shared" si="318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5"/>
        <v>52.5</v>
      </c>
      <c r="Q4019" s="11" t="s">
        <v>8315</v>
      </c>
      <c r="R4019" t="s">
        <v>8316</v>
      </c>
      <c r="S4019" s="16">
        <f t="shared" si="316"/>
        <v>41856.672152777777</v>
      </c>
      <c r="T4019" s="16">
        <f t="shared" si="317"/>
        <v>41886.672152777777</v>
      </c>
      <c r="U4019">
        <f t="shared" si="318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5"/>
        <v>32.5</v>
      </c>
      <c r="Q4020" s="11" t="s">
        <v>8315</v>
      </c>
      <c r="R4020" t="s">
        <v>8316</v>
      </c>
      <c r="S4020" s="16">
        <f t="shared" si="316"/>
        <v>42620.91097222222</v>
      </c>
      <c r="T4020" s="16">
        <f t="shared" si="317"/>
        <v>42650.91097222222</v>
      </c>
      <c r="U4020">
        <f t="shared" si="318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5"/>
        <v>7.25</v>
      </c>
      <c r="Q4021" s="11" t="s">
        <v>8315</v>
      </c>
      <c r="R4021" t="s">
        <v>8316</v>
      </c>
      <c r="S4021" s="16">
        <f t="shared" si="316"/>
        <v>42417.675879629634</v>
      </c>
      <c r="T4021" s="16">
        <f t="shared" si="317"/>
        <v>42475.686111111107</v>
      </c>
      <c r="U4021">
        <f t="shared" si="318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5"/>
        <v>33.33</v>
      </c>
      <c r="Q4022" s="11" t="s">
        <v>8315</v>
      </c>
      <c r="R4022" t="s">
        <v>8316</v>
      </c>
      <c r="S4022" s="16">
        <f t="shared" si="316"/>
        <v>42057.190960648149</v>
      </c>
      <c r="T4022" s="16">
        <f t="shared" si="317"/>
        <v>42087.149293981478</v>
      </c>
      <c r="U4022">
        <f t="shared" si="318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5"/>
        <v>62.5</v>
      </c>
      <c r="Q4023" s="11" t="s">
        <v>8315</v>
      </c>
      <c r="R4023" t="s">
        <v>8316</v>
      </c>
      <c r="S4023" s="16">
        <f t="shared" si="316"/>
        <v>41878.911550925928</v>
      </c>
      <c r="T4023" s="16">
        <f t="shared" si="317"/>
        <v>41938.911550925928</v>
      </c>
      <c r="U4023">
        <f t="shared" si="318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5"/>
        <v>63.56</v>
      </c>
      <c r="Q4024" s="11" t="s">
        <v>8315</v>
      </c>
      <c r="R4024" t="s">
        <v>8316</v>
      </c>
      <c r="S4024" s="16">
        <f t="shared" si="316"/>
        <v>41990.584108796291</v>
      </c>
      <c r="T4024" s="16">
        <f t="shared" si="317"/>
        <v>42036.120833333334</v>
      </c>
      <c r="U4024">
        <f t="shared" si="318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>
        <f t="shared" si="315"/>
        <v>0</v>
      </c>
      <c r="Q4025" s="11" t="s">
        <v>8315</v>
      </c>
      <c r="R4025" t="s">
        <v>8316</v>
      </c>
      <c r="S4025" s="16">
        <f t="shared" si="316"/>
        <v>42408.999571759254</v>
      </c>
      <c r="T4025" s="16">
        <f t="shared" si="317"/>
        <v>42453.957905092597</v>
      </c>
      <c r="U4025">
        <f t="shared" si="318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si="315"/>
        <v>10</v>
      </c>
      <c r="Q4026" s="11" t="s">
        <v>8315</v>
      </c>
      <c r="R4026" t="s">
        <v>8316</v>
      </c>
      <c r="S4026" s="16">
        <f t="shared" si="316"/>
        <v>42217.670104166667</v>
      </c>
      <c r="T4026" s="16">
        <f t="shared" si="317"/>
        <v>42247.670104166667</v>
      </c>
      <c r="U4026">
        <f t="shared" si="318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5"/>
        <v>62.5</v>
      </c>
      <c r="Q4027" s="11" t="s">
        <v>8315</v>
      </c>
      <c r="R4027" t="s">
        <v>8316</v>
      </c>
      <c r="S4027" s="16">
        <f t="shared" si="316"/>
        <v>42151.237685185188</v>
      </c>
      <c r="T4027" s="16">
        <f t="shared" si="317"/>
        <v>42211.237685185188</v>
      </c>
      <c r="U4027">
        <f t="shared" si="318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>
        <f t="shared" si="315"/>
        <v>0</v>
      </c>
      <c r="Q4028" s="11" t="s">
        <v>8315</v>
      </c>
      <c r="R4028" t="s">
        <v>8316</v>
      </c>
      <c r="S4028" s="16">
        <f t="shared" si="316"/>
        <v>42282.655543981484</v>
      </c>
      <c r="T4028" s="16">
        <f t="shared" si="317"/>
        <v>42342.697210648148</v>
      </c>
      <c r="U4028">
        <f t="shared" si="318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5"/>
        <v>30.71</v>
      </c>
      <c r="Q4029" s="11" t="s">
        <v>8315</v>
      </c>
      <c r="R4029" t="s">
        <v>8316</v>
      </c>
      <c r="S4029" s="16">
        <f t="shared" si="316"/>
        <v>42768.97084490741</v>
      </c>
      <c r="T4029" s="16">
        <f t="shared" si="317"/>
        <v>42789.041666666672</v>
      </c>
      <c r="U4029">
        <f t="shared" si="318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5"/>
        <v>51</v>
      </c>
      <c r="Q4030" s="11" t="s">
        <v>8315</v>
      </c>
      <c r="R4030" t="s">
        <v>8316</v>
      </c>
      <c r="S4030" s="16">
        <f t="shared" si="316"/>
        <v>41765.938657407409</v>
      </c>
      <c r="T4030" s="16">
        <f t="shared" si="317"/>
        <v>41795.938657407409</v>
      </c>
      <c r="U4030">
        <f t="shared" si="318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>
        <f t="shared" si="315"/>
        <v>0</v>
      </c>
      <c r="Q4031" s="11" t="s">
        <v>8315</v>
      </c>
      <c r="R4031" t="s">
        <v>8316</v>
      </c>
      <c r="S4031" s="16">
        <f t="shared" si="316"/>
        <v>42322.025115740747</v>
      </c>
      <c r="T4031" s="16">
        <f t="shared" si="317"/>
        <v>42352.025115740747</v>
      </c>
      <c r="U4031">
        <f t="shared" si="318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5"/>
        <v>66.67</v>
      </c>
      <c r="Q4032" s="11" t="s">
        <v>8315</v>
      </c>
      <c r="R4032" t="s">
        <v>8316</v>
      </c>
      <c r="S4032" s="16">
        <f t="shared" si="316"/>
        <v>42374.655081018514</v>
      </c>
      <c r="T4032" s="16">
        <f t="shared" si="317"/>
        <v>42403.784027777772</v>
      </c>
      <c r="U4032">
        <f t="shared" si="318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>
        <f t="shared" si="315"/>
        <v>0</v>
      </c>
      <c r="Q4033" s="11" t="s">
        <v>8315</v>
      </c>
      <c r="R4033" t="s">
        <v>8316</v>
      </c>
      <c r="S4033" s="16">
        <f t="shared" si="316"/>
        <v>41941.585231481484</v>
      </c>
      <c r="T4033" s="16">
        <f t="shared" si="317"/>
        <v>41991.626898148148</v>
      </c>
      <c r="U4033">
        <f t="shared" si="318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4"/>
        <v>7</v>
      </c>
      <c r="P4034">
        <f t="shared" si="315"/>
        <v>59</v>
      </c>
      <c r="Q4034" s="11" t="s">
        <v>8315</v>
      </c>
      <c r="R4034" t="s">
        <v>8316</v>
      </c>
      <c r="S4034" s="16">
        <f t="shared" si="316"/>
        <v>42293.809212962966</v>
      </c>
      <c r="T4034" s="16">
        <f t="shared" si="317"/>
        <v>42353.85087962963</v>
      </c>
      <c r="U4034">
        <f t="shared" si="318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9">ROUND(E4035/D4035*100,0)</f>
        <v>26</v>
      </c>
      <c r="P4035">
        <f t="shared" ref="P4035:P4098" si="320">IFERROR(ROUND(E4035/L4035,2),0)</f>
        <v>65.34</v>
      </c>
      <c r="Q4035" s="11" t="s">
        <v>8315</v>
      </c>
      <c r="R4035" t="s">
        <v>8316</v>
      </c>
      <c r="S4035" s="16">
        <f t="shared" ref="S4035:S4098" si="321">(((J4035/60)/60)/24)+DATE(1970,1,1)</f>
        <v>42614.268796296295</v>
      </c>
      <c r="T4035" s="16">
        <f t="shared" ref="T4035:T4098" si="322">(((I4035/60)/60)/24)+DATE(1970,1,1)</f>
        <v>42645.375</v>
      </c>
      <c r="U4035">
        <f t="shared" ref="U4035:U4098" si="323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9"/>
        <v>1</v>
      </c>
      <c r="P4036">
        <f t="shared" si="320"/>
        <v>100</v>
      </c>
      <c r="Q4036" s="11" t="s">
        <v>8315</v>
      </c>
      <c r="R4036" t="s">
        <v>8316</v>
      </c>
      <c r="S4036" s="16">
        <f t="shared" si="321"/>
        <v>42067.947337962964</v>
      </c>
      <c r="T4036" s="16">
        <f t="shared" si="322"/>
        <v>42097.905671296292</v>
      </c>
      <c r="U4036">
        <f t="shared" si="323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37</v>
      </c>
      <c r="P4037">
        <f t="shared" si="320"/>
        <v>147.4</v>
      </c>
      <c r="Q4037" s="11" t="s">
        <v>8315</v>
      </c>
      <c r="R4037" t="s">
        <v>8316</v>
      </c>
      <c r="S4037" s="16">
        <f t="shared" si="321"/>
        <v>41903.882951388885</v>
      </c>
      <c r="T4037" s="16">
        <f t="shared" si="322"/>
        <v>41933.882951388885</v>
      </c>
      <c r="U4037">
        <f t="shared" si="323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47</v>
      </c>
      <c r="P4038">
        <f t="shared" si="320"/>
        <v>166.06</v>
      </c>
      <c r="Q4038" s="11" t="s">
        <v>8315</v>
      </c>
      <c r="R4038" t="s">
        <v>8316</v>
      </c>
      <c r="S4038" s="16">
        <f t="shared" si="321"/>
        <v>41804.937083333331</v>
      </c>
      <c r="T4038" s="16">
        <f t="shared" si="322"/>
        <v>41821.9375</v>
      </c>
      <c r="U4038">
        <f t="shared" si="323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11</v>
      </c>
      <c r="P4039">
        <f t="shared" si="320"/>
        <v>40</v>
      </c>
      <c r="Q4039" s="11" t="s">
        <v>8315</v>
      </c>
      <c r="R4039" t="s">
        <v>8316</v>
      </c>
      <c r="S4039" s="16">
        <f t="shared" si="321"/>
        <v>42497.070775462969</v>
      </c>
      <c r="T4039" s="16">
        <f t="shared" si="322"/>
        <v>42514.600694444445</v>
      </c>
      <c r="U4039">
        <f t="shared" si="323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12</v>
      </c>
      <c r="P4040">
        <f t="shared" si="320"/>
        <v>75.25</v>
      </c>
      <c r="Q4040" s="11" t="s">
        <v>8315</v>
      </c>
      <c r="R4040" t="s">
        <v>8316</v>
      </c>
      <c r="S4040" s="16">
        <f t="shared" si="321"/>
        <v>41869.798726851855</v>
      </c>
      <c r="T4040" s="16">
        <f t="shared" si="322"/>
        <v>41929.798726851855</v>
      </c>
      <c r="U4040">
        <f t="shared" si="323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60</v>
      </c>
      <c r="P4041">
        <f t="shared" si="320"/>
        <v>60</v>
      </c>
      <c r="Q4041" s="11" t="s">
        <v>8315</v>
      </c>
      <c r="R4041" t="s">
        <v>8316</v>
      </c>
      <c r="S4041" s="16">
        <f t="shared" si="321"/>
        <v>42305.670914351853</v>
      </c>
      <c r="T4041" s="16">
        <f t="shared" si="322"/>
        <v>42339.249305555553</v>
      </c>
      <c r="U4041">
        <f t="shared" si="323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31</v>
      </c>
      <c r="P4042">
        <f t="shared" si="320"/>
        <v>1250</v>
      </c>
      <c r="Q4042" s="11" t="s">
        <v>8315</v>
      </c>
      <c r="R4042" t="s">
        <v>8316</v>
      </c>
      <c r="S4042" s="16">
        <f t="shared" si="321"/>
        <v>42144.231527777782</v>
      </c>
      <c r="T4042" s="16">
        <f t="shared" si="322"/>
        <v>42203.125</v>
      </c>
      <c r="U4042">
        <f t="shared" si="323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0</v>
      </c>
      <c r="P4043">
        <f t="shared" si="320"/>
        <v>10.5</v>
      </c>
      <c r="Q4043" s="11" t="s">
        <v>8315</v>
      </c>
      <c r="R4043" t="s">
        <v>8316</v>
      </c>
      <c r="S4043" s="16">
        <f t="shared" si="321"/>
        <v>42559.474004629628</v>
      </c>
      <c r="T4043" s="16">
        <f t="shared" si="322"/>
        <v>42619.474004629628</v>
      </c>
      <c r="U4043">
        <f t="shared" si="323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>
        <f t="shared" si="320"/>
        <v>7</v>
      </c>
      <c r="Q4044" s="11" t="s">
        <v>8315</v>
      </c>
      <c r="R4044" t="s">
        <v>8316</v>
      </c>
      <c r="S4044" s="16">
        <f t="shared" si="321"/>
        <v>41995.084074074075</v>
      </c>
      <c r="T4044" s="16">
        <f t="shared" si="322"/>
        <v>42024.802777777775</v>
      </c>
      <c r="U4044">
        <f t="shared" si="323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20"/>
        <v>0</v>
      </c>
      <c r="Q4045" s="11" t="s">
        <v>8315</v>
      </c>
      <c r="R4045" t="s">
        <v>8316</v>
      </c>
      <c r="S4045" s="16">
        <f t="shared" si="321"/>
        <v>41948.957465277781</v>
      </c>
      <c r="T4045" s="16">
        <f t="shared" si="322"/>
        <v>41963.957465277781</v>
      </c>
      <c r="U4045">
        <f t="shared" si="323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>
        <f t="shared" si="320"/>
        <v>56.25</v>
      </c>
      <c r="Q4046" s="11" t="s">
        <v>8315</v>
      </c>
      <c r="R4046" t="s">
        <v>8316</v>
      </c>
      <c r="S4046" s="16">
        <f t="shared" si="321"/>
        <v>42074.219699074078</v>
      </c>
      <c r="T4046" s="16">
        <f t="shared" si="322"/>
        <v>42104.208333333328</v>
      </c>
      <c r="U4046">
        <f t="shared" si="323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>
        <f t="shared" si="320"/>
        <v>1</v>
      </c>
      <c r="Q4047" s="11" t="s">
        <v>8315</v>
      </c>
      <c r="R4047" t="s">
        <v>8316</v>
      </c>
      <c r="S4047" s="16">
        <f t="shared" si="321"/>
        <v>41842.201261574075</v>
      </c>
      <c r="T4047" s="16">
        <f t="shared" si="322"/>
        <v>41872.201261574075</v>
      </c>
      <c r="U4047">
        <f t="shared" si="323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>
        <f t="shared" si="320"/>
        <v>38.33</v>
      </c>
      <c r="Q4048" s="11" t="s">
        <v>8315</v>
      </c>
      <c r="R4048" t="s">
        <v>8316</v>
      </c>
      <c r="S4048" s="16">
        <f t="shared" si="321"/>
        <v>41904.650578703702</v>
      </c>
      <c r="T4048" s="16">
        <f t="shared" si="322"/>
        <v>41934.650578703702</v>
      </c>
      <c r="U4048">
        <f t="shared" si="323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>
        <f t="shared" si="320"/>
        <v>27.5</v>
      </c>
      <c r="Q4049" s="11" t="s">
        <v>8315</v>
      </c>
      <c r="R4049" t="s">
        <v>8316</v>
      </c>
      <c r="S4049" s="16">
        <f t="shared" si="321"/>
        <v>41991.022488425922</v>
      </c>
      <c r="T4049" s="16">
        <f t="shared" si="322"/>
        <v>42015.041666666672</v>
      </c>
      <c r="U4049">
        <f t="shared" si="323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18</v>
      </c>
      <c r="P4050">
        <f t="shared" si="320"/>
        <v>32.979999999999997</v>
      </c>
      <c r="Q4050" s="11" t="s">
        <v>8315</v>
      </c>
      <c r="R4050" t="s">
        <v>8316</v>
      </c>
      <c r="S4050" s="16">
        <f t="shared" si="321"/>
        <v>42436.509108796294</v>
      </c>
      <c r="T4050" s="16">
        <f t="shared" si="322"/>
        <v>42471.467442129629</v>
      </c>
      <c r="U4050">
        <f t="shared" si="323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>
        <f t="shared" si="320"/>
        <v>16</v>
      </c>
      <c r="Q4051" s="11" t="s">
        <v>8315</v>
      </c>
      <c r="R4051" t="s">
        <v>8316</v>
      </c>
      <c r="S4051" s="16">
        <f t="shared" si="321"/>
        <v>42169.958506944444</v>
      </c>
      <c r="T4051" s="16">
        <f t="shared" si="322"/>
        <v>42199.958506944444</v>
      </c>
      <c r="U4051">
        <f t="shared" si="323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>
        <f t="shared" si="320"/>
        <v>1</v>
      </c>
      <c r="Q4052" s="11" t="s">
        <v>8315</v>
      </c>
      <c r="R4052" t="s">
        <v>8316</v>
      </c>
      <c r="S4052" s="16">
        <f t="shared" si="321"/>
        <v>41905.636469907404</v>
      </c>
      <c r="T4052" s="16">
        <f t="shared" si="322"/>
        <v>41935.636469907404</v>
      </c>
      <c r="U4052">
        <f t="shared" si="323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20"/>
        <v>0</v>
      </c>
      <c r="Q4053" s="11" t="s">
        <v>8315</v>
      </c>
      <c r="R4053" t="s">
        <v>8316</v>
      </c>
      <c r="S4053" s="16">
        <f t="shared" si="321"/>
        <v>41761.810150462967</v>
      </c>
      <c r="T4053" s="16">
        <f t="shared" si="322"/>
        <v>41768.286805555559</v>
      </c>
      <c r="U4053">
        <f t="shared" si="323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38</v>
      </c>
      <c r="P4054">
        <f t="shared" si="320"/>
        <v>86.62</v>
      </c>
      <c r="Q4054" s="11" t="s">
        <v>8315</v>
      </c>
      <c r="R4054" t="s">
        <v>8316</v>
      </c>
      <c r="S4054" s="16">
        <f t="shared" si="321"/>
        <v>41865.878657407404</v>
      </c>
      <c r="T4054" s="16">
        <f t="shared" si="322"/>
        <v>41925.878657407404</v>
      </c>
      <c r="U4054">
        <f t="shared" si="323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22</v>
      </c>
      <c r="P4055">
        <f t="shared" si="320"/>
        <v>55</v>
      </c>
      <c r="Q4055" s="11" t="s">
        <v>8315</v>
      </c>
      <c r="R4055" t="s">
        <v>8316</v>
      </c>
      <c r="S4055" s="16">
        <f t="shared" si="321"/>
        <v>41928.690138888887</v>
      </c>
      <c r="T4055" s="16">
        <f t="shared" si="322"/>
        <v>41958.833333333328</v>
      </c>
      <c r="U4055">
        <f t="shared" si="323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20"/>
        <v>0</v>
      </c>
      <c r="Q4056" s="11" t="s">
        <v>8315</v>
      </c>
      <c r="R4056" t="s">
        <v>8316</v>
      </c>
      <c r="S4056" s="16">
        <f t="shared" si="321"/>
        <v>42613.841261574074</v>
      </c>
      <c r="T4056" s="16">
        <f t="shared" si="322"/>
        <v>42644.166666666672</v>
      </c>
      <c r="U4056">
        <f t="shared" si="323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18</v>
      </c>
      <c r="P4057">
        <f t="shared" si="320"/>
        <v>41.95</v>
      </c>
      <c r="Q4057" s="11" t="s">
        <v>8315</v>
      </c>
      <c r="R4057" t="s">
        <v>8316</v>
      </c>
      <c r="S4057" s="16">
        <f t="shared" si="321"/>
        <v>41779.648506944446</v>
      </c>
      <c r="T4057" s="16">
        <f t="shared" si="322"/>
        <v>41809.648506944446</v>
      </c>
      <c r="U4057">
        <f t="shared" si="323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53</v>
      </c>
      <c r="P4058">
        <f t="shared" si="320"/>
        <v>88.33</v>
      </c>
      <c r="Q4058" s="11" t="s">
        <v>8315</v>
      </c>
      <c r="R4058" t="s">
        <v>8316</v>
      </c>
      <c r="S4058" s="16">
        <f t="shared" si="321"/>
        <v>42534.933321759265</v>
      </c>
      <c r="T4058" s="16">
        <f t="shared" si="322"/>
        <v>42554.832638888889</v>
      </c>
      <c r="U4058">
        <f t="shared" si="323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22</v>
      </c>
      <c r="P4059">
        <f t="shared" si="320"/>
        <v>129.16999999999999</v>
      </c>
      <c r="Q4059" s="11" t="s">
        <v>8315</v>
      </c>
      <c r="R4059" t="s">
        <v>8316</v>
      </c>
      <c r="S4059" s="16">
        <f t="shared" si="321"/>
        <v>42310.968518518523</v>
      </c>
      <c r="T4059" s="16">
        <f t="shared" si="322"/>
        <v>42333.958333333328</v>
      </c>
      <c r="U4059">
        <f t="shared" si="323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3</v>
      </c>
      <c r="P4060">
        <f t="shared" si="320"/>
        <v>23.75</v>
      </c>
      <c r="Q4060" s="11" t="s">
        <v>8315</v>
      </c>
      <c r="R4060" t="s">
        <v>8316</v>
      </c>
      <c r="S4060" s="16">
        <f t="shared" si="321"/>
        <v>42446.060694444444</v>
      </c>
      <c r="T4060" s="16">
        <f t="shared" si="322"/>
        <v>42461.165972222225</v>
      </c>
      <c r="U4060">
        <f t="shared" si="323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</v>
      </c>
      <c r="P4061">
        <f t="shared" si="320"/>
        <v>35.71</v>
      </c>
      <c r="Q4061" s="11" t="s">
        <v>8315</v>
      </c>
      <c r="R4061" t="s">
        <v>8316</v>
      </c>
      <c r="S4061" s="16">
        <f t="shared" si="321"/>
        <v>41866.640648148146</v>
      </c>
      <c r="T4061" s="16">
        <f t="shared" si="322"/>
        <v>41898.125</v>
      </c>
      <c r="U4061">
        <f t="shared" si="323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3</v>
      </c>
      <c r="P4062">
        <f t="shared" si="320"/>
        <v>57</v>
      </c>
      <c r="Q4062" s="11" t="s">
        <v>8315</v>
      </c>
      <c r="R4062" t="s">
        <v>8316</v>
      </c>
      <c r="S4062" s="16">
        <f t="shared" si="321"/>
        <v>41779.695092592592</v>
      </c>
      <c r="T4062" s="16">
        <f t="shared" si="322"/>
        <v>41813.666666666664</v>
      </c>
      <c r="U4062">
        <f t="shared" si="323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>
        <f t="shared" si="320"/>
        <v>0</v>
      </c>
      <c r="Q4063" s="11" t="s">
        <v>8315</v>
      </c>
      <c r="R4063" t="s">
        <v>8316</v>
      </c>
      <c r="S4063" s="16">
        <f t="shared" si="321"/>
        <v>42421.141469907408</v>
      </c>
      <c r="T4063" s="16">
        <f t="shared" si="322"/>
        <v>42481.099803240737</v>
      </c>
      <c r="U4063">
        <f t="shared" si="323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9"/>
        <v>2</v>
      </c>
      <c r="P4064">
        <f t="shared" si="320"/>
        <v>163.33000000000001</v>
      </c>
      <c r="Q4064" s="11" t="s">
        <v>8315</v>
      </c>
      <c r="R4064" t="s">
        <v>8316</v>
      </c>
      <c r="S4064" s="16">
        <f t="shared" si="321"/>
        <v>42523.739212962959</v>
      </c>
      <c r="T4064" s="16">
        <f t="shared" si="322"/>
        <v>42553.739212962959</v>
      </c>
      <c r="U4064">
        <f t="shared" si="323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9"/>
        <v>1</v>
      </c>
      <c r="P4065">
        <f t="shared" si="320"/>
        <v>15</v>
      </c>
      <c r="Q4065" s="11" t="s">
        <v>8315</v>
      </c>
      <c r="R4065" t="s">
        <v>8316</v>
      </c>
      <c r="S4065" s="16">
        <f t="shared" si="321"/>
        <v>41787.681527777779</v>
      </c>
      <c r="T4065" s="16">
        <f t="shared" si="322"/>
        <v>41817.681527777779</v>
      </c>
      <c r="U4065">
        <f t="shared" si="323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9"/>
        <v>19</v>
      </c>
      <c r="P4066">
        <f t="shared" si="320"/>
        <v>64.17</v>
      </c>
      <c r="Q4066" s="11" t="s">
        <v>8315</v>
      </c>
      <c r="R4066" t="s">
        <v>8316</v>
      </c>
      <c r="S4066" s="16">
        <f t="shared" si="321"/>
        <v>42093.588263888887</v>
      </c>
      <c r="T4066" s="16">
        <f t="shared" si="322"/>
        <v>42123.588263888887</v>
      </c>
      <c r="U4066">
        <f t="shared" si="323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9"/>
        <v>1</v>
      </c>
      <c r="P4067">
        <f t="shared" si="320"/>
        <v>6.75</v>
      </c>
      <c r="Q4067" s="11" t="s">
        <v>8315</v>
      </c>
      <c r="R4067" t="s">
        <v>8316</v>
      </c>
      <c r="S4067" s="16">
        <f t="shared" si="321"/>
        <v>41833.951516203706</v>
      </c>
      <c r="T4067" s="16">
        <f t="shared" si="322"/>
        <v>41863.951516203706</v>
      </c>
      <c r="U4067">
        <f t="shared" si="323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9"/>
        <v>0</v>
      </c>
      <c r="P4068">
        <f t="shared" si="320"/>
        <v>25</v>
      </c>
      <c r="Q4068" s="11" t="s">
        <v>8315</v>
      </c>
      <c r="R4068" t="s">
        <v>8316</v>
      </c>
      <c r="S4068" s="16">
        <f t="shared" si="321"/>
        <v>42479.039212962962</v>
      </c>
      <c r="T4068" s="16">
        <f t="shared" si="322"/>
        <v>42509.039212962962</v>
      </c>
      <c r="U4068">
        <f t="shared" si="323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9"/>
        <v>61</v>
      </c>
      <c r="P4069">
        <f t="shared" si="320"/>
        <v>179.12</v>
      </c>
      <c r="Q4069" s="11" t="s">
        <v>8315</v>
      </c>
      <c r="R4069" t="s">
        <v>8316</v>
      </c>
      <c r="S4069" s="16">
        <f t="shared" si="321"/>
        <v>42235.117476851854</v>
      </c>
      <c r="T4069" s="16">
        <f t="shared" si="322"/>
        <v>42275.117476851854</v>
      </c>
      <c r="U4069">
        <f t="shared" si="323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9"/>
        <v>1</v>
      </c>
      <c r="P4070">
        <f t="shared" si="320"/>
        <v>34.950000000000003</v>
      </c>
      <c r="Q4070" s="11" t="s">
        <v>8315</v>
      </c>
      <c r="R4070" t="s">
        <v>8316</v>
      </c>
      <c r="S4070" s="16">
        <f t="shared" si="321"/>
        <v>42718.963599537034</v>
      </c>
      <c r="T4070" s="16">
        <f t="shared" si="322"/>
        <v>42748.961805555555</v>
      </c>
      <c r="U4070">
        <f t="shared" si="323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9"/>
        <v>34</v>
      </c>
      <c r="P4071">
        <f t="shared" si="320"/>
        <v>33.08</v>
      </c>
      <c r="Q4071" s="11" t="s">
        <v>8315</v>
      </c>
      <c r="R4071" t="s">
        <v>8316</v>
      </c>
      <c r="S4071" s="16">
        <f t="shared" si="321"/>
        <v>42022.661527777775</v>
      </c>
      <c r="T4071" s="16">
        <f t="shared" si="322"/>
        <v>42063.5</v>
      </c>
      <c r="U4071">
        <f t="shared" si="323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9"/>
        <v>17</v>
      </c>
      <c r="P4072">
        <f t="shared" si="320"/>
        <v>27.5</v>
      </c>
      <c r="Q4072" s="11" t="s">
        <v>8315</v>
      </c>
      <c r="R4072" t="s">
        <v>8316</v>
      </c>
      <c r="S4072" s="16">
        <f t="shared" si="321"/>
        <v>42031.666898148149</v>
      </c>
      <c r="T4072" s="16">
        <f t="shared" si="322"/>
        <v>42064.125</v>
      </c>
      <c r="U4072">
        <f t="shared" si="323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>
        <f t="shared" si="320"/>
        <v>0</v>
      </c>
      <c r="Q4073" s="11" t="s">
        <v>8315</v>
      </c>
      <c r="R4073" t="s">
        <v>8316</v>
      </c>
      <c r="S4073" s="16">
        <f t="shared" si="321"/>
        <v>42700.804756944446</v>
      </c>
      <c r="T4073" s="16">
        <f t="shared" si="322"/>
        <v>42730.804756944446</v>
      </c>
      <c r="U4073">
        <f t="shared" si="323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9"/>
        <v>0</v>
      </c>
      <c r="P4074">
        <f t="shared" si="320"/>
        <v>2</v>
      </c>
      <c r="Q4074" s="11" t="s">
        <v>8315</v>
      </c>
      <c r="R4074" t="s">
        <v>8316</v>
      </c>
      <c r="S4074" s="16">
        <f t="shared" si="321"/>
        <v>41812.77443287037</v>
      </c>
      <c r="T4074" s="16">
        <f t="shared" si="322"/>
        <v>41872.77443287037</v>
      </c>
      <c r="U4074">
        <f t="shared" si="323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9"/>
        <v>1</v>
      </c>
      <c r="P4075">
        <f t="shared" si="320"/>
        <v>18.5</v>
      </c>
      <c r="Q4075" s="11" t="s">
        <v>8315</v>
      </c>
      <c r="R4075" t="s">
        <v>8316</v>
      </c>
      <c r="S4075" s="16">
        <f t="shared" si="321"/>
        <v>42078.34520833334</v>
      </c>
      <c r="T4075" s="16">
        <f t="shared" si="322"/>
        <v>42133.166666666672</v>
      </c>
      <c r="U4075">
        <f t="shared" si="323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9"/>
        <v>27</v>
      </c>
      <c r="P4076">
        <f t="shared" si="320"/>
        <v>35</v>
      </c>
      <c r="Q4076" s="11" t="s">
        <v>8315</v>
      </c>
      <c r="R4076" t="s">
        <v>8316</v>
      </c>
      <c r="S4076" s="16">
        <f t="shared" si="321"/>
        <v>42283.552951388891</v>
      </c>
      <c r="T4076" s="16">
        <f t="shared" si="322"/>
        <v>42313.594618055555</v>
      </c>
      <c r="U4076">
        <f t="shared" si="323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9"/>
        <v>29</v>
      </c>
      <c r="P4077">
        <f t="shared" si="320"/>
        <v>44.31</v>
      </c>
      <c r="Q4077" s="11" t="s">
        <v>8315</v>
      </c>
      <c r="R4077" t="s">
        <v>8316</v>
      </c>
      <c r="S4077" s="16">
        <f t="shared" si="321"/>
        <v>41779.045937499999</v>
      </c>
      <c r="T4077" s="16">
        <f t="shared" si="322"/>
        <v>41820.727777777778</v>
      </c>
      <c r="U4077">
        <f t="shared" si="323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9"/>
        <v>0</v>
      </c>
      <c r="P4078">
        <f t="shared" si="320"/>
        <v>0</v>
      </c>
      <c r="Q4078" s="11" t="s">
        <v>8315</v>
      </c>
      <c r="R4078" t="s">
        <v>8316</v>
      </c>
      <c r="S4078" s="16">
        <f t="shared" si="321"/>
        <v>41905.795706018522</v>
      </c>
      <c r="T4078" s="16">
        <f t="shared" si="322"/>
        <v>41933.82708333333</v>
      </c>
      <c r="U4078">
        <f t="shared" si="323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9"/>
        <v>9</v>
      </c>
      <c r="P4079">
        <f t="shared" si="320"/>
        <v>222.5</v>
      </c>
      <c r="Q4079" s="11" t="s">
        <v>8315</v>
      </c>
      <c r="R4079" t="s">
        <v>8316</v>
      </c>
      <c r="S4079" s="16">
        <f t="shared" si="321"/>
        <v>42695.7105787037</v>
      </c>
      <c r="T4079" s="16">
        <f t="shared" si="322"/>
        <v>42725.7105787037</v>
      </c>
      <c r="U4079">
        <f t="shared" si="323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9"/>
        <v>0</v>
      </c>
      <c r="P4080">
        <f t="shared" si="320"/>
        <v>0</v>
      </c>
      <c r="Q4080" s="11" t="s">
        <v>8315</v>
      </c>
      <c r="R4080" t="s">
        <v>8316</v>
      </c>
      <c r="S4080" s="16">
        <f t="shared" si="321"/>
        <v>42732.787523148145</v>
      </c>
      <c r="T4080" s="16">
        <f t="shared" si="322"/>
        <v>42762.787523148145</v>
      </c>
      <c r="U4080">
        <f t="shared" si="323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9"/>
        <v>0</v>
      </c>
      <c r="P4081">
        <f t="shared" si="320"/>
        <v>5</v>
      </c>
      <c r="Q4081" s="11" t="s">
        <v>8315</v>
      </c>
      <c r="R4081" t="s">
        <v>8316</v>
      </c>
      <c r="S4081" s="16">
        <f t="shared" si="321"/>
        <v>42510.938900462963</v>
      </c>
      <c r="T4081" s="16">
        <f t="shared" si="322"/>
        <v>42540.938900462963</v>
      </c>
      <c r="U4081">
        <f t="shared" si="323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9"/>
        <v>0</v>
      </c>
      <c r="P4082">
        <f t="shared" si="320"/>
        <v>0</v>
      </c>
      <c r="Q4082" s="11" t="s">
        <v>8315</v>
      </c>
      <c r="R4082" t="s">
        <v>8316</v>
      </c>
      <c r="S4082" s="16">
        <f t="shared" si="321"/>
        <v>42511.698101851856</v>
      </c>
      <c r="T4082" s="16">
        <f t="shared" si="322"/>
        <v>42535.787500000006</v>
      </c>
      <c r="U4082">
        <f t="shared" si="323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9"/>
        <v>16</v>
      </c>
      <c r="P4083">
        <f t="shared" si="320"/>
        <v>29.17</v>
      </c>
      <c r="Q4083" s="11" t="s">
        <v>8315</v>
      </c>
      <c r="R4083" t="s">
        <v>8316</v>
      </c>
      <c r="S4083" s="16">
        <f t="shared" si="321"/>
        <v>42041.581307870365</v>
      </c>
      <c r="T4083" s="16">
        <f t="shared" si="322"/>
        <v>42071.539641203708</v>
      </c>
      <c r="U4083">
        <f t="shared" si="323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9"/>
        <v>2</v>
      </c>
      <c r="P4084">
        <f t="shared" si="320"/>
        <v>1.5</v>
      </c>
      <c r="Q4084" s="11" t="s">
        <v>8315</v>
      </c>
      <c r="R4084" t="s">
        <v>8316</v>
      </c>
      <c r="S4084" s="16">
        <f t="shared" si="321"/>
        <v>42307.189270833333</v>
      </c>
      <c r="T4084" s="16">
        <f t="shared" si="322"/>
        <v>42322.958333333328</v>
      </c>
      <c r="U4084">
        <f t="shared" si="323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9"/>
        <v>22</v>
      </c>
      <c r="P4085">
        <f t="shared" si="320"/>
        <v>126.5</v>
      </c>
      <c r="Q4085" s="11" t="s">
        <v>8315</v>
      </c>
      <c r="R4085" t="s">
        <v>8316</v>
      </c>
      <c r="S4085" s="16">
        <f t="shared" si="321"/>
        <v>42353.761759259258</v>
      </c>
      <c r="T4085" s="16">
        <f t="shared" si="322"/>
        <v>42383.761759259258</v>
      </c>
      <c r="U4085">
        <f t="shared" si="323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9"/>
        <v>0</v>
      </c>
      <c r="P4086">
        <f t="shared" si="320"/>
        <v>10</v>
      </c>
      <c r="Q4086" s="11" t="s">
        <v>8315</v>
      </c>
      <c r="R4086" t="s">
        <v>8316</v>
      </c>
      <c r="S4086" s="16">
        <f t="shared" si="321"/>
        <v>42622.436412037037</v>
      </c>
      <c r="T4086" s="16">
        <f t="shared" si="322"/>
        <v>42652.436412037037</v>
      </c>
      <c r="U4086">
        <f t="shared" si="323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9"/>
        <v>0</v>
      </c>
      <c r="P4087">
        <f t="shared" si="320"/>
        <v>10</v>
      </c>
      <c r="Q4087" s="11" t="s">
        <v>8315</v>
      </c>
      <c r="R4087" t="s">
        <v>8316</v>
      </c>
      <c r="S4087" s="16">
        <f t="shared" si="321"/>
        <v>42058.603877314818</v>
      </c>
      <c r="T4087" s="16">
        <f t="shared" si="322"/>
        <v>42087.165972222225</v>
      </c>
      <c r="U4087">
        <f t="shared" si="323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9"/>
        <v>5</v>
      </c>
      <c r="P4088">
        <f t="shared" si="320"/>
        <v>9.4</v>
      </c>
      <c r="Q4088" s="11" t="s">
        <v>8315</v>
      </c>
      <c r="R4088" t="s">
        <v>8316</v>
      </c>
      <c r="S4088" s="16">
        <f t="shared" si="321"/>
        <v>42304.940960648149</v>
      </c>
      <c r="T4088" s="16">
        <f t="shared" si="322"/>
        <v>42329.166666666672</v>
      </c>
      <c r="U4088">
        <f t="shared" si="323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9"/>
        <v>0</v>
      </c>
      <c r="P4089">
        <f t="shared" si="320"/>
        <v>0</v>
      </c>
      <c r="Q4089" s="11" t="s">
        <v>8315</v>
      </c>
      <c r="R4089" t="s">
        <v>8316</v>
      </c>
      <c r="S4089" s="16">
        <f t="shared" si="321"/>
        <v>42538.742893518516</v>
      </c>
      <c r="T4089" s="16">
        <f t="shared" si="322"/>
        <v>42568.742893518516</v>
      </c>
      <c r="U4089">
        <f t="shared" si="323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9"/>
        <v>11</v>
      </c>
      <c r="P4090">
        <f t="shared" si="320"/>
        <v>72</v>
      </c>
      <c r="Q4090" s="11" t="s">
        <v>8315</v>
      </c>
      <c r="R4090" t="s">
        <v>8316</v>
      </c>
      <c r="S4090" s="16">
        <f t="shared" si="321"/>
        <v>41990.612546296295</v>
      </c>
      <c r="T4090" s="16">
        <f t="shared" si="322"/>
        <v>42020.434722222228</v>
      </c>
      <c r="U4090">
        <f t="shared" si="323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9"/>
        <v>5</v>
      </c>
      <c r="P4091">
        <f t="shared" si="320"/>
        <v>30</v>
      </c>
      <c r="Q4091" s="11" t="s">
        <v>8315</v>
      </c>
      <c r="R4091" t="s">
        <v>8316</v>
      </c>
      <c r="S4091" s="16">
        <f t="shared" si="321"/>
        <v>42122.732499999998</v>
      </c>
      <c r="T4091" s="16">
        <f t="shared" si="322"/>
        <v>42155.732638888891</v>
      </c>
      <c r="U4091">
        <f t="shared" si="323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9"/>
        <v>3</v>
      </c>
      <c r="P4092">
        <f t="shared" si="320"/>
        <v>10.67</v>
      </c>
      <c r="Q4092" s="11" t="s">
        <v>8315</v>
      </c>
      <c r="R4092" t="s">
        <v>8316</v>
      </c>
      <c r="S4092" s="16">
        <f t="shared" si="321"/>
        <v>42209.67288194444</v>
      </c>
      <c r="T4092" s="16">
        <f t="shared" si="322"/>
        <v>42223.625</v>
      </c>
      <c r="U4092">
        <f t="shared" si="323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9"/>
        <v>13</v>
      </c>
      <c r="P4093">
        <f t="shared" si="320"/>
        <v>25.5</v>
      </c>
      <c r="Q4093" s="11" t="s">
        <v>8315</v>
      </c>
      <c r="R4093" t="s">
        <v>8316</v>
      </c>
      <c r="S4093" s="16">
        <f t="shared" si="321"/>
        <v>41990.506377314814</v>
      </c>
      <c r="T4093" s="16">
        <f t="shared" si="322"/>
        <v>42020.506377314814</v>
      </c>
      <c r="U4093">
        <f t="shared" si="323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9"/>
        <v>0</v>
      </c>
      <c r="P4094">
        <f t="shared" si="320"/>
        <v>20</v>
      </c>
      <c r="Q4094" s="11" t="s">
        <v>8315</v>
      </c>
      <c r="R4094" t="s">
        <v>8316</v>
      </c>
      <c r="S4094" s="16">
        <f t="shared" si="321"/>
        <v>42039.194988425923</v>
      </c>
      <c r="T4094" s="16">
        <f t="shared" si="322"/>
        <v>42099.153321759266</v>
      </c>
      <c r="U4094">
        <f t="shared" si="323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9"/>
        <v>2</v>
      </c>
      <c r="P4095">
        <f t="shared" si="320"/>
        <v>15</v>
      </c>
      <c r="Q4095" s="11" t="s">
        <v>8315</v>
      </c>
      <c r="R4095" t="s">
        <v>8316</v>
      </c>
      <c r="S4095" s="16">
        <f t="shared" si="321"/>
        <v>42178.815891203703</v>
      </c>
      <c r="T4095" s="16">
        <f t="shared" si="322"/>
        <v>42238.815891203703</v>
      </c>
      <c r="U4095">
        <f t="shared" si="323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9"/>
        <v>37</v>
      </c>
      <c r="P4096">
        <f t="shared" si="320"/>
        <v>91.25</v>
      </c>
      <c r="Q4096" s="11" t="s">
        <v>8315</v>
      </c>
      <c r="R4096" t="s">
        <v>8316</v>
      </c>
      <c r="S4096" s="16">
        <f t="shared" si="321"/>
        <v>41890.086805555555</v>
      </c>
      <c r="T4096" s="16">
        <f t="shared" si="322"/>
        <v>41934.207638888889</v>
      </c>
      <c r="U4096">
        <f t="shared" si="323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9"/>
        <v>3</v>
      </c>
      <c r="P4097">
        <f t="shared" si="320"/>
        <v>800</v>
      </c>
      <c r="Q4097" s="11" t="s">
        <v>8315</v>
      </c>
      <c r="R4097" t="s">
        <v>8316</v>
      </c>
      <c r="S4097" s="16">
        <f t="shared" si="321"/>
        <v>42693.031828703708</v>
      </c>
      <c r="T4097" s="16">
        <f t="shared" si="322"/>
        <v>42723.031828703708</v>
      </c>
      <c r="U4097">
        <f t="shared" si="323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9"/>
        <v>11</v>
      </c>
      <c r="P4098">
        <f t="shared" si="320"/>
        <v>80</v>
      </c>
      <c r="Q4098" s="11" t="s">
        <v>8315</v>
      </c>
      <c r="R4098" t="s">
        <v>8316</v>
      </c>
      <c r="S4098" s="16">
        <f t="shared" si="321"/>
        <v>42750.530312499999</v>
      </c>
      <c r="T4098" s="16">
        <f t="shared" si="322"/>
        <v>42794.368749999994</v>
      </c>
      <c r="U4098">
        <f t="shared" si="323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4">ROUND(E4099/D4099*100,0)</f>
        <v>0</v>
      </c>
      <c r="P4099">
        <f t="shared" ref="P4099:P4115" si="325">IFERROR(ROUND(E4099/L4099,2),0)</f>
        <v>0</v>
      </c>
      <c r="Q4099" s="11" t="s">
        <v>8315</v>
      </c>
      <c r="R4099" t="s">
        <v>8316</v>
      </c>
      <c r="S4099" s="16">
        <f t="shared" ref="S4099:S4115" si="326">(((J4099/60)/60)/24)+DATE(1970,1,1)</f>
        <v>42344.824502314819</v>
      </c>
      <c r="T4099" s="16">
        <f t="shared" ref="T4099:T4115" si="327">(((I4099/60)/60)/24)+DATE(1970,1,1)</f>
        <v>42400.996527777781</v>
      </c>
      <c r="U4099">
        <f t="shared" ref="U4099:U4115" si="328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4"/>
        <v>0</v>
      </c>
      <c r="P4100">
        <f t="shared" si="325"/>
        <v>0</v>
      </c>
      <c r="Q4100" s="11" t="s">
        <v>8315</v>
      </c>
      <c r="R4100" t="s">
        <v>8316</v>
      </c>
      <c r="S4100" s="16">
        <f t="shared" si="326"/>
        <v>42495.722187499996</v>
      </c>
      <c r="T4100" s="16">
        <f t="shared" si="327"/>
        <v>42525.722187499996</v>
      </c>
      <c r="U4100">
        <f t="shared" si="328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1</v>
      </c>
      <c r="P4101">
        <f t="shared" si="325"/>
        <v>50</v>
      </c>
      <c r="Q4101" s="11" t="s">
        <v>8315</v>
      </c>
      <c r="R4101" t="s">
        <v>8316</v>
      </c>
      <c r="S4101" s="16">
        <f t="shared" si="326"/>
        <v>42570.850381944445</v>
      </c>
      <c r="T4101" s="16">
        <f t="shared" si="327"/>
        <v>42615.850381944445</v>
      </c>
      <c r="U4101">
        <f t="shared" si="328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>
        <f t="shared" si="325"/>
        <v>0</v>
      </c>
      <c r="Q4102" s="11" t="s">
        <v>8315</v>
      </c>
      <c r="R4102" t="s">
        <v>8316</v>
      </c>
      <c r="S4102" s="16">
        <f t="shared" si="326"/>
        <v>41927.124884259261</v>
      </c>
      <c r="T4102" s="16">
        <f t="shared" si="327"/>
        <v>41937.124884259261</v>
      </c>
      <c r="U4102">
        <f t="shared" si="328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>
        <f t="shared" si="325"/>
        <v>0</v>
      </c>
      <c r="Q4103" s="11" t="s">
        <v>8315</v>
      </c>
      <c r="R4103" t="s">
        <v>8316</v>
      </c>
      <c r="S4103" s="16">
        <f t="shared" si="326"/>
        <v>42730.903726851851</v>
      </c>
      <c r="T4103" s="16">
        <f t="shared" si="327"/>
        <v>42760.903726851851</v>
      </c>
      <c r="U4103">
        <f t="shared" si="328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27</v>
      </c>
      <c r="P4104">
        <f t="shared" si="325"/>
        <v>22.83</v>
      </c>
      <c r="Q4104" s="11" t="s">
        <v>8315</v>
      </c>
      <c r="R4104" t="s">
        <v>8316</v>
      </c>
      <c r="S4104" s="16">
        <f t="shared" si="326"/>
        <v>42475.848067129627</v>
      </c>
      <c r="T4104" s="16">
        <f t="shared" si="327"/>
        <v>42505.848067129627</v>
      </c>
      <c r="U4104">
        <f t="shared" si="328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10</v>
      </c>
      <c r="P4105">
        <f t="shared" si="325"/>
        <v>16.670000000000002</v>
      </c>
      <c r="Q4105" s="11" t="s">
        <v>8315</v>
      </c>
      <c r="R4105" t="s">
        <v>8316</v>
      </c>
      <c r="S4105" s="16">
        <f t="shared" si="326"/>
        <v>42188.83293981482</v>
      </c>
      <c r="T4105" s="16">
        <f t="shared" si="327"/>
        <v>42242.772222222222</v>
      </c>
      <c r="U4105">
        <f t="shared" si="328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21</v>
      </c>
      <c r="P4106">
        <f t="shared" si="325"/>
        <v>45.79</v>
      </c>
      <c r="Q4106" s="11" t="s">
        <v>8315</v>
      </c>
      <c r="R4106" t="s">
        <v>8316</v>
      </c>
      <c r="S4106" s="16">
        <f t="shared" si="326"/>
        <v>42640.278171296297</v>
      </c>
      <c r="T4106" s="16">
        <f t="shared" si="327"/>
        <v>42670.278171296297</v>
      </c>
      <c r="U4106">
        <f t="shared" si="328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7</v>
      </c>
      <c r="P4107">
        <f t="shared" si="325"/>
        <v>383.33</v>
      </c>
      <c r="Q4107" s="11" t="s">
        <v>8315</v>
      </c>
      <c r="R4107" t="s">
        <v>8316</v>
      </c>
      <c r="S4107" s="16">
        <f t="shared" si="326"/>
        <v>42697.010520833333</v>
      </c>
      <c r="T4107" s="16">
        <f t="shared" si="327"/>
        <v>42730.010520833333</v>
      </c>
      <c r="U4107">
        <f t="shared" si="328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71</v>
      </c>
      <c r="P4108">
        <f t="shared" si="325"/>
        <v>106.97</v>
      </c>
      <c r="Q4108" s="11" t="s">
        <v>8315</v>
      </c>
      <c r="R4108" t="s">
        <v>8316</v>
      </c>
      <c r="S4108" s="16">
        <f t="shared" si="326"/>
        <v>42053.049375000002</v>
      </c>
      <c r="T4108" s="16">
        <f t="shared" si="327"/>
        <v>42096.041666666672</v>
      </c>
      <c r="U4108">
        <f t="shared" si="328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2</v>
      </c>
      <c r="P4109">
        <f t="shared" si="325"/>
        <v>10.25</v>
      </c>
      <c r="Q4109" s="11" t="s">
        <v>8315</v>
      </c>
      <c r="R4109" t="s">
        <v>8316</v>
      </c>
      <c r="S4109" s="16">
        <f t="shared" si="326"/>
        <v>41883.916678240741</v>
      </c>
      <c r="T4109" s="16">
        <f t="shared" si="327"/>
        <v>41906.916678240741</v>
      </c>
      <c r="U4109">
        <f t="shared" si="328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</v>
      </c>
      <c r="P4110">
        <f t="shared" si="325"/>
        <v>59</v>
      </c>
      <c r="Q4110" s="11" t="s">
        <v>8315</v>
      </c>
      <c r="R4110" t="s">
        <v>8316</v>
      </c>
      <c r="S4110" s="16">
        <f t="shared" si="326"/>
        <v>42767.031678240746</v>
      </c>
      <c r="T4110" s="16">
        <f t="shared" si="327"/>
        <v>42797.208333333328</v>
      </c>
      <c r="U4110">
        <f t="shared" si="328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>
        <f t="shared" si="325"/>
        <v>0</v>
      </c>
      <c r="Q4111" s="11" t="s">
        <v>8315</v>
      </c>
      <c r="R4111" t="s">
        <v>8316</v>
      </c>
      <c r="S4111" s="16">
        <f t="shared" si="326"/>
        <v>42307.539398148147</v>
      </c>
      <c r="T4111" s="16">
        <f t="shared" si="327"/>
        <v>42337.581064814818</v>
      </c>
      <c r="U4111">
        <f t="shared" si="328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29</v>
      </c>
      <c r="P4112">
        <f t="shared" si="325"/>
        <v>14.33</v>
      </c>
      <c r="Q4112" s="11" t="s">
        <v>8315</v>
      </c>
      <c r="R4112" t="s">
        <v>8316</v>
      </c>
      <c r="S4112" s="16">
        <f t="shared" si="326"/>
        <v>42512.626747685179</v>
      </c>
      <c r="T4112" s="16">
        <f t="shared" si="327"/>
        <v>42572.626747685179</v>
      </c>
      <c r="U4112">
        <f t="shared" si="328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3</v>
      </c>
      <c r="P4113">
        <f t="shared" si="325"/>
        <v>15.67</v>
      </c>
      <c r="Q4113" s="11" t="s">
        <v>8315</v>
      </c>
      <c r="R4113" t="s">
        <v>8316</v>
      </c>
      <c r="S4113" s="16">
        <f t="shared" si="326"/>
        <v>42029.135879629626</v>
      </c>
      <c r="T4113" s="16">
        <f t="shared" si="327"/>
        <v>42059.135879629626</v>
      </c>
      <c r="U4113">
        <f t="shared" si="328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>
        <f t="shared" si="325"/>
        <v>1</v>
      </c>
      <c r="Q4114" s="11" t="s">
        <v>8315</v>
      </c>
      <c r="R4114" t="s">
        <v>8316</v>
      </c>
      <c r="S4114" s="16">
        <f t="shared" si="326"/>
        <v>42400.946597222224</v>
      </c>
      <c r="T4114" s="16">
        <f t="shared" si="327"/>
        <v>42428</v>
      </c>
      <c r="U4114">
        <f t="shared" si="328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>
        <f t="shared" si="325"/>
        <v>1</v>
      </c>
      <c r="Q4115" s="11" t="s">
        <v>8315</v>
      </c>
      <c r="R4115" t="s">
        <v>8316</v>
      </c>
      <c r="S4115" s="16">
        <f t="shared" si="326"/>
        <v>42358.573182870372</v>
      </c>
      <c r="T4115" s="16">
        <f t="shared" si="327"/>
        <v>42377.273611111115</v>
      </c>
      <c r="U4115">
        <f t="shared" si="328"/>
        <v>2015</v>
      </c>
    </row>
  </sheetData>
  <autoFilter ref="A1:T4115" xr:uid="{00000000-0001-0000-0000-000000000000}"/>
  <conditionalFormatting sqref="F1:F1048576">
    <cfRule type="containsText" dxfId="4" priority="3" operator="containsText" text="canceled">
      <formula>NOT(ISERROR(SEARCH("canceled",F1)))</formula>
    </cfRule>
    <cfRule type="containsText" dxfId="3" priority="4" operator="containsText" text="cancelled">
      <formula>NOT(ISERROR(SEARCH("cancelled",F1)))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035D0-24FD-1543-9B0A-5AA4409D0B45}">
  <sheetPr codeName="Sheet9"/>
  <dimension ref="A1:C30"/>
  <sheetViews>
    <sheetView workbookViewId="0">
      <selection activeCell="C2" sqref="C2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12.1640625" bestFit="1" customWidth="1"/>
  </cols>
  <sheetData>
    <row r="1" spans="1:3" x14ac:dyDescent="0.2">
      <c r="A1" t="s">
        <v>8399</v>
      </c>
      <c r="B1" t="s">
        <v>8385</v>
      </c>
      <c r="C1" t="s">
        <v>8386</v>
      </c>
    </row>
    <row r="2" spans="1:3" x14ac:dyDescent="0.2">
      <c r="A2" t="s">
        <v>8387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8388</v>
      </c>
      <c r="B3" s="19" t="e">
        <f>MEDIAN(#REF!)</f>
        <v>#REF!</v>
      </c>
      <c r="C3" s="18" t="e">
        <f>MEDIAN(#REF!)</f>
        <v>#REF!</v>
      </c>
    </row>
    <row r="4" spans="1:3" x14ac:dyDescent="0.2">
      <c r="A4" t="s">
        <v>8391</v>
      </c>
      <c r="B4" s="19" t="e">
        <f>_xlfn.STDEV.P(#REF!)</f>
        <v>#REF!</v>
      </c>
      <c r="C4" s="18" t="e">
        <f>_xlfn.STDEV.P(#REF!)</f>
        <v>#REF!</v>
      </c>
    </row>
    <row r="5" spans="1:3" x14ac:dyDescent="0.2">
      <c r="A5" t="s">
        <v>8392</v>
      </c>
      <c r="B5" s="19" t="e">
        <f>_xlfn.QUARTILE.EXC(#REF!, 3)</f>
        <v>#REF!</v>
      </c>
      <c r="C5" s="18" t="e">
        <f>_xlfn.QUARTILE.EXC(#REF!, 3)</f>
        <v>#REF!</v>
      </c>
    </row>
    <row r="6" spans="1:3" x14ac:dyDescent="0.2">
      <c r="A6" t="s">
        <v>8393</v>
      </c>
      <c r="B6" s="19" t="e">
        <f>_xlfn.QUARTILE.EXC(#REF!, 1)</f>
        <v>#REF!</v>
      </c>
      <c r="C6" s="18" t="e">
        <f>_xlfn.QUARTILE.EXC(#REF!, 1)</f>
        <v>#REF!</v>
      </c>
    </row>
    <row r="7" spans="1:3" x14ac:dyDescent="0.2">
      <c r="A7" t="s">
        <v>8394</v>
      </c>
      <c r="B7" s="19" t="e">
        <f>B5-B6</f>
        <v>#REF!</v>
      </c>
      <c r="C7" s="19" t="e">
        <f>C5-C6</f>
        <v>#REF!</v>
      </c>
    </row>
    <row r="8" spans="1:3" x14ac:dyDescent="0.2">
      <c r="B8" s="18"/>
      <c r="C8" s="18"/>
    </row>
    <row r="9" spans="1:3" x14ac:dyDescent="0.2">
      <c r="A9" t="s">
        <v>8389</v>
      </c>
      <c r="B9" s="18" t="e">
        <f>AVERAGE(#REF!)</f>
        <v>#REF!</v>
      </c>
      <c r="C9" s="18" t="e">
        <f>AVERAGE(#REF!)</f>
        <v>#REF!</v>
      </c>
    </row>
    <row r="10" spans="1:3" x14ac:dyDescent="0.2">
      <c r="A10" t="s">
        <v>8390</v>
      </c>
      <c r="B10" s="18" t="e">
        <f>MEDIAN(#REF!)</f>
        <v>#REF!</v>
      </c>
      <c r="C10" s="18" t="e">
        <f>MEDIAN(#REF!)</f>
        <v>#REF!</v>
      </c>
    </row>
    <row r="11" spans="1:3" x14ac:dyDescent="0.2">
      <c r="A11" t="s">
        <v>8395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t="s">
        <v>8396</v>
      </c>
      <c r="B12" s="18" t="e">
        <f>_xlfn.QUARTILE.EXC(#REF!,3 )</f>
        <v>#REF!</v>
      </c>
      <c r="C12" s="18" t="e">
        <f>_xlfn.QUARTILE.EXC(#REF!,3 )</f>
        <v>#REF!</v>
      </c>
    </row>
    <row r="13" spans="1:3" x14ac:dyDescent="0.2">
      <c r="A13" t="s">
        <v>8397</v>
      </c>
      <c r="B13" s="18" t="e">
        <f>_xlfn.QUARTILE.EXC(#REF!,1 )</f>
        <v>#REF!</v>
      </c>
      <c r="C13" s="18" t="e">
        <f>_xlfn.QUARTILE.EXC(#REF!,1 )</f>
        <v>#REF!</v>
      </c>
    </row>
    <row r="14" spans="1:3" x14ac:dyDescent="0.2">
      <c r="A14" t="s">
        <v>8398</v>
      </c>
      <c r="B14" s="18" t="e">
        <f>B12-B13</f>
        <v>#REF!</v>
      </c>
      <c r="C14" s="18" t="e">
        <f>C12-C13</f>
        <v>#REF!</v>
      </c>
    </row>
    <row r="16" spans="1:3" x14ac:dyDescent="0.2">
      <c r="A16" s="21"/>
      <c r="B16" s="21"/>
      <c r="C16" s="21"/>
    </row>
    <row r="18" spans="1:3" x14ac:dyDescent="0.2">
      <c r="B18" s="20"/>
      <c r="C18" s="20"/>
    </row>
    <row r="19" spans="1:3" x14ac:dyDescent="0.2">
      <c r="B19" s="20"/>
      <c r="C19" s="20"/>
    </row>
    <row r="20" spans="1:3" x14ac:dyDescent="0.2">
      <c r="B20" s="20"/>
      <c r="C20" s="20"/>
    </row>
    <row r="21" spans="1:3" x14ac:dyDescent="0.2">
      <c r="B21" s="20"/>
      <c r="C21" s="20"/>
    </row>
    <row r="22" spans="1:3" x14ac:dyDescent="0.2">
      <c r="B22" s="20"/>
      <c r="C22" s="20"/>
    </row>
    <row r="24" spans="1:3" x14ac:dyDescent="0.2">
      <c r="A24" s="21"/>
      <c r="B24" s="21"/>
      <c r="C24" s="21"/>
    </row>
    <row r="26" spans="1:3" x14ac:dyDescent="0.2">
      <c r="B26" s="18"/>
      <c r="C26" s="18"/>
    </row>
    <row r="27" spans="1:3" x14ac:dyDescent="0.2">
      <c r="B27" s="18"/>
      <c r="C27" s="18"/>
    </row>
    <row r="28" spans="1:3" x14ac:dyDescent="0.2">
      <c r="B28" s="18"/>
      <c r="C28" s="18"/>
    </row>
    <row r="29" spans="1:3" x14ac:dyDescent="0.2">
      <c r="B29" s="18"/>
      <c r="C29" s="18"/>
    </row>
    <row r="30" spans="1:3" x14ac:dyDescent="0.2">
      <c r="B30" s="18"/>
      <c r="C30" s="1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195BF-B128-B040-AAD6-04B74BEAD888}">
  <sheetPr codeName="Sheet10"/>
  <dimension ref="A1:F6"/>
  <sheetViews>
    <sheetView workbookViewId="0">
      <selection activeCell="E2" sqref="E2"/>
    </sheetView>
  </sheetViews>
  <sheetFormatPr baseColWidth="10" defaultRowHeight="15" x14ac:dyDescent="0.2"/>
  <cols>
    <col min="1" max="1" width="28.5" bestFit="1" customWidth="1"/>
    <col min="2" max="2" width="32.33203125" customWidth="1"/>
    <col min="5" max="5" width="14.5" bestFit="1" customWidth="1"/>
    <col min="6" max="6" width="15.1640625" bestFit="1" customWidth="1"/>
  </cols>
  <sheetData>
    <row r="1" spans="1:6" x14ac:dyDescent="0.2">
      <c r="A1" t="s">
        <v>8381</v>
      </c>
      <c r="B1" t="s">
        <v>4110</v>
      </c>
      <c r="C1" t="s">
        <v>8383</v>
      </c>
      <c r="D1" t="s">
        <v>8382</v>
      </c>
      <c r="E1" t="s">
        <v>8307</v>
      </c>
      <c r="F1" t="s">
        <v>8384</v>
      </c>
    </row>
    <row r="2" spans="1:6" ht="69" customHeight="1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7749F-B4CD-EB40-9D82-F0C57DF223A3}">
  <sheetPr codeName="Sheet11"/>
  <dimension ref="A1:E7"/>
  <sheetViews>
    <sheetView workbookViewId="0">
      <selection activeCell="C4" sqref="C4:E4"/>
      <pivotSelection pane="bottomRight" activeRow="3" activeCol="2" previousRow="3" previousCol="2" click="1" r:id="rId1">
        <pivotArea type="topRight" dataOnly="0" labelOnly="1" outline="0" fieldPosition="0"/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8358</v>
      </c>
      <c r="B1" t="s">
        <v>8365</v>
      </c>
    </row>
    <row r="2" spans="1:5" x14ac:dyDescent="0.2">
      <c r="A2" s="12" t="s">
        <v>8222</v>
      </c>
      <c r="B2" t="s">
        <v>8224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jase.tetschner@gmail.com</cp:lastModifiedBy>
  <dcterms:created xsi:type="dcterms:W3CDTF">2017-04-20T15:17:24Z</dcterms:created>
  <dcterms:modified xsi:type="dcterms:W3CDTF">2021-12-23T01:50:30Z</dcterms:modified>
</cp:coreProperties>
</file>