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9.INSURANCE\"/>
    </mc:Choice>
  </mc:AlternateContent>
  <xr:revisionPtr revIDLastSave="0" documentId="13_ncr:1_{493814C8-78DA-4F2D-BB2E-8131DA8A70D4}" xr6:coauthVersionLast="47" xr6:coauthVersionMax="47" xr10:uidLastSave="{00000000-0000-0000-0000-000000000000}"/>
  <bookViews>
    <workbookView xWindow="1080" yWindow="1080" windowWidth="15375" windowHeight="7785" firstSheet="1" activeTab="2" xr2:uid="{6E0BD834-8626-40F3-91FF-18C2D3544914}"/>
  </bookViews>
  <sheets>
    <sheet name="AVERAGE YIELD" sheetId="7" r:id="rId1"/>
    <sheet name="BURNING COST" sheetId="8" r:id="rId2"/>
    <sheet name="PREMIUM" sheetId="11" r:id="rId3"/>
    <sheet name="EFFECIENCY" sheetId="12" r:id="rId4"/>
    <sheet name="BURNING COST_+SD" sheetId="13" r:id="rId5"/>
    <sheet name="BURNING COST_-SD" sheetId="14" r:id="rId6"/>
  </sheets>
  <definedNames>
    <definedName name="solver_adj" localSheetId="0" hidden="1">'AVERAGE YIELD'!$L$16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'AVERAGE YIELD'!$Q$16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4" l="1"/>
  <c r="Q33" i="14"/>
  <c r="M33" i="14"/>
  <c r="L33" i="14"/>
  <c r="H33" i="14"/>
  <c r="G33" i="14"/>
  <c r="C33" i="14"/>
  <c r="B33" i="14"/>
  <c r="S32" i="14"/>
  <c r="N32" i="14"/>
  <c r="I32" i="14"/>
  <c r="D32" i="14"/>
  <c r="E32" i="14" s="1"/>
  <c r="S31" i="14"/>
  <c r="N31" i="14"/>
  <c r="I31" i="14"/>
  <c r="D31" i="14"/>
  <c r="E31" i="14" s="1"/>
  <c r="S30" i="14"/>
  <c r="N30" i="14"/>
  <c r="I30" i="14"/>
  <c r="D30" i="14"/>
  <c r="E30" i="14" s="1"/>
  <c r="S29" i="14"/>
  <c r="N29" i="14"/>
  <c r="I29" i="14"/>
  <c r="D29" i="14"/>
  <c r="E29" i="14" s="1"/>
  <c r="S28" i="14"/>
  <c r="N28" i="14"/>
  <c r="I28" i="14"/>
  <c r="D28" i="14"/>
  <c r="E28" i="14" s="1"/>
  <c r="S27" i="14"/>
  <c r="N27" i="14"/>
  <c r="I27" i="14"/>
  <c r="D27" i="14"/>
  <c r="E27" i="14" s="1"/>
  <c r="S26" i="14"/>
  <c r="N26" i="14"/>
  <c r="I26" i="14"/>
  <c r="D26" i="14"/>
  <c r="E26" i="14" s="1"/>
  <c r="S25" i="14"/>
  <c r="N25" i="14"/>
  <c r="I25" i="14"/>
  <c r="E25" i="14"/>
  <c r="D25" i="14"/>
  <c r="S24" i="14"/>
  <c r="N24" i="14"/>
  <c r="I24" i="14"/>
  <c r="D24" i="14"/>
  <c r="E24" i="14" s="1"/>
  <c r="S23" i="14"/>
  <c r="N23" i="14"/>
  <c r="I23" i="14"/>
  <c r="E23" i="14"/>
  <c r="D23" i="14"/>
  <c r="S22" i="14"/>
  <c r="N22" i="14"/>
  <c r="I22" i="14"/>
  <c r="D22" i="14"/>
  <c r="E22" i="14" s="1"/>
  <c r="S21" i="14"/>
  <c r="N21" i="14"/>
  <c r="I21" i="14"/>
  <c r="E21" i="14"/>
  <c r="D21" i="14"/>
  <c r="S20" i="14"/>
  <c r="N20" i="14"/>
  <c r="I20" i="14"/>
  <c r="D20" i="14"/>
  <c r="E20" i="14" s="1"/>
  <c r="S19" i="14"/>
  <c r="N19" i="14"/>
  <c r="I19" i="14"/>
  <c r="D19" i="14"/>
  <c r="E19" i="14" s="1"/>
  <c r="S18" i="14"/>
  <c r="N18" i="14"/>
  <c r="I18" i="14"/>
  <c r="D18" i="14"/>
  <c r="E18" i="14" s="1"/>
  <c r="S17" i="14"/>
  <c r="N17" i="14"/>
  <c r="I17" i="14"/>
  <c r="E17" i="14"/>
  <c r="D17" i="14"/>
  <c r="S16" i="14"/>
  <c r="N16" i="14"/>
  <c r="I16" i="14"/>
  <c r="D16" i="14"/>
  <c r="E16" i="14" s="1"/>
  <c r="S15" i="14"/>
  <c r="N15" i="14"/>
  <c r="I15" i="14"/>
  <c r="E15" i="14"/>
  <c r="D15" i="14"/>
  <c r="S14" i="14"/>
  <c r="N14" i="14"/>
  <c r="I14" i="14"/>
  <c r="D14" i="14"/>
  <c r="E14" i="14" s="1"/>
  <c r="S13" i="14"/>
  <c r="N13" i="14"/>
  <c r="I13" i="14"/>
  <c r="D13" i="14"/>
  <c r="E13" i="14" s="1"/>
  <c r="S12" i="14"/>
  <c r="N12" i="14"/>
  <c r="I12" i="14"/>
  <c r="D12" i="14"/>
  <c r="E12" i="14" s="1"/>
  <c r="S11" i="14"/>
  <c r="N11" i="14"/>
  <c r="I11" i="14"/>
  <c r="D11" i="14"/>
  <c r="E11" i="14" s="1"/>
  <c r="S10" i="14"/>
  <c r="N10" i="14"/>
  <c r="I10" i="14"/>
  <c r="D10" i="14"/>
  <c r="E10" i="14" s="1"/>
  <c r="S9" i="14"/>
  <c r="N9" i="14"/>
  <c r="I9" i="14"/>
  <c r="E9" i="14"/>
  <c r="D9" i="14"/>
  <c r="S8" i="14"/>
  <c r="N8" i="14"/>
  <c r="I8" i="14"/>
  <c r="D8" i="14"/>
  <c r="E8" i="14" s="1"/>
  <c r="S7" i="14"/>
  <c r="N7" i="14"/>
  <c r="I7" i="14"/>
  <c r="D7" i="14"/>
  <c r="E7" i="14" s="1"/>
  <c r="S6" i="14"/>
  <c r="N6" i="14"/>
  <c r="I6" i="14"/>
  <c r="D6" i="14"/>
  <c r="E6" i="14" s="1"/>
  <c r="S5" i="14"/>
  <c r="N5" i="14"/>
  <c r="I5" i="14"/>
  <c r="E5" i="14"/>
  <c r="D5" i="14"/>
  <c r="S4" i="14"/>
  <c r="N4" i="14"/>
  <c r="I4" i="14"/>
  <c r="D4" i="14"/>
  <c r="E4" i="14" s="1"/>
  <c r="S3" i="14"/>
  <c r="N3" i="14"/>
  <c r="I3" i="14"/>
  <c r="D3" i="14"/>
  <c r="E3" i="14" s="1"/>
  <c r="S2" i="14"/>
  <c r="S33" i="14" s="1"/>
  <c r="N2" i="14"/>
  <c r="I2" i="14"/>
  <c r="D2" i="14"/>
  <c r="R33" i="13"/>
  <c r="Q33" i="13"/>
  <c r="M33" i="13"/>
  <c r="L33" i="13"/>
  <c r="H33" i="13"/>
  <c r="G33" i="13"/>
  <c r="C33" i="13"/>
  <c r="B33" i="13"/>
  <c r="S32" i="13"/>
  <c r="N32" i="13"/>
  <c r="I32" i="13"/>
  <c r="D32" i="13"/>
  <c r="E32" i="13" s="1"/>
  <c r="S31" i="13"/>
  <c r="N31" i="13"/>
  <c r="I31" i="13"/>
  <c r="D31" i="13"/>
  <c r="E31" i="13" s="1"/>
  <c r="S30" i="13"/>
  <c r="N30" i="13"/>
  <c r="I30" i="13"/>
  <c r="D30" i="13"/>
  <c r="E30" i="13" s="1"/>
  <c r="S29" i="13"/>
  <c r="N29" i="13"/>
  <c r="I29" i="13"/>
  <c r="D29" i="13"/>
  <c r="E29" i="13" s="1"/>
  <c r="S28" i="13"/>
  <c r="N28" i="13"/>
  <c r="I28" i="13"/>
  <c r="D28" i="13"/>
  <c r="E28" i="13" s="1"/>
  <c r="S27" i="13"/>
  <c r="N27" i="13"/>
  <c r="I27" i="13"/>
  <c r="D27" i="13"/>
  <c r="E27" i="13" s="1"/>
  <c r="S26" i="13"/>
  <c r="N26" i="13"/>
  <c r="I26" i="13"/>
  <c r="D26" i="13"/>
  <c r="E26" i="13" s="1"/>
  <c r="S25" i="13"/>
  <c r="N25" i="13"/>
  <c r="I25" i="13"/>
  <c r="D25" i="13"/>
  <c r="E25" i="13" s="1"/>
  <c r="S24" i="13"/>
  <c r="N24" i="13"/>
  <c r="I24" i="13"/>
  <c r="D24" i="13"/>
  <c r="E24" i="13" s="1"/>
  <c r="S23" i="13"/>
  <c r="N23" i="13"/>
  <c r="I23" i="13"/>
  <c r="D23" i="13"/>
  <c r="E23" i="13" s="1"/>
  <c r="S22" i="13"/>
  <c r="N22" i="13"/>
  <c r="I22" i="13"/>
  <c r="D22" i="13"/>
  <c r="E22" i="13" s="1"/>
  <c r="S21" i="13"/>
  <c r="N21" i="13"/>
  <c r="I21" i="13"/>
  <c r="D21" i="13"/>
  <c r="E21" i="13" s="1"/>
  <c r="S20" i="13"/>
  <c r="N20" i="13"/>
  <c r="I20" i="13"/>
  <c r="D20" i="13"/>
  <c r="E20" i="13" s="1"/>
  <c r="S19" i="13"/>
  <c r="N19" i="13"/>
  <c r="I19" i="13"/>
  <c r="D19" i="13"/>
  <c r="E19" i="13" s="1"/>
  <c r="S18" i="13"/>
  <c r="N18" i="13"/>
  <c r="I18" i="13"/>
  <c r="D18" i="13"/>
  <c r="E18" i="13" s="1"/>
  <c r="S17" i="13"/>
  <c r="N17" i="13"/>
  <c r="I17" i="13"/>
  <c r="D17" i="13"/>
  <c r="E17" i="13" s="1"/>
  <c r="S16" i="13"/>
  <c r="N16" i="13"/>
  <c r="I16" i="13"/>
  <c r="D16" i="13"/>
  <c r="E16" i="13" s="1"/>
  <c r="S15" i="13"/>
  <c r="N15" i="13"/>
  <c r="I15" i="13"/>
  <c r="D15" i="13"/>
  <c r="E15" i="13" s="1"/>
  <c r="S14" i="13"/>
  <c r="N14" i="13"/>
  <c r="I14" i="13"/>
  <c r="D14" i="13"/>
  <c r="E14" i="13" s="1"/>
  <c r="S13" i="13"/>
  <c r="N13" i="13"/>
  <c r="I13" i="13"/>
  <c r="D13" i="13"/>
  <c r="E13" i="13" s="1"/>
  <c r="S12" i="13"/>
  <c r="N12" i="13"/>
  <c r="I12" i="13"/>
  <c r="D12" i="13"/>
  <c r="E12" i="13" s="1"/>
  <c r="S11" i="13"/>
  <c r="N11" i="13"/>
  <c r="I11" i="13"/>
  <c r="D11" i="13"/>
  <c r="E11" i="13" s="1"/>
  <c r="S10" i="13"/>
  <c r="N10" i="13"/>
  <c r="I10" i="13"/>
  <c r="D10" i="13"/>
  <c r="E10" i="13" s="1"/>
  <c r="S9" i="13"/>
  <c r="N9" i="13"/>
  <c r="I9" i="13"/>
  <c r="D9" i="13"/>
  <c r="E9" i="13" s="1"/>
  <c r="S8" i="13"/>
  <c r="N8" i="13"/>
  <c r="I8" i="13"/>
  <c r="D8" i="13"/>
  <c r="E8" i="13" s="1"/>
  <c r="S7" i="13"/>
  <c r="N7" i="13"/>
  <c r="I7" i="13"/>
  <c r="D7" i="13"/>
  <c r="E7" i="13" s="1"/>
  <c r="S6" i="13"/>
  <c r="N6" i="13"/>
  <c r="I6" i="13"/>
  <c r="D6" i="13"/>
  <c r="E6" i="13" s="1"/>
  <c r="S5" i="13"/>
  <c r="N5" i="13"/>
  <c r="I5" i="13"/>
  <c r="D5" i="13"/>
  <c r="E5" i="13" s="1"/>
  <c r="S4" i="13"/>
  <c r="N4" i="13"/>
  <c r="I4" i="13"/>
  <c r="D4" i="13"/>
  <c r="E4" i="13" s="1"/>
  <c r="S3" i="13"/>
  <c r="N3" i="13"/>
  <c r="I3" i="13"/>
  <c r="D3" i="13"/>
  <c r="E3" i="13" s="1"/>
  <c r="S2" i="13"/>
  <c r="S33" i="13" s="1"/>
  <c r="N2" i="13"/>
  <c r="N33" i="13" s="1"/>
  <c r="I2" i="13"/>
  <c r="I33" i="13" s="1"/>
  <c r="D2" i="13"/>
  <c r="H5" i="12"/>
  <c r="I5" i="12"/>
  <c r="J5" i="12"/>
  <c r="G5" i="12"/>
  <c r="J4" i="12"/>
  <c r="J3" i="12"/>
  <c r="I4" i="12"/>
  <c r="I3" i="12"/>
  <c r="H4" i="12"/>
  <c r="H3" i="12"/>
  <c r="G4" i="12"/>
  <c r="G3" i="12"/>
  <c r="AJ33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2" i="11"/>
  <c r="N33" i="14" l="1"/>
  <c r="I33" i="14"/>
  <c r="D33" i="13"/>
  <c r="O32" i="14"/>
  <c r="O31" i="14"/>
  <c r="O30" i="14"/>
  <c r="O29" i="14"/>
  <c r="O28" i="14"/>
  <c r="O27" i="14"/>
  <c r="O26" i="14"/>
  <c r="O25" i="14"/>
  <c r="D33" i="14"/>
  <c r="O2" i="14"/>
  <c r="O4" i="14"/>
  <c r="O6" i="14"/>
  <c r="O8" i="14"/>
  <c r="O10" i="14"/>
  <c r="O12" i="14"/>
  <c r="O14" i="14"/>
  <c r="O16" i="14"/>
  <c r="O18" i="14"/>
  <c r="O20" i="14"/>
  <c r="O22" i="14"/>
  <c r="O24" i="14"/>
  <c r="E2" i="14"/>
  <c r="E33" i="14" s="1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O3" i="14"/>
  <c r="O5" i="14"/>
  <c r="O7" i="14"/>
  <c r="O9" i="14"/>
  <c r="O11" i="14"/>
  <c r="O13" i="14"/>
  <c r="O15" i="14"/>
  <c r="O17" i="14"/>
  <c r="O19" i="14"/>
  <c r="O21" i="14"/>
  <c r="O23" i="14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E2" i="13"/>
  <c r="E33" i="13" s="1"/>
  <c r="J33" i="14" l="1"/>
  <c r="O33" i="14"/>
  <c r="T33" i="14"/>
  <c r="J33" i="13"/>
  <c r="O33" i="13"/>
  <c r="T33" i="13"/>
  <c r="S2" i="11"/>
  <c r="T2" i="11" s="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I2" i="11"/>
  <c r="J2" i="11" s="1"/>
  <c r="AC2" i="11"/>
  <c r="AD2" i="11" s="1"/>
  <c r="AM2" i="11"/>
  <c r="AN3" i="11" s="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X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J5" i="11" l="1"/>
  <c r="AD5" i="11"/>
  <c r="AN6" i="11"/>
  <c r="T4" i="11"/>
  <c r="AN2" i="11"/>
  <c r="AN29" i="11"/>
  <c r="AN25" i="11"/>
  <c r="AN21" i="11"/>
  <c r="AN17" i="11"/>
  <c r="AN13" i="11"/>
  <c r="AN9" i="11"/>
  <c r="AN5" i="11"/>
  <c r="AN32" i="11"/>
  <c r="AN28" i="11"/>
  <c r="AN24" i="11"/>
  <c r="AN20" i="11"/>
  <c r="AN16" i="11"/>
  <c r="AN12" i="11"/>
  <c r="AN8" i="11"/>
  <c r="AN4" i="11"/>
  <c r="J25" i="11"/>
  <c r="J17" i="11"/>
  <c r="J9" i="11"/>
  <c r="J32" i="11"/>
  <c r="J28" i="11"/>
  <c r="J24" i="11"/>
  <c r="J20" i="11"/>
  <c r="J16" i="11"/>
  <c r="J12" i="11"/>
  <c r="J8" i="11"/>
  <c r="J4" i="11"/>
  <c r="T32" i="11"/>
  <c r="T28" i="11"/>
  <c r="T24" i="11"/>
  <c r="T20" i="11"/>
  <c r="T16" i="11"/>
  <c r="T12" i="11"/>
  <c r="T8" i="11"/>
  <c r="T3" i="11"/>
  <c r="AD32" i="11"/>
  <c r="AD28" i="11"/>
  <c r="AD24" i="11"/>
  <c r="AD20" i="11"/>
  <c r="AD16" i="11"/>
  <c r="AD12" i="11"/>
  <c r="AD8" i="11"/>
  <c r="AD4" i="11"/>
  <c r="J31" i="11"/>
  <c r="J27" i="11"/>
  <c r="J23" i="11"/>
  <c r="J19" i="11"/>
  <c r="J15" i="11"/>
  <c r="J11" i="11"/>
  <c r="J7" i="11"/>
  <c r="J3" i="11"/>
  <c r="T31" i="11"/>
  <c r="T27" i="11"/>
  <c r="T23" i="11"/>
  <c r="T19" i="11"/>
  <c r="T15" i="11"/>
  <c r="T11" i="11"/>
  <c r="T7" i="11"/>
  <c r="AD31" i="11"/>
  <c r="AD27" i="11"/>
  <c r="AD23" i="11"/>
  <c r="AD19" i="11"/>
  <c r="AD15" i="11"/>
  <c r="AD11" i="11"/>
  <c r="AD7" i="11"/>
  <c r="AD3" i="11"/>
  <c r="J30" i="11"/>
  <c r="J26" i="11"/>
  <c r="J22" i="11"/>
  <c r="J18" i="11"/>
  <c r="J14" i="11"/>
  <c r="J10" i="11"/>
  <c r="J6" i="11"/>
  <c r="T30" i="11"/>
  <c r="T26" i="11"/>
  <c r="T22" i="11"/>
  <c r="T18" i="11"/>
  <c r="T14" i="11"/>
  <c r="T10" i="11"/>
  <c r="T6" i="11"/>
  <c r="AD30" i="11"/>
  <c r="AD26" i="11"/>
  <c r="AD22" i="11"/>
  <c r="AD18" i="11"/>
  <c r="AD14" i="11"/>
  <c r="AD10" i="11"/>
  <c r="AD6" i="11"/>
  <c r="AN31" i="11"/>
  <c r="AN27" i="11"/>
  <c r="AN23" i="11"/>
  <c r="AN19" i="11"/>
  <c r="AN15" i="11"/>
  <c r="AN11" i="11"/>
  <c r="AN7" i="11"/>
  <c r="J29" i="11"/>
  <c r="J21" i="11"/>
  <c r="J13" i="11"/>
  <c r="T29" i="11"/>
  <c r="T25" i="11"/>
  <c r="T21" i="11"/>
  <c r="T17" i="11"/>
  <c r="T13" i="11"/>
  <c r="T9" i="11"/>
  <c r="AD29" i="11"/>
  <c r="AD25" i="11"/>
  <c r="AD21" i="11"/>
  <c r="AD17" i="11"/>
  <c r="AD13" i="11"/>
  <c r="AD9" i="11"/>
  <c r="AN30" i="11"/>
  <c r="AN26" i="11"/>
  <c r="AN22" i="11"/>
  <c r="AN18" i="11"/>
  <c r="AN14" i="11"/>
  <c r="AN10" i="11"/>
  <c r="T5" i="11"/>
  <c r="AG33" i="11"/>
  <c r="AF33" i="11"/>
  <c r="W33" i="11"/>
  <c r="V33" i="11"/>
  <c r="M33" i="11"/>
  <c r="L33" i="11"/>
  <c r="C33" i="11"/>
  <c r="B33" i="11"/>
  <c r="AH32" i="11"/>
  <c r="X32" i="11"/>
  <c r="N32" i="11"/>
  <c r="D32" i="11"/>
  <c r="AH31" i="11"/>
  <c r="X31" i="11"/>
  <c r="N31" i="11"/>
  <c r="D31" i="11"/>
  <c r="AH30" i="11"/>
  <c r="X30" i="11"/>
  <c r="N30" i="11"/>
  <c r="D30" i="11"/>
  <c r="AH29" i="11"/>
  <c r="X29" i="11"/>
  <c r="N29" i="11"/>
  <c r="D29" i="11"/>
  <c r="AH28" i="11"/>
  <c r="X28" i="11"/>
  <c r="N28" i="11"/>
  <c r="D28" i="11"/>
  <c r="AH27" i="11"/>
  <c r="X27" i="11"/>
  <c r="N27" i="11"/>
  <c r="D27" i="11"/>
  <c r="AH26" i="11"/>
  <c r="X26" i="11"/>
  <c r="N26" i="11"/>
  <c r="D26" i="11"/>
  <c r="AH25" i="11"/>
  <c r="X25" i="11"/>
  <c r="N25" i="11"/>
  <c r="D25" i="11"/>
  <c r="AH24" i="11"/>
  <c r="X24" i="11"/>
  <c r="N24" i="11"/>
  <c r="D24" i="11"/>
  <c r="AH23" i="11"/>
  <c r="X23" i="11"/>
  <c r="N23" i="11"/>
  <c r="D23" i="11"/>
  <c r="AH22" i="11"/>
  <c r="X22" i="11"/>
  <c r="N22" i="11"/>
  <c r="D22" i="11"/>
  <c r="E22" i="11" s="1"/>
  <c r="F22" i="11" s="1"/>
  <c r="AH21" i="11"/>
  <c r="X21" i="11"/>
  <c r="N21" i="11"/>
  <c r="D21" i="11"/>
  <c r="E21" i="11" s="1"/>
  <c r="F21" i="11" s="1"/>
  <c r="AH20" i="11"/>
  <c r="X20" i="11"/>
  <c r="N20" i="11"/>
  <c r="D20" i="11"/>
  <c r="E20" i="11" s="1"/>
  <c r="F20" i="11" s="1"/>
  <c r="AH19" i="11"/>
  <c r="X19" i="11"/>
  <c r="N19" i="11"/>
  <c r="D19" i="11"/>
  <c r="E19" i="11" s="1"/>
  <c r="F19" i="11" s="1"/>
  <c r="AH18" i="11"/>
  <c r="X18" i="11"/>
  <c r="N18" i="11"/>
  <c r="D18" i="11"/>
  <c r="E18" i="11" s="1"/>
  <c r="F18" i="11" s="1"/>
  <c r="AH17" i="11"/>
  <c r="X17" i="11"/>
  <c r="N17" i="11"/>
  <c r="D17" i="11"/>
  <c r="E17" i="11" s="1"/>
  <c r="F17" i="11" s="1"/>
  <c r="AH16" i="11"/>
  <c r="X16" i="11"/>
  <c r="N16" i="11"/>
  <c r="D16" i="11"/>
  <c r="E16" i="11" s="1"/>
  <c r="F16" i="11" s="1"/>
  <c r="AH15" i="11"/>
  <c r="X15" i="11"/>
  <c r="N15" i="11"/>
  <c r="D15" i="11"/>
  <c r="E15" i="11" s="1"/>
  <c r="F15" i="11" s="1"/>
  <c r="AH14" i="11"/>
  <c r="X14" i="11"/>
  <c r="N14" i="11"/>
  <c r="D14" i="11"/>
  <c r="E14" i="11" s="1"/>
  <c r="F14" i="11" s="1"/>
  <c r="AH13" i="11"/>
  <c r="X13" i="11"/>
  <c r="N13" i="11"/>
  <c r="D13" i="11"/>
  <c r="E13" i="11" s="1"/>
  <c r="F13" i="11" s="1"/>
  <c r="AH12" i="11"/>
  <c r="X12" i="11"/>
  <c r="N12" i="11"/>
  <c r="D12" i="11"/>
  <c r="E12" i="11" s="1"/>
  <c r="F12" i="11" s="1"/>
  <c r="AH11" i="11"/>
  <c r="X11" i="11"/>
  <c r="N11" i="11"/>
  <c r="D11" i="11"/>
  <c r="E11" i="11" s="1"/>
  <c r="F11" i="11" s="1"/>
  <c r="AH10" i="11"/>
  <c r="X10" i="11"/>
  <c r="N10" i="11"/>
  <c r="D10" i="11"/>
  <c r="E10" i="11" s="1"/>
  <c r="F10" i="11" s="1"/>
  <c r="AH9" i="11"/>
  <c r="X9" i="11"/>
  <c r="N9" i="11"/>
  <c r="D9" i="11"/>
  <c r="E9" i="11" s="1"/>
  <c r="F9" i="11" s="1"/>
  <c r="AH8" i="11"/>
  <c r="X8" i="11"/>
  <c r="N8" i="11"/>
  <c r="D8" i="11"/>
  <c r="E8" i="11" s="1"/>
  <c r="F8" i="11" s="1"/>
  <c r="AH7" i="11"/>
  <c r="X7" i="11"/>
  <c r="N7" i="11"/>
  <c r="D7" i="11"/>
  <c r="E7" i="11" s="1"/>
  <c r="F7" i="11" s="1"/>
  <c r="AH6" i="11"/>
  <c r="X6" i="11"/>
  <c r="N6" i="11"/>
  <c r="D6" i="11"/>
  <c r="E6" i="11" s="1"/>
  <c r="F6" i="11" s="1"/>
  <c r="AH5" i="11"/>
  <c r="X5" i="11"/>
  <c r="N5" i="11"/>
  <c r="D5" i="11"/>
  <c r="E5" i="11" s="1"/>
  <c r="F5" i="11" s="1"/>
  <c r="AH4" i="11"/>
  <c r="X4" i="11"/>
  <c r="N4" i="11"/>
  <c r="D4" i="11"/>
  <c r="E4" i="11" s="1"/>
  <c r="F4" i="11" s="1"/>
  <c r="AH3" i="11"/>
  <c r="X3" i="11"/>
  <c r="N3" i="11"/>
  <c r="D3" i="11"/>
  <c r="E3" i="11" s="1"/>
  <c r="F3" i="11" s="1"/>
  <c r="AH2" i="11"/>
  <c r="AH33" i="11" s="1"/>
  <c r="N2" i="11"/>
  <c r="D2" i="11"/>
  <c r="T3" i="8"/>
  <c r="T4" i="8"/>
  <c r="T5" i="8"/>
  <c r="T6" i="8"/>
  <c r="T33" i="8" s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2" i="8"/>
  <c r="O3" i="8"/>
  <c r="O4" i="8"/>
  <c r="O5" i="8"/>
  <c r="O6" i="8"/>
  <c r="O33" i="8" s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2" i="8"/>
  <c r="J3" i="8"/>
  <c r="J4" i="8"/>
  <c r="J5" i="8"/>
  <c r="J6" i="8"/>
  <c r="J33" i="8" s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R33" i="8"/>
  <c r="S33" i="8"/>
  <c r="M33" i="8"/>
  <c r="N33" i="8"/>
  <c r="H33" i="8"/>
  <c r="I33" i="8"/>
  <c r="D33" i="8"/>
  <c r="C33" i="8"/>
  <c r="Q33" i="8"/>
  <c r="L33" i="8"/>
  <c r="G33" i="8"/>
  <c r="B3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2" i="8"/>
  <c r="G5" i="7"/>
  <c r="J14" i="7" s="1"/>
  <c r="P14" i="7" s="1"/>
  <c r="H5" i="7"/>
  <c r="J13" i="7" s="1"/>
  <c r="F5" i="7"/>
  <c r="J16" i="7" s="1"/>
  <c r="E23" i="11" l="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N33" i="11"/>
  <c r="O29" i="11" s="1"/>
  <c r="P29" i="11" s="1"/>
  <c r="E32" i="11"/>
  <c r="F32" i="11" s="1"/>
  <c r="D33" i="11"/>
  <c r="X33" i="11"/>
  <c r="Y12" i="11" s="1"/>
  <c r="Z12" i="11" s="1"/>
  <c r="O32" i="11"/>
  <c r="P32" i="11" s="1"/>
  <c r="O31" i="11"/>
  <c r="P31" i="11" s="1"/>
  <c r="O30" i="11"/>
  <c r="P30" i="11" s="1"/>
  <c r="O15" i="11"/>
  <c r="P15" i="11" s="1"/>
  <c r="O10" i="11"/>
  <c r="P10" i="11" s="1"/>
  <c r="O3" i="11"/>
  <c r="P3" i="11" s="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I2" i="11"/>
  <c r="E2" i="11"/>
  <c r="E33" i="8"/>
  <c r="P16" i="7"/>
  <c r="Q16" i="7"/>
  <c r="P13" i="7"/>
  <c r="Q13" i="7"/>
  <c r="J15" i="7"/>
  <c r="Q14" i="7"/>
  <c r="O19" i="11" l="1"/>
  <c r="P19" i="11" s="1"/>
  <c r="O4" i="11"/>
  <c r="P4" i="11" s="1"/>
  <c r="O22" i="11"/>
  <c r="P22" i="11" s="1"/>
  <c r="O11" i="11"/>
  <c r="P11" i="11" s="1"/>
  <c r="O24" i="11"/>
  <c r="P24" i="11" s="1"/>
  <c r="O8" i="11"/>
  <c r="P8" i="11" s="1"/>
  <c r="O16" i="11"/>
  <c r="P16" i="11" s="1"/>
  <c r="O26" i="11"/>
  <c r="P26" i="11" s="1"/>
  <c r="E33" i="11"/>
  <c r="F2" i="11"/>
  <c r="F33" i="11" s="1"/>
  <c r="O6" i="11"/>
  <c r="P6" i="11" s="1"/>
  <c r="O14" i="11"/>
  <c r="P14" i="11" s="1"/>
  <c r="O20" i="11"/>
  <c r="P20" i="11" s="1"/>
  <c r="O27" i="11"/>
  <c r="P27" i="11" s="1"/>
  <c r="O2" i="11"/>
  <c r="P2" i="11" s="1"/>
  <c r="O7" i="11"/>
  <c r="P7" i="11" s="1"/>
  <c r="O12" i="11"/>
  <c r="P12" i="11" s="1"/>
  <c r="O18" i="11"/>
  <c r="P18" i="11" s="1"/>
  <c r="O23" i="11"/>
  <c r="P23" i="11" s="1"/>
  <c r="O28" i="11"/>
  <c r="P28" i="11" s="1"/>
  <c r="O5" i="11"/>
  <c r="P5" i="11" s="1"/>
  <c r="O9" i="11"/>
  <c r="P9" i="11" s="1"/>
  <c r="O13" i="11"/>
  <c r="P13" i="11" s="1"/>
  <c r="O17" i="11"/>
  <c r="P17" i="11" s="1"/>
  <c r="O21" i="11"/>
  <c r="P21" i="11" s="1"/>
  <c r="O25" i="11"/>
  <c r="P25" i="11" s="1"/>
  <c r="Y25" i="11"/>
  <c r="Z25" i="11" s="1"/>
  <c r="Y26" i="11"/>
  <c r="Z26" i="11" s="1"/>
  <c r="Y20" i="11"/>
  <c r="Z20" i="11" s="1"/>
  <c r="Y21" i="11"/>
  <c r="Z21" i="11" s="1"/>
  <c r="Y2" i="11"/>
  <c r="Z2" i="11" s="1"/>
  <c r="Y4" i="11"/>
  <c r="Z4" i="11" s="1"/>
  <c r="Y14" i="11"/>
  <c r="Z14" i="11" s="1"/>
  <c r="Y28" i="11"/>
  <c r="Z28" i="11" s="1"/>
  <c r="Y9" i="11"/>
  <c r="Z9" i="11" s="1"/>
  <c r="Y16" i="11"/>
  <c r="Z16" i="11" s="1"/>
  <c r="Y29" i="11"/>
  <c r="Z29" i="11" s="1"/>
  <c r="Y10" i="11"/>
  <c r="Z10" i="11" s="1"/>
  <c r="Y7" i="11"/>
  <c r="Z7" i="11" s="1"/>
  <c r="Y17" i="11"/>
  <c r="Z17" i="11" s="1"/>
  <c r="Y22" i="11"/>
  <c r="Z22" i="11" s="1"/>
  <c r="Y31" i="11"/>
  <c r="Z31" i="11" s="1"/>
  <c r="Y5" i="11"/>
  <c r="Z5" i="11" s="1"/>
  <c r="Y11" i="11"/>
  <c r="Z11" i="11" s="1"/>
  <c r="Y13" i="11"/>
  <c r="Z13" i="11" s="1"/>
  <c r="Y18" i="11"/>
  <c r="Z18" i="11" s="1"/>
  <c r="Y27" i="11"/>
  <c r="Z27" i="11" s="1"/>
  <c r="Y32" i="11"/>
  <c r="Z32" i="11" s="1"/>
  <c r="Y6" i="11"/>
  <c r="Z6" i="11" s="1"/>
  <c r="Y24" i="11"/>
  <c r="Z24" i="11" s="1"/>
  <c r="Y15" i="11"/>
  <c r="Z15" i="11" s="1"/>
  <c r="Y19" i="11"/>
  <c r="Z19" i="11" s="1"/>
  <c r="Y23" i="11"/>
  <c r="Z23" i="11" s="1"/>
  <c r="Y30" i="11"/>
  <c r="Z30" i="11" s="1"/>
  <c r="Y3" i="11"/>
  <c r="Z3" i="11" s="1"/>
  <c r="Y8" i="11"/>
  <c r="Z8" i="11" s="1"/>
  <c r="AI33" i="11"/>
  <c r="Q15" i="7"/>
  <c r="P15" i="7"/>
  <c r="Z33" i="11" l="1"/>
  <c r="P33" i="11"/>
  <c r="O33" i="11"/>
  <c r="Y3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78A7F-5461-4899-AF01-FC1661F8ADF3}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  <connection id="2" xr16:uid="{208216D3-5048-4828-B85E-67969DE92355}" keepAlive="1" name="Query - Page002" description="Connection to the 'Page002' query in the workbook." type="5" refreshedVersion="0" background="1">
    <dbPr connection="Provider=Microsoft.Mashup.OleDb.1;Data Source=$Workbook$;Location=Page002;Extended Properties=&quot;&quot;" command="SELECT * FROM [Page002]"/>
  </connection>
  <connection id="3" xr16:uid="{0D039D7B-40C3-4C55-9880-6558427EF02B}" keepAlive="1" name="Query - Page003" description="Connection to the 'Page003' query in the workbook." type="5" refreshedVersion="0" background="1">
    <dbPr connection="Provider=Microsoft.Mashup.OleDb.1;Data Source=$Workbook$;Location=Page003;Extended Properties=&quot;&quot;" command="SELECT * FROM [Page003]"/>
  </connection>
</connections>
</file>

<file path=xl/sharedStrings.xml><?xml version="1.0" encoding="utf-8"?>
<sst xmlns="http://schemas.openxmlformats.org/spreadsheetml/2006/main" count="219" uniqueCount="57">
  <si>
    <t>YEAR</t>
  </si>
  <si>
    <t>AMPARA MAHA</t>
  </si>
  <si>
    <t>ANURADHAPURA YALA</t>
  </si>
  <si>
    <t>POLLONARUWA YALA</t>
  </si>
  <si>
    <t>y = 1.3311x + 4184.8880</t>
  </si>
  <si>
    <t>POLONNARUWA</t>
  </si>
  <si>
    <t>y = 1.7910x + 3519.0941</t>
  </si>
  <si>
    <t>ANURADHAPURA</t>
  </si>
  <si>
    <t>y = -265.2344x + 12009.2144</t>
  </si>
  <si>
    <t>AMPARA</t>
  </si>
  <si>
    <t>TEMP</t>
  </si>
  <si>
    <t>y = 0.4574x + 3828.2881</t>
  </si>
  <si>
    <t>Average Yield</t>
  </si>
  <si>
    <t>Temprature</t>
  </si>
  <si>
    <t>Rain fall</t>
  </si>
  <si>
    <t>Constant</t>
  </si>
  <si>
    <t>Am</t>
  </si>
  <si>
    <t>Po</t>
  </si>
  <si>
    <t>Coefiecinet</t>
  </si>
  <si>
    <t>An</t>
  </si>
  <si>
    <t>Function</t>
  </si>
  <si>
    <t>solver set</t>
  </si>
  <si>
    <t>WEATHER INDEX PREDICTED YIELD</t>
  </si>
  <si>
    <t>coeficient for rainfall ampara</t>
  </si>
  <si>
    <t>Constant for ampara</t>
  </si>
  <si>
    <t>coeficient for rainfall anura</t>
  </si>
  <si>
    <t>Constant for anura</t>
  </si>
  <si>
    <t>coeficient for rainfall polo</t>
  </si>
  <si>
    <t>Constant for polo</t>
  </si>
  <si>
    <t>coeficient for temp ampara</t>
  </si>
  <si>
    <t>AMPARA RAINFALL</t>
  </si>
  <si>
    <t>LOSS RATIO KG/HA</t>
  </si>
  <si>
    <t>AMPARA MAX TEMP</t>
  </si>
  <si>
    <t>ANU.PURA RAINFALL</t>
  </si>
  <si>
    <t>POLO RAINFALL</t>
  </si>
  <si>
    <t>if the weather less than this then occur</t>
  </si>
  <si>
    <t>LOSS YIELD (KG/HA)</t>
  </si>
  <si>
    <t>STRIKE LEVEL</t>
  </si>
  <si>
    <t>TICK SIZE</t>
  </si>
  <si>
    <t>INDERMIDITY</t>
  </si>
  <si>
    <t>PREMIUM</t>
  </si>
  <si>
    <t>AVERAGE</t>
  </si>
  <si>
    <t>LOSS YIELD (KG/HA)^2</t>
  </si>
  <si>
    <t>Variance Without insurance</t>
  </si>
  <si>
    <t>Variance With insurance</t>
  </si>
  <si>
    <t>DISTRICT</t>
  </si>
  <si>
    <t>AMPARA  maha RAINFALL</t>
  </si>
  <si>
    <t>AMPARA maha TEMP</t>
  </si>
  <si>
    <t>ANURADHAPURA yala</t>
  </si>
  <si>
    <t>POLONNARUWA yala</t>
  </si>
  <si>
    <t>indermnity tick size</t>
  </si>
  <si>
    <t>strike level</t>
  </si>
  <si>
    <t>EFFECIENCY</t>
  </si>
  <si>
    <t>Maha Ampara Total Rainfall Index</t>
  </si>
  <si>
    <t>Maha Ampara Average of Max Temp Index</t>
  </si>
  <si>
    <t>Yala Polonnaruwa Total Rainfall Index</t>
  </si>
  <si>
    <t>Yala Anuradhapura Total Rainfall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</si>
</sst>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_(* #,##0.00000000000000000_);_(* \(#,##0.0000000000000000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1" applyNumberFormat="1" applyFont="1"/>
    <xf numFmtId="43" fontId="0" fillId="0" borderId="0" xfId="0" applyNumberFormat="1"/>
    <xf numFmtId="0" fontId="0" fillId="2" borderId="1" xfId="0" applyFill="1" applyBorder="1"/>
    <xf numFmtId="9" fontId="0" fillId="0" borderId="0" xfId="2" applyFont="1" applyBorder="1"/>
    <xf numFmtId="9" fontId="0" fillId="0" borderId="0" xfId="2" applyFont="1" applyFill="1" applyBorder="1" applyAlignment="1">
      <alignment wrapText="1"/>
    </xf>
    <xf numFmtId="0" fontId="0" fillId="0" borderId="1" xfId="2" applyNumberFormat="1" applyFont="1" applyBorder="1"/>
    <xf numFmtId="0" fontId="2" fillId="2" borderId="1" xfId="0" applyFont="1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9" fontId="2" fillId="0" borderId="0" xfId="2" applyFont="1" applyFill="1" applyBorder="1" applyAlignment="1">
      <alignment wrapText="1"/>
    </xf>
    <xf numFmtId="0" fontId="3" fillId="0" borderId="0" xfId="0" applyFont="1"/>
    <xf numFmtId="43" fontId="2" fillId="2" borderId="1" xfId="1" applyFont="1" applyFill="1" applyBorder="1" applyAlignment="1">
      <alignment wrapText="1"/>
    </xf>
    <xf numFmtId="43" fontId="0" fillId="0" borderId="1" xfId="1" applyFont="1" applyBorder="1"/>
    <xf numFmtId="43" fontId="0" fillId="0" borderId="0" xfId="1" applyFont="1"/>
    <xf numFmtId="166" fontId="0" fillId="0" borderId="1" xfId="1" applyNumberFormat="1" applyFont="1" applyBorder="1"/>
    <xf numFmtId="167" fontId="2" fillId="2" borderId="1" xfId="1" applyNumberFormat="1" applyFont="1" applyFill="1" applyBorder="1" applyAlignment="1">
      <alignment wrapText="1"/>
    </xf>
    <xf numFmtId="167" fontId="0" fillId="0" borderId="1" xfId="1" applyNumberFormat="1" applyFont="1" applyBorder="1"/>
    <xf numFmtId="167" fontId="0" fillId="0" borderId="0" xfId="1" applyNumberFormat="1" applyFont="1"/>
    <xf numFmtId="167" fontId="0" fillId="0" borderId="0" xfId="1" applyNumberFormat="1" applyFont="1" applyBorder="1"/>
    <xf numFmtId="168" fontId="2" fillId="2" borderId="1" xfId="1" applyNumberFormat="1" applyFont="1" applyFill="1" applyBorder="1" applyAlignment="1">
      <alignment wrapText="1"/>
    </xf>
    <xf numFmtId="168" fontId="0" fillId="0" borderId="1" xfId="1" applyNumberFormat="1" applyFont="1" applyBorder="1"/>
    <xf numFmtId="168" fontId="0" fillId="0" borderId="0" xfId="1" applyNumberFormat="1" applyFont="1"/>
    <xf numFmtId="167" fontId="2" fillId="2" borderId="0" xfId="1" applyNumberFormat="1" applyFont="1" applyFill="1" applyBorder="1" applyAlignment="1">
      <alignment wrapText="1"/>
    </xf>
    <xf numFmtId="168" fontId="0" fillId="0" borderId="0" xfId="1" applyNumberFormat="1" applyFont="1" applyBorder="1"/>
    <xf numFmtId="0" fontId="0" fillId="3" borderId="0" xfId="0" applyFill="1"/>
    <xf numFmtId="167" fontId="0" fillId="3" borderId="0" xfId="1" applyNumberFormat="1" applyFont="1" applyFill="1"/>
    <xf numFmtId="168" fontId="2" fillId="4" borderId="1" xfId="1" applyNumberFormat="1" applyFont="1" applyFill="1" applyBorder="1"/>
    <xf numFmtId="168" fontId="0" fillId="3" borderId="0" xfId="1" applyNumberFormat="1" applyFont="1" applyFill="1"/>
    <xf numFmtId="43" fontId="2" fillId="5" borderId="1" xfId="1" applyFont="1" applyFill="1" applyBorder="1"/>
    <xf numFmtId="43" fontId="0" fillId="3" borderId="0" xfId="1" applyFont="1" applyFill="1"/>
    <xf numFmtId="0" fontId="2" fillId="2" borderId="4" xfId="0" applyFont="1" applyFill="1" applyBorder="1" applyAlignment="1">
      <alignment wrapText="1"/>
    </xf>
    <xf numFmtId="43" fontId="2" fillId="2" borderId="0" xfId="1" applyFont="1" applyFill="1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/>
    <xf numFmtId="167" fontId="0" fillId="0" borderId="1" xfId="1" applyNumberFormat="1" applyFont="1" applyBorder="1" applyAlignment="1"/>
    <xf numFmtId="167" fontId="0" fillId="0" borderId="0" xfId="1" applyNumberFormat="1" applyFont="1" applyBorder="1" applyAlignment="1"/>
    <xf numFmtId="10" fontId="0" fillId="0" borderId="1" xfId="2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1019-921F-4B23-B89C-F4C2443BAF93}">
  <dimension ref="A1:R32"/>
  <sheetViews>
    <sheetView topLeftCell="F10" workbookViewId="0">
      <selection activeCell="I19" sqref="I19:N23"/>
    </sheetView>
  </sheetViews>
  <sheetFormatPr defaultRowHeight="15" x14ac:dyDescent="0.25"/>
  <cols>
    <col min="6" max="6" width="14" bestFit="1" customWidth="1"/>
    <col min="7" max="7" width="20.42578125" bestFit="1" customWidth="1"/>
    <col min="8" max="8" width="19.42578125" bestFit="1" customWidth="1"/>
    <col min="10" max="10" width="15.28515625" bestFit="1" customWidth="1"/>
    <col min="13" max="13" width="10.7109375" bestFit="1" customWidth="1"/>
    <col min="16" max="16" width="11.28515625" bestFit="1" customWidth="1"/>
    <col min="17" max="17" width="10.7109375" style="5" bestFit="1" customWidth="1"/>
    <col min="18" max="18" width="21.4257812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18" x14ac:dyDescent="0.25">
      <c r="A2" s="2">
        <v>1993</v>
      </c>
      <c r="B2" s="2">
        <v>3571.5169919999998</v>
      </c>
      <c r="C2" s="2">
        <v>3140.3060034999999</v>
      </c>
      <c r="D2" s="2">
        <v>4401.7120069999992</v>
      </c>
    </row>
    <row r="3" spans="1:18" x14ac:dyDescent="0.25">
      <c r="A3" s="2">
        <v>1994</v>
      </c>
      <c r="B3" s="2">
        <v>3148.8079480000001</v>
      </c>
      <c r="C3" s="2">
        <v>3194.388023</v>
      </c>
      <c r="D3" s="2">
        <v>4460.5920444999974</v>
      </c>
    </row>
    <row r="4" spans="1:18" x14ac:dyDescent="0.25">
      <c r="A4" s="2">
        <v>1995</v>
      </c>
      <c r="B4" s="2">
        <v>3510.3660359999999</v>
      </c>
      <c r="C4" s="2">
        <v>3296.0779630000002</v>
      </c>
      <c r="D4" s="2">
        <v>4279.9059109999953</v>
      </c>
      <c r="F4" s="2" t="s">
        <v>1</v>
      </c>
      <c r="G4" s="2" t="s">
        <v>2</v>
      </c>
      <c r="H4" s="2" t="s">
        <v>3</v>
      </c>
      <c r="R4" s="4"/>
    </row>
    <row r="5" spans="1:18" ht="15.75" x14ac:dyDescent="0.3">
      <c r="A5" s="2">
        <v>1996</v>
      </c>
      <c r="B5" s="2">
        <v>3814.706016000001</v>
      </c>
      <c r="C5" s="2">
        <v>3641.8160409999982</v>
      </c>
      <c r="D5" s="2">
        <v>4117.4659935000027</v>
      </c>
      <c r="F5" s="3">
        <f>AVERAGE(B2:B32)</f>
        <v>4313.5746772580651</v>
      </c>
      <c r="G5" s="3">
        <f>AVERAGE(C2:C32)</f>
        <v>4223.4104909677417</v>
      </c>
      <c r="H5" s="3">
        <f>AVERAGE(D2:D32)</f>
        <v>4763.3493130322577</v>
      </c>
      <c r="J5" s="11" t="s">
        <v>5</v>
      </c>
      <c r="K5" s="18" t="s">
        <v>4</v>
      </c>
      <c r="L5" s="11"/>
      <c r="M5" s="11"/>
    </row>
    <row r="6" spans="1:18" ht="15.75" x14ac:dyDescent="0.3">
      <c r="A6" s="2">
        <v>1997</v>
      </c>
      <c r="B6" s="2">
        <v>4055.4880029999999</v>
      </c>
      <c r="C6" s="2">
        <v>3584.9250200000001</v>
      </c>
      <c r="D6" s="2">
        <v>4295.983005500002</v>
      </c>
      <c r="J6" s="11" t="s">
        <v>7</v>
      </c>
      <c r="K6" s="18" t="s">
        <v>6</v>
      </c>
      <c r="L6" s="11"/>
      <c r="M6" s="11"/>
    </row>
    <row r="7" spans="1:18" ht="15.75" x14ac:dyDescent="0.3">
      <c r="A7" s="2">
        <v>1998</v>
      </c>
      <c r="B7" s="2">
        <v>3901.46</v>
      </c>
      <c r="C7" s="2">
        <v>3786.428003</v>
      </c>
      <c r="D7" s="2">
        <v>4346.3440015000006</v>
      </c>
      <c r="J7" s="11" t="s">
        <v>9</v>
      </c>
      <c r="K7" s="18" t="s">
        <v>8</v>
      </c>
      <c r="L7" s="11"/>
      <c r="M7" s="11"/>
      <c r="O7" t="s">
        <v>10</v>
      </c>
    </row>
    <row r="8" spans="1:18" ht="15.75" x14ac:dyDescent="0.3">
      <c r="A8" s="2">
        <v>1999</v>
      </c>
      <c r="B8" s="2">
        <v>3996.72</v>
      </c>
      <c r="C8" s="2">
        <v>4045.6</v>
      </c>
      <c r="D8" s="2">
        <v>4383.16</v>
      </c>
      <c r="J8" s="11" t="s">
        <v>9</v>
      </c>
      <c r="K8" s="18" t="s">
        <v>11</v>
      </c>
      <c r="L8" s="11"/>
      <c r="M8" s="11"/>
    </row>
    <row r="9" spans="1:18" x14ac:dyDescent="0.25">
      <c r="A9" s="2">
        <v>2000</v>
      </c>
      <c r="B9" s="2">
        <v>3977.66</v>
      </c>
      <c r="C9" s="2">
        <v>4206.79</v>
      </c>
      <c r="D9" s="2">
        <v>4519.1000000000004</v>
      </c>
    </row>
    <row r="10" spans="1:18" x14ac:dyDescent="0.25">
      <c r="A10" s="2">
        <v>2001</v>
      </c>
      <c r="B10" s="2">
        <v>4105.75</v>
      </c>
      <c r="C10" s="2">
        <v>4333.3999999999996</v>
      </c>
      <c r="D10" s="2">
        <v>4747.38</v>
      </c>
    </row>
    <row r="11" spans="1:18" x14ac:dyDescent="0.25">
      <c r="A11" s="2">
        <v>2002</v>
      </c>
      <c r="B11" s="2">
        <v>4460.2</v>
      </c>
      <c r="C11" s="2">
        <v>4199.83</v>
      </c>
      <c r="D11" s="2">
        <v>4602.59</v>
      </c>
    </row>
    <row r="12" spans="1:18" x14ac:dyDescent="0.25">
      <c r="A12" s="2">
        <v>2003</v>
      </c>
      <c r="B12" s="2">
        <v>4312.5200000000004</v>
      </c>
      <c r="C12" s="2">
        <v>3963.21</v>
      </c>
      <c r="D12" s="2">
        <v>4508.2299999999996</v>
      </c>
      <c r="I12" s="2"/>
      <c r="J12" s="6" t="s">
        <v>12</v>
      </c>
      <c r="K12" s="6" t="s">
        <v>13</v>
      </c>
      <c r="L12" s="6" t="s">
        <v>14</v>
      </c>
      <c r="M12" s="6" t="s">
        <v>18</v>
      </c>
      <c r="N12" s="6" t="s">
        <v>15</v>
      </c>
      <c r="P12" t="s">
        <v>20</v>
      </c>
      <c r="Q12" s="5" t="s">
        <v>21</v>
      </c>
    </row>
    <row r="13" spans="1:18" x14ac:dyDescent="0.25">
      <c r="A13" s="2">
        <v>2004</v>
      </c>
      <c r="B13" s="2">
        <v>4515.84</v>
      </c>
      <c r="C13" s="2">
        <v>4056.25</v>
      </c>
      <c r="D13" s="2">
        <v>4822.93</v>
      </c>
      <c r="I13" s="2" t="s">
        <v>17</v>
      </c>
      <c r="J13" s="3">
        <f>H5</f>
        <v>4763.3493130322577</v>
      </c>
      <c r="K13" s="2">
        <v>0</v>
      </c>
      <c r="L13" s="2">
        <v>434.57389605007086</v>
      </c>
      <c r="M13" s="2">
        <v>1.3310999999999999</v>
      </c>
      <c r="N13" s="2">
        <v>4184.8879999999999</v>
      </c>
      <c r="P13" s="1">
        <f>J13-(L13*M13+N13)</f>
        <v>8.1854523159563541E-12</v>
      </c>
      <c r="Q13" s="5">
        <f>J13-(M13*L13+N13)</f>
        <v>8.1854523159563541E-12</v>
      </c>
    </row>
    <row r="14" spans="1:18" x14ac:dyDescent="0.25">
      <c r="A14" s="2">
        <v>2005</v>
      </c>
      <c r="B14" s="2">
        <v>4361.5200000000004</v>
      </c>
      <c r="C14" s="2">
        <v>4217.46</v>
      </c>
      <c r="D14" s="2">
        <v>4791.01</v>
      </c>
      <c r="I14" s="2" t="s">
        <v>19</v>
      </c>
      <c r="J14" s="3">
        <f>G5</f>
        <v>4223.4104909677417</v>
      </c>
      <c r="K14" s="2">
        <v>0</v>
      </c>
      <c r="L14" s="2">
        <v>393.25331558565915</v>
      </c>
      <c r="M14" s="2">
        <v>1.7909999999999999</v>
      </c>
      <c r="N14" s="2">
        <v>3519.0940999999998</v>
      </c>
      <c r="P14" s="1">
        <f>J14-(L14*M14+N14)</f>
        <v>-2.9724617343163118E-4</v>
      </c>
      <c r="Q14" s="5">
        <f>J14-(M14*L14+N14)</f>
        <v>-2.9724617343163118E-4</v>
      </c>
    </row>
    <row r="15" spans="1:18" x14ac:dyDescent="0.25">
      <c r="A15" s="2">
        <v>2006</v>
      </c>
      <c r="B15" s="2">
        <v>4552.82</v>
      </c>
      <c r="C15" s="2">
        <v>4515.68</v>
      </c>
      <c r="D15" s="2">
        <v>4885.9399999999996</v>
      </c>
      <c r="I15" s="2" t="s">
        <v>16</v>
      </c>
      <c r="J15" s="3">
        <f>F5</f>
        <v>4313.5746772580651</v>
      </c>
      <c r="K15" s="2">
        <v>29.014485009282243</v>
      </c>
      <c r="L15" s="2">
        <v>0</v>
      </c>
      <c r="M15" s="2">
        <v>-265.23439999999999</v>
      </c>
      <c r="N15" s="2">
        <v>12009.214400000001</v>
      </c>
      <c r="P15" s="1">
        <f>J15-(K15*M15+N15)</f>
        <v>-1.9999596588604618E-4</v>
      </c>
      <c r="Q15" s="5">
        <f>J15-(M15*K15+N15)</f>
        <v>-1.9999596588604618E-4</v>
      </c>
    </row>
    <row r="16" spans="1:18" x14ac:dyDescent="0.25">
      <c r="A16" s="2">
        <v>2007</v>
      </c>
      <c r="B16" s="2">
        <v>4826.72</v>
      </c>
      <c r="C16" s="2">
        <v>4707.88</v>
      </c>
      <c r="D16" s="2">
        <v>5006.22</v>
      </c>
      <c r="I16" s="2" t="s">
        <v>16</v>
      </c>
      <c r="J16" s="3">
        <f>F5</f>
        <v>4313.5746772580651</v>
      </c>
      <c r="K16" s="2">
        <v>0</v>
      </c>
      <c r="L16" s="2">
        <v>1060.9675934806892</v>
      </c>
      <c r="M16" s="2">
        <v>0.45739999999999997</v>
      </c>
      <c r="N16" s="2">
        <v>3828.2881000000002</v>
      </c>
      <c r="P16" s="1">
        <f>J16-(L16*M16+N16)</f>
        <v>0</v>
      </c>
      <c r="Q16" s="5">
        <f>J16-(M16*L16+N16)</f>
        <v>0</v>
      </c>
    </row>
    <row r="17" spans="1:14" x14ac:dyDescent="0.25">
      <c r="A17" s="2">
        <v>2008</v>
      </c>
      <c r="B17" s="2">
        <v>4893.38</v>
      </c>
      <c r="C17" s="2">
        <v>4503.08</v>
      </c>
      <c r="D17" s="2">
        <v>4977.0200000000004</v>
      </c>
    </row>
    <row r="18" spans="1:14" x14ac:dyDescent="0.25">
      <c r="A18" s="2">
        <v>2009</v>
      </c>
      <c r="B18" s="2">
        <v>5068.53</v>
      </c>
      <c r="C18" s="2">
        <v>4473.6220020000001</v>
      </c>
      <c r="D18" s="2">
        <v>4849.5860009999997</v>
      </c>
    </row>
    <row r="19" spans="1:14" x14ac:dyDescent="0.25">
      <c r="A19" s="2">
        <v>2010</v>
      </c>
      <c r="B19" s="2">
        <v>5128.08</v>
      </c>
      <c r="C19" s="2">
        <v>4773.5000200000013</v>
      </c>
      <c r="D19" s="2">
        <v>5016.5200099999993</v>
      </c>
      <c r="I19" s="2"/>
      <c r="J19" s="2" t="s">
        <v>12</v>
      </c>
      <c r="K19" s="2" t="s">
        <v>13</v>
      </c>
      <c r="L19" s="2" t="s">
        <v>14</v>
      </c>
      <c r="M19" s="2" t="s">
        <v>18</v>
      </c>
      <c r="N19" s="2" t="s">
        <v>15</v>
      </c>
    </row>
    <row r="20" spans="1:14" x14ac:dyDescent="0.25">
      <c r="A20" s="2">
        <v>2011</v>
      </c>
      <c r="B20" s="2">
        <v>4153.92</v>
      </c>
      <c r="C20" s="2">
        <v>4766.6711260000047</v>
      </c>
      <c r="D20" s="2">
        <v>5005.1790539999947</v>
      </c>
      <c r="I20" s="2" t="s">
        <v>17</v>
      </c>
      <c r="J20" s="2">
        <v>4763.3493130322577</v>
      </c>
      <c r="K20" s="2">
        <v>0</v>
      </c>
      <c r="L20" s="2">
        <v>434.57389605007086</v>
      </c>
      <c r="M20" s="2">
        <v>1.3310999999999999</v>
      </c>
      <c r="N20" s="2">
        <v>4184.8879999999999</v>
      </c>
    </row>
    <row r="21" spans="1:14" x14ac:dyDescent="0.25">
      <c r="A21" s="2">
        <v>2012</v>
      </c>
      <c r="B21" s="2">
        <v>4509.2700000000004</v>
      </c>
      <c r="C21" s="2">
        <v>4307.3300275000001</v>
      </c>
      <c r="D21" s="2">
        <v>4522.9818919999934</v>
      </c>
      <c r="I21" s="2" t="s">
        <v>19</v>
      </c>
      <c r="J21" s="2">
        <v>4223.4104909677417</v>
      </c>
      <c r="K21" s="2">
        <v>0</v>
      </c>
      <c r="L21" s="2">
        <v>393.25331558565915</v>
      </c>
      <c r="M21" s="2">
        <v>1.7909999999999999</v>
      </c>
      <c r="N21" s="2">
        <v>3519.0940999999998</v>
      </c>
    </row>
    <row r="22" spans="1:14" x14ac:dyDescent="0.25">
      <c r="A22" s="2">
        <v>2013</v>
      </c>
      <c r="B22" s="2">
        <v>4377.3500000000004</v>
      </c>
      <c r="C22" s="2">
        <v>4266.0449924999994</v>
      </c>
      <c r="D22" s="2">
        <v>4637.9168319999926</v>
      </c>
      <c r="I22" s="2" t="s">
        <v>16</v>
      </c>
      <c r="J22" s="2">
        <v>4313.5746772580651</v>
      </c>
      <c r="K22" s="2">
        <v>29.014485009282243</v>
      </c>
      <c r="L22" s="2">
        <v>0</v>
      </c>
      <c r="M22" s="2">
        <v>-265.23439999999999</v>
      </c>
      <c r="N22" s="2">
        <v>12009.214400000001</v>
      </c>
    </row>
    <row r="23" spans="1:14" x14ac:dyDescent="0.25">
      <c r="A23" s="2">
        <v>2014</v>
      </c>
      <c r="B23" s="2">
        <v>4654.99</v>
      </c>
      <c r="C23" s="2">
        <v>4431.0439990000004</v>
      </c>
      <c r="D23" s="2">
        <v>4873.2159559999973</v>
      </c>
      <c r="I23" s="2" t="s">
        <v>16</v>
      </c>
      <c r="J23" s="2">
        <v>4313.5746772580651</v>
      </c>
      <c r="K23" s="2">
        <v>0</v>
      </c>
      <c r="L23" s="2">
        <v>1060.9675934806892</v>
      </c>
      <c r="M23" s="2">
        <v>0.45739999999999997</v>
      </c>
      <c r="N23" s="2">
        <v>3828.2881000000002</v>
      </c>
    </row>
    <row r="24" spans="1:14" x14ac:dyDescent="0.25">
      <c r="A24" s="2">
        <v>2015</v>
      </c>
      <c r="B24" s="2">
        <v>4243.8900000000003</v>
      </c>
      <c r="C24" s="2">
        <v>4556.7419995</v>
      </c>
      <c r="D24" s="2">
        <v>5075.1059960000002</v>
      </c>
    </row>
    <row r="25" spans="1:14" x14ac:dyDescent="0.25">
      <c r="A25" s="2">
        <v>2016</v>
      </c>
      <c r="B25" s="2">
        <v>4411.97</v>
      </c>
      <c r="C25" s="2">
        <v>4361.84</v>
      </c>
      <c r="D25" s="2">
        <v>5059.6099999999997</v>
      </c>
    </row>
    <row r="26" spans="1:14" x14ac:dyDescent="0.25">
      <c r="A26" s="2">
        <v>2017</v>
      </c>
      <c r="B26" s="2">
        <v>4705.5200000000004</v>
      </c>
      <c r="C26" s="2">
        <v>4131.4799999999996</v>
      </c>
      <c r="D26" s="2">
        <v>4940.8900000000003</v>
      </c>
    </row>
    <row r="27" spans="1:14" x14ac:dyDescent="0.25">
      <c r="A27" s="2">
        <v>2018</v>
      </c>
      <c r="B27" s="2">
        <v>4669.5600000000004</v>
      </c>
      <c r="C27" s="2">
        <v>4875.1499999999996</v>
      </c>
      <c r="D27" s="2">
        <v>5068.13</v>
      </c>
    </row>
    <row r="28" spans="1:14" x14ac:dyDescent="0.25">
      <c r="A28" s="2">
        <v>2019</v>
      </c>
      <c r="B28" s="2">
        <v>4877.03</v>
      </c>
      <c r="C28" s="2">
        <v>5103.41</v>
      </c>
      <c r="D28" s="2">
        <v>5353.32</v>
      </c>
    </row>
    <row r="29" spans="1:14" x14ac:dyDescent="0.25">
      <c r="A29" s="2">
        <v>2020</v>
      </c>
      <c r="B29" s="2">
        <v>4812.42</v>
      </c>
      <c r="C29" s="2">
        <v>4962.78</v>
      </c>
      <c r="D29" s="2">
        <v>5307.94</v>
      </c>
    </row>
    <row r="30" spans="1:14" x14ac:dyDescent="0.25">
      <c r="A30" s="2">
        <v>2021</v>
      </c>
      <c r="B30" s="2">
        <v>4622.4799999999996</v>
      </c>
      <c r="C30" s="2">
        <v>4631.91</v>
      </c>
      <c r="D30" s="2">
        <v>5303.45</v>
      </c>
    </row>
    <row r="31" spans="1:14" x14ac:dyDescent="0.25">
      <c r="A31" s="2">
        <v>2022</v>
      </c>
      <c r="B31" s="2">
        <v>3563.77</v>
      </c>
      <c r="C31" s="2">
        <v>3793.34</v>
      </c>
      <c r="D31" s="2">
        <v>4693.18</v>
      </c>
    </row>
    <row r="32" spans="1:14" x14ac:dyDescent="0.25">
      <c r="A32" s="2">
        <v>2023</v>
      </c>
      <c r="B32" s="2">
        <v>3916.56</v>
      </c>
      <c r="C32" s="2">
        <v>4097.74</v>
      </c>
      <c r="D32" s="2">
        <v>4811.22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7065-6E31-4B4E-911D-1417D5FDAE01}">
  <dimension ref="A1:AA33"/>
  <sheetViews>
    <sheetView topLeftCell="A22" zoomScale="102" workbookViewId="0">
      <pane xSplit="1" topLeftCell="O1" activePane="topRight" state="frozen"/>
      <selection pane="topRight" activeCell="AC14" sqref="AC14"/>
    </sheetView>
  </sheetViews>
  <sheetFormatPr defaultRowHeight="15" x14ac:dyDescent="0.25"/>
  <cols>
    <col min="5" max="5" width="12" style="26" customWidth="1"/>
    <col min="10" max="10" width="9.140625" style="29"/>
    <col min="15" max="15" width="9.140625" style="21"/>
    <col min="20" max="20" width="9.140625" style="21"/>
    <col min="22" max="22" width="27.28515625" bestFit="1" customWidth="1"/>
    <col min="23" max="23" width="12" style="11" bestFit="1" customWidth="1"/>
  </cols>
  <sheetData>
    <row r="1" spans="1:27" ht="28.5" customHeight="1" x14ac:dyDescent="0.25">
      <c r="A1" s="14" t="s">
        <v>0</v>
      </c>
      <c r="B1" s="15" t="s">
        <v>1</v>
      </c>
      <c r="C1" s="14" t="s">
        <v>30</v>
      </c>
      <c r="D1" s="16" t="s">
        <v>22</v>
      </c>
      <c r="E1" s="23" t="s">
        <v>36</v>
      </c>
      <c r="F1" s="11"/>
      <c r="G1" s="14" t="s">
        <v>1</v>
      </c>
      <c r="H1" s="14" t="s">
        <v>32</v>
      </c>
      <c r="I1" s="14" t="s">
        <v>22</v>
      </c>
      <c r="J1" s="27" t="s">
        <v>31</v>
      </c>
      <c r="K1" s="11"/>
      <c r="L1" s="14" t="s">
        <v>2</v>
      </c>
      <c r="M1" s="14" t="s">
        <v>33</v>
      </c>
      <c r="N1" s="14" t="s">
        <v>22</v>
      </c>
      <c r="O1" s="19" t="s">
        <v>31</v>
      </c>
      <c r="P1" s="17"/>
      <c r="Q1" s="14" t="s">
        <v>3</v>
      </c>
      <c r="R1" s="14" t="s">
        <v>34</v>
      </c>
      <c r="S1" s="14" t="s">
        <v>22</v>
      </c>
      <c r="T1" s="19" t="s">
        <v>31</v>
      </c>
      <c r="U1" s="8"/>
      <c r="V1" s="2" t="s">
        <v>23</v>
      </c>
      <c r="W1" s="10">
        <v>0.45739999999999997</v>
      </c>
      <c r="X1" t="s">
        <v>35</v>
      </c>
    </row>
    <row r="2" spans="1:27" x14ac:dyDescent="0.25">
      <c r="A2" s="2">
        <v>1993</v>
      </c>
      <c r="B2" s="12">
        <v>3571.5169919999998</v>
      </c>
      <c r="C2" s="2">
        <v>1089.462857</v>
      </c>
      <c r="D2" s="13">
        <f>($W$1*C2)+$W$2</f>
        <v>4326.6084107918005</v>
      </c>
      <c r="E2" s="24">
        <f>IF(D2&gt;=$B$33,0,$B$33-D2)</f>
        <v>0</v>
      </c>
      <c r="G2" s="2">
        <v>3571.5169919999998</v>
      </c>
      <c r="H2" s="2">
        <v>28.274506349999999</v>
      </c>
      <c r="I2" s="2">
        <f>(H2*$W$4)+$W$5</f>
        <v>4509.8426729615612</v>
      </c>
      <c r="J2" s="28">
        <f>IF($I$33&lt;=I2,0,$I$33-I2)</f>
        <v>0</v>
      </c>
      <c r="L2" s="2">
        <v>3140.3060034999999</v>
      </c>
      <c r="M2" s="2">
        <v>328.947</v>
      </c>
      <c r="N2" s="2">
        <f>($W$7*M2)+$W$8</f>
        <v>4108.2381769999993</v>
      </c>
      <c r="O2" s="20">
        <f>IF($N$33&lt;=N2,0,$N$33-N2)</f>
        <v>115.17776564516134</v>
      </c>
      <c r="P2" s="7"/>
      <c r="Q2" s="2">
        <v>4401.7120069999992</v>
      </c>
      <c r="R2" s="2">
        <v>362.51749999999998</v>
      </c>
      <c r="S2" s="9">
        <f>(R2*$W$10)+$W$11</f>
        <v>4667.4350442499999</v>
      </c>
      <c r="T2" s="20">
        <f>IF($S$33&lt;=S2,0,$S$33-S2)</f>
        <v>95.926472927419127</v>
      </c>
      <c r="U2" s="7"/>
      <c r="V2" s="2" t="s">
        <v>24</v>
      </c>
      <c r="W2" s="10">
        <v>3828.2881000000002</v>
      </c>
    </row>
    <row r="3" spans="1:27" x14ac:dyDescent="0.25">
      <c r="A3" s="2">
        <v>1994</v>
      </c>
      <c r="B3" s="12">
        <v>3148.8079480000001</v>
      </c>
      <c r="C3" s="2">
        <v>371.06214290000003</v>
      </c>
      <c r="D3" s="13">
        <f t="shared" ref="D3:D32" si="0">($W$1*C3)+$W$2</f>
        <v>3998.0119241624602</v>
      </c>
      <c r="E3" s="24">
        <f t="shared" ref="E3:E32" si="1">IF(D3&gt;=$B$33,0,$B$33-D3)</f>
        <v>315.56275309560488</v>
      </c>
      <c r="G3" s="2">
        <v>3148.8079480000001</v>
      </c>
      <c r="H3" s="2">
        <v>29.688187989999999</v>
      </c>
      <c r="I3" s="2">
        <f t="shared" ref="I3:I32" si="2">(H3*$W$4)+$W$5</f>
        <v>4134.8856713851455</v>
      </c>
      <c r="J3" s="28">
        <f t="shared" ref="J3:J32" si="3">IF($I$33&lt;=I3,0,$I$33-I3)</f>
        <v>178.69009686609479</v>
      </c>
      <c r="L3" s="2">
        <v>3194.388023</v>
      </c>
      <c r="M3" s="2">
        <v>315.93299999999999</v>
      </c>
      <c r="N3" s="2">
        <f t="shared" ref="N3:N32" si="4">($W$7*M3)+$W$8</f>
        <v>4084.9301029999997</v>
      </c>
      <c r="O3" s="20">
        <f t="shared" ref="O3:O32" si="5">IF($N$33&lt;=N3,0,$N$33-N3)</f>
        <v>138.48583964516092</v>
      </c>
      <c r="P3" s="7"/>
      <c r="Q3" s="2">
        <v>4460.5920444999974</v>
      </c>
      <c r="R3" s="2">
        <v>306.26249999999999</v>
      </c>
      <c r="S3" s="9">
        <f t="shared" ref="S3:S32" si="6">(R3*$W$10)+$W$11</f>
        <v>4592.5540137500002</v>
      </c>
      <c r="T3" s="20">
        <f t="shared" ref="T3:T32" si="7">IF($S$33&lt;=S3,0,$S$33-S3)</f>
        <v>170.80750342741885</v>
      </c>
    </row>
    <row r="4" spans="1:27" x14ac:dyDescent="0.25">
      <c r="A4" s="2">
        <v>1995</v>
      </c>
      <c r="B4" s="12">
        <v>3510.3660359999999</v>
      </c>
      <c r="C4" s="2">
        <v>175.0678571</v>
      </c>
      <c r="D4" s="13">
        <f t="shared" si="0"/>
        <v>3908.3641378375401</v>
      </c>
      <c r="E4" s="24">
        <f t="shared" si="1"/>
        <v>405.21053942052504</v>
      </c>
      <c r="G4" s="2">
        <v>3510.3660359999999</v>
      </c>
      <c r="H4" s="2">
        <v>30.709064810000001</v>
      </c>
      <c r="I4" s="2">
        <f t="shared" si="2"/>
        <v>3864.114020558537</v>
      </c>
      <c r="J4" s="28">
        <f t="shared" si="3"/>
        <v>449.46174769270328</v>
      </c>
      <c r="L4" s="2">
        <v>3296.0779630000002</v>
      </c>
      <c r="M4" s="2">
        <v>98.602999999999994</v>
      </c>
      <c r="N4" s="2">
        <f t="shared" si="4"/>
        <v>3695.6920729999997</v>
      </c>
      <c r="O4" s="20">
        <f t="shared" si="5"/>
        <v>527.7238696451609</v>
      </c>
      <c r="P4" s="7"/>
      <c r="Q4" s="2">
        <v>4279.9059109999953</v>
      </c>
      <c r="R4" s="2">
        <v>94.452500000000001</v>
      </c>
      <c r="S4" s="9">
        <f t="shared" si="6"/>
        <v>4310.6137227500003</v>
      </c>
      <c r="T4" s="20">
        <f t="shared" si="7"/>
        <v>452.74779442741874</v>
      </c>
      <c r="V4" s="2" t="s">
        <v>29</v>
      </c>
      <c r="W4" s="10">
        <v>-265.23439999999999</v>
      </c>
    </row>
    <row r="5" spans="1:27" x14ac:dyDescent="0.25">
      <c r="A5" s="2">
        <v>1996</v>
      </c>
      <c r="B5" s="12">
        <v>3814.706016000001</v>
      </c>
      <c r="C5" s="2">
        <v>168.32714290000001</v>
      </c>
      <c r="D5" s="13">
        <f t="shared" si="0"/>
        <v>3905.2809351624601</v>
      </c>
      <c r="E5" s="24">
        <f t="shared" si="1"/>
        <v>408.29374209560501</v>
      </c>
      <c r="G5" s="2">
        <v>3814.706016000001</v>
      </c>
      <c r="H5" s="2">
        <v>31.077427839999999</v>
      </c>
      <c r="I5" s="2">
        <f t="shared" si="2"/>
        <v>3766.4114733143051</v>
      </c>
      <c r="J5" s="28">
        <f t="shared" si="3"/>
        <v>547.16429493693522</v>
      </c>
      <c r="L5" s="2">
        <v>3641.8160409999982</v>
      </c>
      <c r="M5" s="2">
        <v>160.26499999999999</v>
      </c>
      <c r="N5" s="2">
        <f t="shared" si="4"/>
        <v>3806.1287149999998</v>
      </c>
      <c r="O5" s="20">
        <f t="shared" si="5"/>
        <v>417.28722764516078</v>
      </c>
      <c r="P5" s="7"/>
      <c r="Q5" s="2">
        <v>4117.4659935000027</v>
      </c>
      <c r="R5" s="2">
        <v>191.6225</v>
      </c>
      <c r="S5" s="9">
        <f t="shared" si="6"/>
        <v>4439.9567097500003</v>
      </c>
      <c r="T5" s="20">
        <f t="shared" si="7"/>
        <v>323.40480742741875</v>
      </c>
      <c r="V5" s="2" t="s">
        <v>24</v>
      </c>
      <c r="W5" s="10">
        <v>12009.214400000001</v>
      </c>
    </row>
    <row r="6" spans="1:27" x14ac:dyDescent="0.25">
      <c r="A6" s="2">
        <v>1997</v>
      </c>
      <c r="B6" s="12">
        <v>4055.4880029999999</v>
      </c>
      <c r="C6" s="2">
        <v>674.08785709999995</v>
      </c>
      <c r="D6" s="13">
        <f t="shared" si="0"/>
        <v>4136.6158858375402</v>
      </c>
      <c r="E6" s="24">
        <f t="shared" si="1"/>
        <v>176.9587914205249</v>
      </c>
      <c r="G6" s="2">
        <v>4055.4880029999999</v>
      </c>
      <c r="H6" s="2">
        <v>29.66212711</v>
      </c>
      <c r="I6" s="2">
        <f t="shared" si="2"/>
        <v>4141.7979132554165</v>
      </c>
      <c r="J6" s="28">
        <f t="shared" si="3"/>
        <v>171.77785499582387</v>
      </c>
      <c r="L6" s="2">
        <v>3584.9250200000001</v>
      </c>
      <c r="M6" s="2">
        <v>284.68799999999999</v>
      </c>
      <c r="N6" s="2">
        <f t="shared" si="4"/>
        <v>4028.9703079999999</v>
      </c>
      <c r="O6" s="20">
        <f t="shared" si="5"/>
        <v>194.44563464516068</v>
      </c>
      <c r="P6" s="7"/>
      <c r="Q6" s="2">
        <v>4295.983005500002</v>
      </c>
      <c r="R6" s="2">
        <v>410.10500000000002</v>
      </c>
      <c r="S6" s="9">
        <f t="shared" si="6"/>
        <v>4730.7787655000002</v>
      </c>
      <c r="T6" s="20">
        <f t="shared" si="7"/>
        <v>32.582751677418855</v>
      </c>
    </row>
    <row r="7" spans="1:27" x14ac:dyDescent="0.25">
      <c r="A7" s="2">
        <v>1998</v>
      </c>
      <c r="B7" s="12">
        <v>3901.46</v>
      </c>
      <c r="C7" s="2">
        <v>981.30857140000001</v>
      </c>
      <c r="D7" s="13">
        <f t="shared" si="0"/>
        <v>4277.1386405583598</v>
      </c>
      <c r="E7" s="24">
        <f t="shared" si="1"/>
        <v>36.436036699705255</v>
      </c>
      <c r="G7" s="2">
        <v>3901.46</v>
      </c>
      <c r="H7" s="2">
        <v>28.849944059999999</v>
      </c>
      <c r="I7" s="2">
        <f t="shared" si="2"/>
        <v>4357.216797212337</v>
      </c>
      <c r="J7" s="28">
        <f t="shared" si="3"/>
        <v>0</v>
      </c>
      <c r="L7" s="2">
        <v>3786.428003</v>
      </c>
      <c r="M7" s="2">
        <v>421.63400000000001</v>
      </c>
      <c r="N7" s="2">
        <f t="shared" si="4"/>
        <v>4274.2405939999999</v>
      </c>
      <c r="O7" s="20">
        <f t="shared" si="5"/>
        <v>0</v>
      </c>
      <c r="P7" s="7"/>
      <c r="Q7" s="2">
        <v>4346.3440015000006</v>
      </c>
      <c r="R7" s="2">
        <v>400.70249999999999</v>
      </c>
      <c r="S7" s="9">
        <f t="shared" si="6"/>
        <v>4718.2630977500003</v>
      </c>
      <c r="T7" s="20">
        <f t="shared" si="7"/>
        <v>45.098419427418776</v>
      </c>
      <c r="V7" s="2" t="s">
        <v>25</v>
      </c>
      <c r="W7" s="10">
        <v>1.7909999999999999</v>
      </c>
      <c r="X7" t="s">
        <v>35</v>
      </c>
    </row>
    <row r="8" spans="1:27" x14ac:dyDescent="0.25">
      <c r="A8" s="2">
        <v>1999</v>
      </c>
      <c r="B8" s="12">
        <v>3996.72</v>
      </c>
      <c r="C8" s="2">
        <v>592.68785709999997</v>
      </c>
      <c r="D8" s="13">
        <f t="shared" si="0"/>
        <v>4099.3835258375402</v>
      </c>
      <c r="E8" s="24">
        <f t="shared" si="1"/>
        <v>214.19115142052487</v>
      </c>
      <c r="G8" s="2">
        <v>3996.72</v>
      </c>
      <c r="H8" s="2">
        <v>29.052579869999999</v>
      </c>
      <c r="I8" s="2">
        <f t="shared" si="2"/>
        <v>4303.4708097284729</v>
      </c>
      <c r="J8" s="28">
        <f t="shared" si="3"/>
        <v>10.104958522767447</v>
      </c>
      <c r="L8" s="2">
        <v>4045.6</v>
      </c>
      <c r="M8" s="2">
        <v>344.21199999999999</v>
      </c>
      <c r="N8" s="2">
        <f t="shared" si="4"/>
        <v>4135.577792</v>
      </c>
      <c r="O8" s="20">
        <f t="shared" si="5"/>
        <v>87.838150645160567</v>
      </c>
      <c r="P8" s="7"/>
      <c r="Q8" s="2">
        <v>4383.16</v>
      </c>
      <c r="R8" s="2">
        <v>421.40750000000003</v>
      </c>
      <c r="S8" s="9">
        <f t="shared" si="6"/>
        <v>4745.8235232500001</v>
      </c>
      <c r="T8" s="20">
        <f t="shared" si="7"/>
        <v>17.537993927418938</v>
      </c>
      <c r="V8" s="2" t="s">
        <v>26</v>
      </c>
      <c r="W8" s="10">
        <v>3519.0940999999998</v>
      </c>
    </row>
    <row r="9" spans="1:27" x14ac:dyDescent="0.25">
      <c r="A9" s="2">
        <v>2000</v>
      </c>
      <c r="B9" s="12">
        <v>3977.66</v>
      </c>
      <c r="C9" s="2">
        <v>763.46</v>
      </c>
      <c r="D9" s="13">
        <f t="shared" si="0"/>
        <v>4177.4947040000006</v>
      </c>
      <c r="E9" s="24">
        <f t="shared" si="1"/>
        <v>136.07997325806446</v>
      </c>
      <c r="G9" s="2">
        <v>3977.66</v>
      </c>
      <c r="H9" s="2">
        <v>29.30609965</v>
      </c>
      <c r="I9" s="2">
        <f t="shared" si="2"/>
        <v>4236.2286429920405</v>
      </c>
      <c r="J9" s="28">
        <f t="shared" si="3"/>
        <v>77.347125259199856</v>
      </c>
      <c r="L9" s="2">
        <v>4206.79</v>
      </c>
      <c r="M9" s="2">
        <v>374.97800000000001</v>
      </c>
      <c r="N9" s="2">
        <f t="shared" si="4"/>
        <v>4190.6796979999999</v>
      </c>
      <c r="O9" s="20">
        <f t="shared" si="5"/>
        <v>32.736244645160696</v>
      </c>
      <c r="P9" s="7"/>
      <c r="Q9" s="2">
        <v>4519.1000000000004</v>
      </c>
      <c r="R9" s="2">
        <v>389.19749999999999</v>
      </c>
      <c r="S9" s="9">
        <f t="shared" si="6"/>
        <v>4702.9487922500002</v>
      </c>
      <c r="T9" s="20">
        <f t="shared" si="7"/>
        <v>60.412724927418822</v>
      </c>
    </row>
    <row r="10" spans="1:27" x14ac:dyDescent="0.25">
      <c r="A10" s="2">
        <v>2001</v>
      </c>
      <c r="B10" s="12">
        <v>4105.75</v>
      </c>
      <c r="C10" s="2">
        <v>684.38071430000002</v>
      </c>
      <c r="D10" s="13">
        <f t="shared" si="0"/>
        <v>4141.3238387208203</v>
      </c>
      <c r="E10" s="24">
        <f t="shared" si="1"/>
        <v>172.25083853724482</v>
      </c>
      <c r="G10" s="2">
        <v>4105.75</v>
      </c>
      <c r="H10" s="2">
        <v>29.3023396</v>
      </c>
      <c r="I10" s="2">
        <f t="shared" si="2"/>
        <v>4237.225937597761</v>
      </c>
      <c r="J10" s="28">
        <f t="shared" si="3"/>
        <v>76.34983065347933</v>
      </c>
      <c r="L10" s="2">
        <v>4333.3999999999996</v>
      </c>
      <c r="M10" s="2">
        <v>493.596</v>
      </c>
      <c r="N10" s="2">
        <f t="shared" si="4"/>
        <v>4403.1245359999994</v>
      </c>
      <c r="O10" s="20">
        <f t="shared" si="5"/>
        <v>0</v>
      </c>
      <c r="P10" s="7"/>
      <c r="Q10" s="2">
        <v>4747.38</v>
      </c>
      <c r="R10" s="2">
        <v>476.19499999999999</v>
      </c>
      <c r="S10" s="9">
        <f t="shared" si="6"/>
        <v>4818.7511644999995</v>
      </c>
      <c r="T10" s="20">
        <f t="shared" si="7"/>
        <v>0</v>
      </c>
      <c r="V10" s="2" t="s">
        <v>27</v>
      </c>
      <c r="W10" s="10">
        <v>1.3310999999999999</v>
      </c>
      <c r="X10" t="s">
        <v>35</v>
      </c>
    </row>
    <row r="11" spans="1:27" x14ac:dyDescent="0.25">
      <c r="A11" s="2">
        <v>2002</v>
      </c>
      <c r="B11" s="12">
        <v>4460.2</v>
      </c>
      <c r="C11" s="2">
        <v>966.23642859999995</v>
      </c>
      <c r="D11" s="13">
        <f t="shared" si="0"/>
        <v>4270.2446424416403</v>
      </c>
      <c r="E11" s="24">
        <f t="shared" si="1"/>
        <v>43.330034816424813</v>
      </c>
      <c r="G11" s="2">
        <v>4460.2</v>
      </c>
      <c r="H11" s="2">
        <v>28.61396796</v>
      </c>
      <c r="I11" s="2">
        <f t="shared" si="2"/>
        <v>4419.8057765101767</v>
      </c>
      <c r="J11" s="28">
        <f t="shared" si="3"/>
        <v>0</v>
      </c>
      <c r="L11" s="2">
        <v>4199.83</v>
      </c>
      <c r="M11" s="2">
        <v>280.08600000000001</v>
      </c>
      <c r="N11" s="2">
        <f t="shared" si="4"/>
        <v>4020.728126</v>
      </c>
      <c r="O11" s="20">
        <f t="shared" si="5"/>
        <v>202.68781664516064</v>
      </c>
      <c r="P11" s="7"/>
      <c r="Q11" s="2">
        <v>4602.59</v>
      </c>
      <c r="R11" s="2">
        <v>316.89499999999998</v>
      </c>
      <c r="S11" s="9">
        <f t="shared" si="6"/>
        <v>4606.7069345</v>
      </c>
      <c r="T11" s="20">
        <f t="shared" si="7"/>
        <v>156.65458267741906</v>
      </c>
      <c r="V11" s="2" t="s">
        <v>28</v>
      </c>
      <c r="W11" s="10">
        <v>4184.8879999999999</v>
      </c>
    </row>
    <row r="12" spans="1:27" x14ac:dyDescent="0.25">
      <c r="A12" s="2">
        <v>2003</v>
      </c>
      <c r="B12" s="12">
        <v>4312.5200000000004</v>
      </c>
      <c r="C12" s="2">
        <v>688.75142860000005</v>
      </c>
      <c r="D12" s="13">
        <f t="shared" si="0"/>
        <v>4143.3230034416401</v>
      </c>
      <c r="E12" s="24">
        <f t="shared" si="1"/>
        <v>170.25167381642495</v>
      </c>
      <c r="G12" s="2">
        <v>4312.5200000000004</v>
      </c>
      <c r="H12" s="2">
        <v>29.74863749</v>
      </c>
      <c r="I12" s="2">
        <f t="shared" si="2"/>
        <v>4118.8523845223453</v>
      </c>
      <c r="J12" s="28">
        <f t="shared" si="3"/>
        <v>194.72338372889499</v>
      </c>
      <c r="L12" s="2">
        <v>3963.21</v>
      </c>
      <c r="M12" s="2">
        <v>304.34500000000003</v>
      </c>
      <c r="N12" s="2">
        <f t="shared" si="4"/>
        <v>4064.1759949999996</v>
      </c>
      <c r="O12" s="20">
        <f t="shared" si="5"/>
        <v>159.23994764516101</v>
      </c>
      <c r="P12" s="7"/>
      <c r="Q12" s="2">
        <v>4508.2299999999996</v>
      </c>
      <c r="R12" s="2">
        <v>274.77625</v>
      </c>
      <c r="S12" s="9">
        <f t="shared" si="6"/>
        <v>4550.6426663749999</v>
      </c>
      <c r="T12" s="20">
        <f t="shared" si="7"/>
        <v>212.71885080241918</v>
      </c>
    </row>
    <row r="13" spans="1:27" x14ac:dyDescent="0.25">
      <c r="A13" s="2">
        <v>2004</v>
      </c>
      <c r="B13" s="12">
        <v>4515.84</v>
      </c>
      <c r="C13" s="2">
        <v>1159.78</v>
      </c>
      <c r="D13" s="13">
        <f t="shared" si="0"/>
        <v>4358.7714720000004</v>
      </c>
      <c r="E13" s="24">
        <f t="shared" si="1"/>
        <v>0</v>
      </c>
      <c r="G13" s="2">
        <v>4515.84</v>
      </c>
      <c r="H13" s="2">
        <v>28.362601250000001</v>
      </c>
      <c r="I13" s="2">
        <f t="shared" si="2"/>
        <v>4486.4768750170006</v>
      </c>
      <c r="J13" s="28">
        <f t="shared" si="3"/>
        <v>0</v>
      </c>
      <c r="L13" s="2">
        <v>4056.25</v>
      </c>
      <c r="M13" s="2">
        <v>402.06400000000002</v>
      </c>
      <c r="N13" s="2">
        <f t="shared" si="4"/>
        <v>4239.190724</v>
      </c>
      <c r="O13" s="20">
        <f t="shared" si="5"/>
        <v>0</v>
      </c>
      <c r="P13" s="7"/>
      <c r="Q13" s="2">
        <v>4822.93</v>
      </c>
      <c r="R13" s="2">
        <v>462.97624999999999</v>
      </c>
      <c r="S13" s="9">
        <f t="shared" si="6"/>
        <v>4801.1556863750002</v>
      </c>
      <c r="T13" s="20">
        <f t="shared" si="7"/>
        <v>0</v>
      </c>
      <c r="V13" s="2"/>
      <c r="W13" s="2" t="s">
        <v>12</v>
      </c>
      <c r="X13" s="2" t="s">
        <v>13</v>
      </c>
      <c r="Y13" s="2" t="s">
        <v>14</v>
      </c>
      <c r="Z13" s="2" t="s">
        <v>18</v>
      </c>
      <c r="AA13" s="2" t="s">
        <v>15</v>
      </c>
    </row>
    <row r="14" spans="1:27" x14ac:dyDescent="0.25">
      <c r="A14" s="2">
        <v>2005</v>
      </c>
      <c r="B14" s="12">
        <v>4361.5200000000004</v>
      </c>
      <c r="C14" s="2">
        <v>1036.9192860000001</v>
      </c>
      <c r="D14" s="13">
        <f t="shared" si="0"/>
        <v>4302.5749814164001</v>
      </c>
      <c r="E14" s="24">
        <f t="shared" si="1"/>
        <v>10.999695841665016</v>
      </c>
      <c r="G14" s="2">
        <v>4361.5200000000004</v>
      </c>
      <c r="H14" s="2">
        <v>28.467502079999999</v>
      </c>
      <c r="I14" s="2">
        <f t="shared" si="2"/>
        <v>4458.6535663124496</v>
      </c>
      <c r="J14" s="28">
        <f t="shared" si="3"/>
        <v>0</v>
      </c>
      <c r="L14" s="2">
        <v>4217.46</v>
      </c>
      <c r="M14" s="2">
        <v>297.44600000000003</v>
      </c>
      <c r="N14" s="2">
        <f t="shared" si="4"/>
        <v>4051.8198859999998</v>
      </c>
      <c r="O14" s="20">
        <f t="shared" si="5"/>
        <v>171.59605664516084</v>
      </c>
      <c r="P14" s="7"/>
      <c r="Q14" s="2">
        <v>4791.01</v>
      </c>
      <c r="R14" s="2">
        <v>332.73374999999999</v>
      </c>
      <c r="S14" s="9">
        <f t="shared" si="6"/>
        <v>4627.7898946249998</v>
      </c>
      <c r="T14" s="20">
        <f t="shared" si="7"/>
        <v>135.57162255241929</v>
      </c>
      <c r="V14" s="2" t="s">
        <v>17</v>
      </c>
      <c r="W14" s="2">
        <v>4763.3493130322577</v>
      </c>
      <c r="X14" s="2">
        <v>0</v>
      </c>
      <c r="Y14" s="2">
        <v>434.57389605007086</v>
      </c>
      <c r="Z14" s="2">
        <v>1.3310999999999999</v>
      </c>
      <c r="AA14" s="2">
        <v>4184.8879999999999</v>
      </c>
    </row>
    <row r="15" spans="1:27" x14ac:dyDescent="0.25">
      <c r="A15" s="2">
        <v>2006</v>
      </c>
      <c r="B15" s="12">
        <v>4552.82</v>
      </c>
      <c r="C15" s="2">
        <v>1143.8235709999999</v>
      </c>
      <c r="D15" s="13">
        <f t="shared" si="0"/>
        <v>4351.4730013753997</v>
      </c>
      <c r="E15" s="24">
        <f t="shared" si="1"/>
        <v>0</v>
      </c>
      <c r="G15" s="2">
        <v>4552.82</v>
      </c>
      <c r="H15" s="2">
        <v>28.605255459999999</v>
      </c>
      <c r="I15" s="2">
        <f t="shared" si="2"/>
        <v>4422.1166312201776</v>
      </c>
      <c r="J15" s="28">
        <f t="shared" si="3"/>
        <v>0</v>
      </c>
      <c r="L15" s="2">
        <v>4515.68</v>
      </c>
      <c r="M15" s="2">
        <v>313.20499999999998</v>
      </c>
      <c r="N15" s="2">
        <f t="shared" si="4"/>
        <v>4080.0442549999998</v>
      </c>
      <c r="O15" s="20">
        <f t="shared" si="5"/>
        <v>143.37168764516082</v>
      </c>
      <c r="P15" s="7"/>
      <c r="Q15" s="2">
        <v>4885.9399999999996</v>
      </c>
      <c r="R15" s="2">
        <v>304.96875</v>
      </c>
      <c r="S15" s="9">
        <f t="shared" si="6"/>
        <v>4590.8319031250003</v>
      </c>
      <c r="T15" s="20">
        <f t="shared" si="7"/>
        <v>172.52961405241876</v>
      </c>
      <c r="V15" s="2" t="s">
        <v>19</v>
      </c>
      <c r="W15" s="2">
        <v>4223.4104909677417</v>
      </c>
      <c r="X15" s="2">
        <v>0</v>
      </c>
      <c r="Y15" s="2">
        <v>393.25331558565915</v>
      </c>
      <c r="Z15" s="2">
        <v>1.7909999999999999</v>
      </c>
      <c r="AA15" s="2">
        <v>3519.0940999999998</v>
      </c>
    </row>
    <row r="16" spans="1:27" x14ac:dyDescent="0.25">
      <c r="A16" s="2">
        <v>2007</v>
      </c>
      <c r="B16" s="12">
        <v>4826.72</v>
      </c>
      <c r="C16" s="2">
        <v>1249.2242859999999</v>
      </c>
      <c r="D16" s="13">
        <f t="shared" si="0"/>
        <v>4399.6832884164005</v>
      </c>
      <c r="E16" s="24">
        <f t="shared" si="1"/>
        <v>0</v>
      </c>
      <c r="G16" s="2">
        <v>4826.72</v>
      </c>
      <c r="H16" s="2">
        <v>28.32117792</v>
      </c>
      <c r="I16" s="2">
        <f t="shared" si="2"/>
        <v>4497.4637670955526</v>
      </c>
      <c r="J16" s="28">
        <f t="shared" si="3"/>
        <v>0</v>
      </c>
      <c r="L16" s="2">
        <v>4707.88</v>
      </c>
      <c r="M16" s="2">
        <v>357.44499999999999</v>
      </c>
      <c r="N16" s="2">
        <f t="shared" si="4"/>
        <v>4159.2780949999997</v>
      </c>
      <c r="O16" s="20">
        <f t="shared" si="5"/>
        <v>64.137847645160946</v>
      </c>
      <c r="P16" s="7"/>
      <c r="Q16" s="2">
        <v>5006.22</v>
      </c>
      <c r="R16" s="2">
        <v>470.78500000000003</v>
      </c>
      <c r="S16" s="9">
        <f t="shared" si="6"/>
        <v>4811.5499135</v>
      </c>
      <c r="T16" s="20">
        <f t="shared" si="7"/>
        <v>0</v>
      </c>
      <c r="V16" s="2" t="s">
        <v>16</v>
      </c>
      <c r="W16" s="2">
        <v>4313.5746772580651</v>
      </c>
      <c r="X16" s="2">
        <v>29.014485009282243</v>
      </c>
      <c r="Y16" s="2">
        <v>0</v>
      </c>
      <c r="Z16" s="2">
        <v>-265.23439999999999</v>
      </c>
      <c r="AA16" s="2">
        <v>12009.214400000001</v>
      </c>
    </row>
    <row r="17" spans="1:27" x14ac:dyDescent="0.25">
      <c r="A17" s="2">
        <v>2008</v>
      </c>
      <c r="B17" s="12">
        <v>4893.38</v>
      </c>
      <c r="C17" s="2">
        <v>738.72214289999999</v>
      </c>
      <c r="D17" s="13">
        <f t="shared" si="0"/>
        <v>4166.1796081624598</v>
      </c>
      <c r="E17" s="24">
        <f t="shared" si="1"/>
        <v>147.39506909560532</v>
      </c>
      <c r="G17" s="2">
        <v>4893.38</v>
      </c>
      <c r="H17" s="2">
        <v>29.49802133</v>
      </c>
      <c r="I17" s="2">
        <f t="shared" si="2"/>
        <v>4185.3244113502487</v>
      </c>
      <c r="J17" s="28">
        <f t="shared" si="3"/>
        <v>128.2513569009916</v>
      </c>
      <c r="L17" s="2">
        <v>4503.08</v>
      </c>
      <c r="M17" s="2">
        <v>266.06099999999998</v>
      </c>
      <c r="N17" s="2">
        <f t="shared" si="4"/>
        <v>3995.6093509999996</v>
      </c>
      <c r="O17" s="20">
        <f t="shared" si="5"/>
        <v>227.80659164516101</v>
      </c>
      <c r="P17" s="7"/>
      <c r="Q17" s="2">
        <v>4977.0200000000004</v>
      </c>
      <c r="R17" s="2">
        <v>315.36500000000001</v>
      </c>
      <c r="S17" s="9">
        <f t="shared" si="6"/>
        <v>4604.6703514999999</v>
      </c>
      <c r="T17" s="20">
        <f t="shared" si="7"/>
        <v>158.69116567741912</v>
      </c>
      <c r="V17" s="2" t="s">
        <v>16</v>
      </c>
      <c r="W17" s="2">
        <v>4313.5746772580651</v>
      </c>
      <c r="X17" s="2">
        <v>0</v>
      </c>
      <c r="Y17" s="2">
        <v>1060.9675934806892</v>
      </c>
      <c r="Z17" s="2">
        <v>0.45739999999999997</v>
      </c>
      <c r="AA17" s="2">
        <v>3828.2881000000002</v>
      </c>
    </row>
    <row r="18" spans="1:27" x14ac:dyDescent="0.25">
      <c r="A18" s="2">
        <v>2009</v>
      </c>
      <c r="B18" s="12">
        <v>5068.53</v>
      </c>
      <c r="C18" s="2">
        <v>1156.743571</v>
      </c>
      <c r="D18" s="13">
        <f t="shared" si="0"/>
        <v>4357.3826093754005</v>
      </c>
      <c r="E18" s="24">
        <f t="shared" si="1"/>
        <v>0</v>
      </c>
      <c r="G18" s="2">
        <v>5068.53</v>
      </c>
      <c r="H18" s="2">
        <v>29.092035800000001</v>
      </c>
      <c r="I18" s="2">
        <f t="shared" si="2"/>
        <v>4293.0057398084809</v>
      </c>
      <c r="J18" s="28">
        <f t="shared" si="3"/>
        <v>20.570028442759394</v>
      </c>
      <c r="L18" s="2">
        <v>4473.6220020000001</v>
      </c>
      <c r="M18" s="2">
        <v>317.88499999999999</v>
      </c>
      <c r="N18" s="2">
        <f t="shared" si="4"/>
        <v>4088.4261349999997</v>
      </c>
      <c r="O18" s="20">
        <f t="shared" si="5"/>
        <v>134.98980764516091</v>
      </c>
      <c r="P18" s="7"/>
      <c r="Q18" s="2">
        <v>4849.5860009999997</v>
      </c>
      <c r="R18" s="2">
        <v>382.72500000000002</v>
      </c>
      <c r="S18" s="9">
        <f t="shared" si="6"/>
        <v>4694.3332474999997</v>
      </c>
      <c r="T18" s="20">
        <f t="shared" si="7"/>
        <v>69.028269677419303</v>
      </c>
    </row>
    <row r="19" spans="1:27" x14ac:dyDescent="0.25">
      <c r="A19" s="2">
        <v>2010</v>
      </c>
      <c r="B19" s="12">
        <v>5128.08</v>
      </c>
      <c r="C19" s="2">
        <v>2586.3907140000001</v>
      </c>
      <c r="D19" s="13">
        <f t="shared" si="0"/>
        <v>5011.3032125835998</v>
      </c>
      <c r="E19" s="24">
        <f t="shared" si="1"/>
        <v>0</v>
      </c>
      <c r="G19" s="2">
        <v>5128.08</v>
      </c>
      <c r="H19" s="2">
        <v>27.89957214</v>
      </c>
      <c r="I19" s="2">
        <f t="shared" si="2"/>
        <v>4609.2881231903848</v>
      </c>
      <c r="J19" s="28">
        <f t="shared" si="3"/>
        <v>0</v>
      </c>
      <c r="L19" s="2">
        <v>4773.5000200000013</v>
      </c>
      <c r="M19" s="2">
        <v>623.90200000000004</v>
      </c>
      <c r="N19" s="2">
        <f t="shared" si="4"/>
        <v>4636.5025820000001</v>
      </c>
      <c r="O19" s="20">
        <f t="shared" si="5"/>
        <v>0</v>
      </c>
      <c r="P19" s="7"/>
      <c r="Q19" s="2">
        <v>5016.5200099999993</v>
      </c>
      <c r="R19" s="2">
        <v>726.9375</v>
      </c>
      <c r="S19" s="9">
        <f t="shared" si="6"/>
        <v>5152.5145062499996</v>
      </c>
      <c r="T19" s="20">
        <f t="shared" si="7"/>
        <v>0</v>
      </c>
    </row>
    <row r="20" spans="1:27" x14ac:dyDescent="0.25">
      <c r="A20" s="2">
        <v>2011</v>
      </c>
      <c r="B20" s="12">
        <v>4153.92</v>
      </c>
      <c r="C20" s="2">
        <v>1238.8900000000001</v>
      </c>
      <c r="D20" s="13">
        <f t="shared" si="0"/>
        <v>4394.9563859999998</v>
      </c>
      <c r="E20" s="24">
        <f t="shared" si="1"/>
        <v>0</v>
      </c>
      <c r="G20" s="2">
        <v>4153.92</v>
      </c>
      <c r="H20" s="2">
        <v>28.62745408</v>
      </c>
      <c r="I20" s="2">
        <f t="shared" si="2"/>
        <v>4416.2287935636487</v>
      </c>
      <c r="J20" s="28">
        <f t="shared" si="3"/>
        <v>0</v>
      </c>
      <c r="L20" s="2">
        <v>4766.6711260000047</v>
      </c>
      <c r="M20" s="2">
        <v>434.572</v>
      </c>
      <c r="N20" s="2">
        <f t="shared" si="4"/>
        <v>4297.4125519999998</v>
      </c>
      <c r="O20" s="20">
        <f t="shared" si="5"/>
        <v>0</v>
      </c>
      <c r="P20" s="7"/>
      <c r="Q20" s="2">
        <v>5005.1790539999947</v>
      </c>
      <c r="R20" s="2">
        <v>514.6925</v>
      </c>
      <c r="S20" s="9">
        <f t="shared" si="6"/>
        <v>4869.9951867500004</v>
      </c>
      <c r="T20" s="20">
        <f t="shared" si="7"/>
        <v>0</v>
      </c>
    </row>
    <row r="21" spans="1:27" x14ac:dyDescent="0.25">
      <c r="A21" s="2">
        <v>2012</v>
      </c>
      <c r="B21" s="12">
        <v>4509.2700000000004</v>
      </c>
      <c r="C21" s="2">
        <v>1939.213571</v>
      </c>
      <c r="D21" s="13">
        <f t="shared" si="0"/>
        <v>4715.2843873754</v>
      </c>
      <c r="E21" s="24">
        <f t="shared" si="1"/>
        <v>0</v>
      </c>
      <c r="G21" s="2">
        <v>4509.2700000000004</v>
      </c>
      <c r="H21" s="2">
        <v>28.33867678</v>
      </c>
      <c r="I21" s="2">
        <f t="shared" si="2"/>
        <v>4492.8224674627691</v>
      </c>
      <c r="J21" s="28">
        <f t="shared" si="3"/>
        <v>0</v>
      </c>
      <c r="L21" s="2">
        <v>4307.3300275000001</v>
      </c>
      <c r="M21" s="2">
        <v>252.261</v>
      </c>
      <c r="N21" s="2">
        <f t="shared" si="4"/>
        <v>3970.8935509999997</v>
      </c>
      <c r="O21" s="20">
        <f t="shared" si="5"/>
        <v>252.52239164516095</v>
      </c>
      <c r="P21" s="7"/>
      <c r="Q21" s="2">
        <v>4522.9818919999934</v>
      </c>
      <c r="R21" s="2">
        <v>354.27249999999998</v>
      </c>
      <c r="S21" s="9">
        <f t="shared" si="6"/>
        <v>4656.4601247499995</v>
      </c>
      <c r="T21" s="20">
        <f t="shared" si="7"/>
        <v>106.90139242741952</v>
      </c>
    </row>
    <row r="22" spans="1:27" x14ac:dyDescent="0.25">
      <c r="A22" s="2">
        <v>2013</v>
      </c>
      <c r="B22" s="12">
        <v>4377.3500000000004</v>
      </c>
      <c r="C22" s="2">
        <v>735.44857139999999</v>
      </c>
      <c r="D22" s="13">
        <f t="shared" si="0"/>
        <v>4164.6822765583602</v>
      </c>
      <c r="E22" s="24">
        <f t="shared" si="1"/>
        <v>148.89240069970492</v>
      </c>
      <c r="G22" s="2">
        <v>4377.3500000000004</v>
      </c>
      <c r="H22" s="2">
        <v>29.350720160000002</v>
      </c>
      <c r="I22" s="2">
        <f t="shared" si="2"/>
        <v>4224.3937487944968</v>
      </c>
      <c r="J22" s="28">
        <f t="shared" si="3"/>
        <v>89.182019456743546</v>
      </c>
      <c r="L22" s="2">
        <v>4266.0449924999994</v>
      </c>
      <c r="M22" s="2">
        <v>370.34500000000003</v>
      </c>
      <c r="N22" s="2">
        <f t="shared" si="4"/>
        <v>4182.3819949999997</v>
      </c>
      <c r="O22" s="20">
        <f t="shared" si="5"/>
        <v>41.033947645160879</v>
      </c>
      <c r="P22" s="7"/>
      <c r="Q22" s="2">
        <v>4637.9168319999926</v>
      </c>
      <c r="R22" s="2">
        <v>461.36</v>
      </c>
      <c r="S22" s="9">
        <f t="shared" si="6"/>
        <v>4799.0042960000001</v>
      </c>
      <c r="T22" s="20">
        <f t="shared" si="7"/>
        <v>0</v>
      </c>
    </row>
    <row r="23" spans="1:27" x14ac:dyDescent="0.25">
      <c r="A23" s="2">
        <v>2014</v>
      </c>
      <c r="B23" s="12">
        <v>4654.99</v>
      </c>
      <c r="C23" s="2">
        <v>1808.9749999999999</v>
      </c>
      <c r="D23" s="13">
        <f t="shared" si="0"/>
        <v>4655.7132650000003</v>
      </c>
      <c r="E23" s="24">
        <f t="shared" si="1"/>
        <v>0</v>
      </c>
      <c r="G23" s="2">
        <v>4654.99</v>
      </c>
      <c r="H23" s="2">
        <v>28.234948240000001</v>
      </c>
      <c r="I23" s="2">
        <f t="shared" si="2"/>
        <v>4520.3348445325446</v>
      </c>
      <c r="J23" s="28">
        <f t="shared" si="3"/>
        <v>0</v>
      </c>
      <c r="L23" s="2">
        <v>4431.0439990000004</v>
      </c>
      <c r="M23" s="2">
        <v>533.35500000000002</v>
      </c>
      <c r="N23" s="2">
        <f t="shared" si="4"/>
        <v>4474.3329049999993</v>
      </c>
      <c r="O23" s="20">
        <f t="shared" si="5"/>
        <v>0</v>
      </c>
      <c r="P23" s="7"/>
      <c r="Q23" s="2">
        <v>4873.2159559999973</v>
      </c>
      <c r="R23" s="2">
        <v>472.05624999999998</v>
      </c>
      <c r="S23" s="9">
        <f t="shared" si="6"/>
        <v>4813.2420743749999</v>
      </c>
      <c r="T23" s="20">
        <f t="shared" si="7"/>
        <v>0</v>
      </c>
    </row>
    <row r="24" spans="1:27" x14ac:dyDescent="0.25">
      <c r="A24" s="2">
        <v>2015</v>
      </c>
      <c r="B24" s="12">
        <v>4243.8900000000003</v>
      </c>
      <c r="C24" s="2">
        <v>1357.0614290000001</v>
      </c>
      <c r="D24" s="13">
        <f t="shared" si="0"/>
        <v>4449.0079976245997</v>
      </c>
      <c r="E24" s="24">
        <f t="shared" si="1"/>
        <v>0</v>
      </c>
      <c r="G24" s="2">
        <v>4243.8900000000003</v>
      </c>
      <c r="H24" s="2">
        <v>28.884459790000001</v>
      </c>
      <c r="I24" s="2">
        <f t="shared" si="2"/>
        <v>4348.0620382752249</v>
      </c>
      <c r="J24" s="28">
        <f t="shared" si="3"/>
        <v>0</v>
      </c>
      <c r="L24" s="2">
        <v>4556.7419995</v>
      </c>
      <c r="M24" s="2">
        <v>651.31600000000003</v>
      </c>
      <c r="N24" s="2">
        <f t="shared" si="4"/>
        <v>4685.6010559999995</v>
      </c>
      <c r="O24" s="20">
        <f t="shared" si="5"/>
        <v>0</v>
      </c>
      <c r="P24" s="7"/>
      <c r="Q24" s="2">
        <v>5075.1059960000002</v>
      </c>
      <c r="R24" s="2">
        <v>726.11</v>
      </c>
      <c r="S24" s="9">
        <f t="shared" si="6"/>
        <v>5151.4130210000003</v>
      </c>
      <c r="T24" s="20">
        <f t="shared" si="7"/>
        <v>0</v>
      </c>
    </row>
    <row r="25" spans="1:27" x14ac:dyDescent="0.25">
      <c r="A25" s="2">
        <v>2016</v>
      </c>
      <c r="B25" s="12">
        <v>4411.97</v>
      </c>
      <c r="C25" s="2">
        <v>784.90642860000003</v>
      </c>
      <c r="D25" s="13">
        <f t="shared" si="0"/>
        <v>4187.3043004416404</v>
      </c>
      <c r="E25" s="24">
        <f t="shared" si="1"/>
        <v>126.27037681642469</v>
      </c>
      <c r="G25" s="2">
        <v>4411.97</v>
      </c>
      <c r="H25" s="2">
        <v>29.812986309999999</v>
      </c>
      <c r="I25" s="2">
        <f t="shared" si="2"/>
        <v>4101.7848638589367</v>
      </c>
      <c r="J25" s="28">
        <f t="shared" si="3"/>
        <v>211.79090439230367</v>
      </c>
      <c r="L25" s="2">
        <v>4361.84</v>
      </c>
      <c r="M25" s="2">
        <v>529.21299999999997</v>
      </c>
      <c r="N25" s="2">
        <f t="shared" si="4"/>
        <v>4466.9145829999998</v>
      </c>
      <c r="O25" s="20">
        <f t="shared" si="5"/>
        <v>0</v>
      </c>
      <c r="P25" s="7"/>
      <c r="Q25" s="2">
        <v>5059.6099999999997</v>
      </c>
      <c r="R25" s="2">
        <v>538.55624999999998</v>
      </c>
      <c r="S25" s="9">
        <f t="shared" si="6"/>
        <v>4901.7602243749998</v>
      </c>
      <c r="T25" s="20">
        <f t="shared" si="7"/>
        <v>0</v>
      </c>
    </row>
    <row r="26" spans="1:27" x14ac:dyDescent="0.25">
      <c r="A26" s="2">
        <v>2017</v>
      </c>
      <c r="B26" s="12">
        <v>4705.5200000000004</v>
      </c>
      <c r="C26" s="2">
        <v>1006.865714</v>
      </c>
      <c r="D26" s="13">
        <f t="shared" si="0"/>
        <v>4288.8284775836</v>
      </c>
      <c r="E26" s="24">
        <f t="shared" si="1"/>
        <v>24.746199674465061</v>
      </c>
      <c r="G26" s="2">
        <v>4705.5200000000004</v>
      </c>
      <c r="H26" s="2">
        <v>28.83142909</v>
      </c>
      <c r="I26" s="2">
        <f t="shared" si="2"/>
        <v>4362.1276041713045</v>
      </c>
      <c r="J26" s="28">
        <f t="shared" si="3"/>
        <v>0</v>
      </c>
      <c r="L26" s="2">
        <v>4131.4799999999996</v>
      </c>
      <c r="M26" s="2">
        <v>364.44900000000001</v>
      </c>
      <c r="N26" s="2">
        <f t="shared" si="4"/>
        <v>4171.8222589999996</v>
      </c>
      <c r="O26" s="20">
        <f t="shared" si="5"/>
        <v>51.593683645161036</v>
      </c>
      <c r="P26" s="7"/>
      <c r="Q26" s="2">
        <v>4940.8900000000003</v>
      </c>
      <c r="R26" s="2">
        <v>385.95375000000001</v>
      </c>
      <c r="S26" s="9">
        <f t="shared" si="6"/>
        <v>4698.631036625</v>
      </c>
      <c r="T26" s="20">
        <f t="shared" si="7"/>
        <v>64.730480552419067</v>
      </c>
    </row>
    <row r="27" spans="1:27" x14ac:dyDescent="0.25">
      <c r="A27" s="2">
        <v>2018</v>
      </c>
      <c r="B27" s="12">
        <v>4669.5600000000004</v>
      </c>
      <c r="C27" s="2">
        <v>760.31</v>
      </c>
      <c r="D27" s="13">
        <f t="shared" si="0"/>
        <v>4176.0538940000006</v>
      </c>
      <c r="E27" s="24">
        <f t="shared" si="1"/>
        <v>137.52078325806451</v>
      </c>
      <c r="G27" s="2">
        <v>4669.5600000000004</v>
      </c>
      <c r="H27" s="2">
        <v>29.054295580000002</v>
      </c>
      <c r="I27" s="2">
        <f t="shared" si="2"/>
        <v>4303.0157444160486</v>
      </c>
      <c r="J27" s="28">
        <f t="shared" si="3"/>
        <v>10.560023835191714</v>
      </c>
      <c r="L27" s="2">
        <v>4875.1499999999996</v>
      </c>
      <c r="M27" s="2">
        <v>512.96299999999997</v>
      </c>
      <c r="N27" s="2">
        <f t="shared" si="4"/>
        <v>4437.8108329999995</v>
      </c>
      <c r="O27" s="20">
        <f t="shared" si="5"/>
        <v>0</v>
      </c>
      <c r="P27" s="7"/>
      <c r="Q27" s="2">
        <v>5068.13</v>
      </c>
      <c r="R27" s="2">
        <v>590.8125</v>
      </c>
      <c r="S27" s="9">
        <f t="shared" si="6"/>
        <v>4971.3185187500003</v>
      </c>
      <c r="T27" s="20">
        <f t="shared" si="7"/>
        <v>0</v>
      </c>
    </row>
    <row r="28" spans="1:27" x14ac:dyDescent="0.25">
      <c r="A28" s="2">
        <v>2019</v>
      </c>
      <c r="B28" s="12">
        <v>4877.03</v>
      </c>
      <c r="C28" s="2">
        <v>1154.9542859999999</v>
      </c>
      <c r="D28" s="13">
        <f t="shared" si="0"/>
        <v>4356.5641904164004</v>
      </c>
      <c r="E28" s="24">
        <f t="shared" si="1"/>
        <v>0</v>
      </c>
      <c r="G28" s="2">
        <v>4877.03</v>
      </c>
      <c r="H28" s="2">
        <v>28.92884445</v>
      </c>
      <c r="I28" s="2">
        <f t="shared" si="2"/>
        <v>4336.2896996109212</v>
      </c>
      <c r="J28" s="28">
        <f t="shared" si="3"/>
        <v>0</v>
      </c>
      <c r="L28" s="2">
        <v>5103.41</v>
      </c>
      <c r="M28" s="2">
        <v>349.09500000000003</v>
      </c>
      <c r="N28" s="2">
        <f t="shared" si="4"/>
        <v>4144.3232449999996</v>
      </c>
      <c r="O28" s="20">
        <f t="shared" si="5"/>
        <v>79.092697645161024</v>
      </c>
      <c r="P28" s="7"/>
      <c r="Q28" s="2">
        <v>5353.32</v>
      </c>
      <c r="R28" s="2">
        <v>363.92</v>
      </c>
      <c r="S28" s="9">
        <f t="shared" si="6"/>
        <v>4669.3019119999999</v>
      </c>
      <c r="T28" s="20">
        <f t="shared" si="7"/>
        <v>94.059605177419144</v>
      </c>
    </row>
    <row r="29" spans="1:27" x14ac:dyDescent="0.25">
      <c r="A29" s="2">
        <v>2020</v>
      </c>
      <c r="B29" s="12">
        <v>4812.42</v>
      </c>
      <c r="C29" s="2">
        <v>1262.1099999999999</v>
      </c>
      <c r="D29" s="13">
        <f t="shared" si="0"/>
        <v>4405.5772139999999</v>
      </c>
      <c r="E29" s="24">
        <f t="shared" si="1"/>
        <v>0</v>
      </c>
      <c r="G29" s="2">
        <v>4812.42</v>
      </c>
      <c r="H29" s="2">
        <v>28.961756449999999</v>
      </c>
      <c r="I29" s="2">
        <f t="shared" si="2"/>
        <v>4327.5603050381214</v>
      </c>
      <c r="J29" s="28">
        <f t="shared" si="3"/>
        <v>0</v>
      </c>
      <c r="L29" s="2">
        <v>4962.78</v>
      </c>
      <c r="M29" s="2">
        <v>615.46199999999999</v>
      </c>
      <c r="N29" s="2">
        <f t="shared" si="4"/>
        <v>4621.3865420000002</v>
      </c>
      <c r="O29" s="20">
        <f t="shared" si="5"/>
        <v>0</v>
      </c>
      <c r="P29" s="7"/>
      <c r="Q29" s="2">
        <v>5307.94</v>
      </c>
      <c r="R29" s="2">
        <v>618.76374999999996</v>
      </c>
      <c r="S29" s="9">
        <f t="shared" si="6"/>
        <v>5008.5244276249996</v>
      </c>
      <c r="T29" s="20">
        <f t="shared" si="7"/>
        <v>0</v>
      </c>
    </row>
    <row r="30" spans="1:27" x14ac:dyDescent="0.25">
      <c r="A30" s="2">
        <v>2021</v>
      </c>
      <c r="B30" s="12">
        <v>4622.4799999999996</v>
      </c>
      <c r="C30" s="2">
        <v>1450.32</v>
      </c>
      <c r="D30" s="13">
        <f t="shared" si="0"/>
        <v>4491.6644679999999</v>
      </c>
      <c r="E30" s="24">
        <f t="shared" si="1"/>
        <v>0</v>
      </c>
      <c r="G30" s="2">
        <v>4622.4799999999996</v>
      </c>
      <c r="H30" s="2">
        <v>28.696310700000002</v>
      </c>
      <c r="I30" s="2">
        <f t="shared" si="2"/>
        <v>4397.9656492719205</v>
      </c>
      <c r="J30" s="28">
        <f t="shared" si="3"/>
        <v>0</v>
      </c>
      <c r="L30" s="2">
        <v>4631.91</v>
      </c>
      <c r="M30" s="2">
        <v>564.83500000000004</v>
      </c>
      <c r="N30" s="2">
        <f t="shared" si="4"/>
        <v>4530.7135849999995</v>
      </c>
      <c r="O30" s="20">
        <f t="shared" si="5"/>
        <v>0</v>
      </c>
      <c r="P30" s="7"/>
      <c r="Q30" s="2">
        <v>5303.45</v>
      </c>
      <c r="R30" s="2">
        <v>619.29375000000005</v>
      </c>
      <c r="S30" s="9">
        <f t="shared" si="6"/>
        <v>5009.2299106250002</v>
      </c>
      <c r="T30" s="20">
        <f t="shared" si="7"/>
        <v>0</v>
      </c>
    </row>
    <row r="31" spans="1:27" x14ac:dyDescent="0.25">
      <c r="A31" s="2">
        <v>2022</v>
      </c>
      <c r="B31" s="12">
        <v>3563.77</v>
      </c>
      <c r="C31" s="2">
        <v>1326.2007140000001</v>
      </c>
      <c r="D31" s="13">
        <f t="shared" si="0"/>
        <v>4434.8923065836007</v>
      </c>
      <c r="E31" s="24">
        <f t="shared" si="1"/>
        <v>0</v>
      </c>
      <c r="G31" s="2">
        <v>3563.77</v>
      </c>
      <c r="H31" s="2">
        <v>28.236102630000001</v>
      </c>
      <c r="I31" s="2">
        <f t="shared" si="2"/>
        <v>4520.0286605935289</v>
      </c>
      <c r="J31" s="28">
        <f t="shared" si="3"/>
        <v>0</v>
      </c>
      <c r="L31" s="2">
        <v>3793.34</v>
      </c>
      <c r="M31" s="2">
        <v>622.21199999999999</v>
      </c>
      <c r="N31" s="2">
        <f t="shared" si="4"/>
        <v>4633.4757919999993</v>
      </c>
      <c r="O31" s="20">
        <f t="shared" si="5"/>
        <v>0</v>
      </c>
      <c r="P31" s="7"/>
      <c r="Q31" s="2">
        <v>4693.18</v>
      </c>
      <c r="R31" s="2">
        <v>685.98749999999995</v>
      </c>
      <c r="S31" s="9">
        <f t="shared" si="6"/>
        <v>5098.0059612499999</v>
      </c>
      <c r="T31" s="20">
        <f t="shared" si="7"/>
        <v>0</v>
      </c>
    </row>
    <row r="32" spans="1:27" x14ac:dyDescent="0.25">
      <c r="A32" s="2">
        <v>2023</v>
      </c>
      <c r="B32" s="2">
        <v>3916.56</v>
      </c>
      <c r="C32" s="2">
        <v>1838.8192859999999</v>
      </c>
      <c r="D32" s="2">
        <f t="shared" si="0"/>
        <v>4669.3640414164001</v>
      </c>
      <c r="E32" s="24">
        <f t="shared" si="1"/>
        <v>0</v>
      </c>
      <c r="G32" s="2">
        <v>3916.56</v>
      </c>
      <c r="H32" s="2">
        <v>28.95989818</v>
      </c>
      <c r="I32" s="2">
        <f t="shared" si="2"/>
        <v>4328.0531821666091</v>
      </c>
      <c r="J32" s="28">
        <f t="shared" si="3"/>
        <v>0</v>
      </c>
      <c r="L32" s="2">
        <v>4097.74</v>
      </c>
      <c r="M32" s="2">
        <v>405.56900000000002</v>
      </c>
      <c r="N32" s="2">
        <f t="shared" si="4"/>
        <v>4245.4681789999995</v>
      </c>
      <c r="O32" s="20">
        <f t="shared" si="5"/>
        <v>0</v>
      </c>
      <c r="P32" s="7"/>
      <c r="Q32" s="2">
        <v>4811.22</v>
      </c>
      <c r="R32" s="2">
        <v>499.67124999999999</v>
      </c>
      <c r="S32" s="9">
        <f t="shared" si="6"/>
        <v>4850.0004008750002</v>
      </c>
      <c r="T32" s="20">
        <f t="shared" si="7"/>
        <v>0</v>
      </c>
    </row>
    <row r="33" spans="2:20" x14ac:dyDescent="0.25">
      <c r="B33">
        <f>AVERAGE(B2:B32)</f>
        <v>4313.5746772580651</v>
      </c>
      <c r="C33">
        <f>AVERAGE(C2:C32)</f>
        <v>1060.9842396096776</v>
      </c>
      <c r="D33">
        <f>AVERAGE(D2:D32)</f>
        <v>4313.5822911974683</v>
      </c>
      <c r="E33" s="25">
        <f>AVERAGE(E2:E32)</f>
        <v>86.270647095696077</v>
      </c>
      <c r="G33">
        <f>AVERAGE(G2:G32)</f>
        <v>4313.5746772580651</v>
      </c>
      <c r="H33">
        <f t="shared" ref="H33:J33" si="8">AVERAGE(H2:H32)</f>
        <v>29.014481650000011</v>
      </c>
      <c r="I33">
        <f t="shared" si="8"/>
        <v>4313.5757682512403</v>
      </c>
      <c r="J33" s="29">
        <f t="shared" si="8"/>
        <v>69.870116957544795</v>
      </c>
      <c r="L33">
        <f>AVERAGE(L2:L32)</f>
        <v>4223.4104909677417</v>
      </c>
      <c r="M33">
        <f t="shared" ref="M33:O33" si="9">AVERAGE(M2:M32)</f>
        <v>393.25619354838705</v>
      </c>
      <c r="N33">
        <f t="shared" si="9"/>
        <v>4223.4159426451606</v>
      </c>
      <c r="O33" s="21">
        <f t="shared" si="9"/>
        <v>98.121522858480517</v>
      </c>
      <c r="Q33">
        <f>AVERAGE(Q2:Q32)</f>
        <v>4763.3493130322577</v>
      </c>
      <c r="R33">
        <f t="shared" ref="R33:T33" si="10">AVERAGE(R2:R32)</f>
        <v>434.58306451612907</v>
      </c>
      <c r="S33">
        <f t="shared" si="10"/>
        <v>4763.361517177419</v>
      </c>
      <c r="T33" s="21">
        <f t="shared" si="10"/>
        <v>76.43238876664914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5A9-B389-40A7-A551-F85AB4A4CC5A}">
  <dimension ref="A1:AU33"/>
  <sheetViews>
    <sheetView tabSelected="1" zoomScale="102" workbookViewId="0">
      <pane xSplit="1" ySplit="1" topLeftCell="AE21" activePane="bottomRight" state="frozen"/>
      <selection pane="topRight" activeCell="B1" sqref="B1"/>
      <selection pane="bottomLeft" activeCell="A2" sqref="A2"/>
      <selection pane="bottomRight" activeCell="AN32" sqref="AN32"/>
    </sheetView>
  </sheetViews>
  <sheetFormatPr defaultRowHeight="15" x14ac:dyDescent="0.25"/>
  <cols>
    <col min="1" max="1" width="23.28515625" bestFit="1" customWidth="1"/>
    <col min="5" max="5" width="12" style="26" customWidth="1"/>
    <col min="6" max="6" width="15.28515625" style="26" bestFit="1" customWidth="1"/>
    <col min="7" max="8" width="12" style="26" customWidth="1"/>
    <col min="9" max="9" width="13.7109375" style="31" bestFit="1" customWidth="1"/>
    <col min="10" max="10" width="17" style="26" bestFit="1" customWidth="1"/>
    <col min="15" max="15" width="11.7109375" style="29" customWidth="1"/>
    <col min="16" max="16" width="13.7109375" style="29" customWidth="1"/>
    <col min="17" max="17" width="13.7109375" style="29" bestFit="1" customWidth="1"/>
    <col min="18" max="18" width="12" style="29" bestFit="1" customWidth="1"/>
    <col min="19" max="19" width="9.140625" style="29"/>
    <col min="20" max="20" width="12" style="21" bestFit="1" customWidth="1"/>
    <col min="25" max="25" width="11.85546875" style="21" customWidth="1"/>
    <col min="26" max="26" width="11.28515625" style="21" customWidth="1"/>
    <col min="27" max="27" width="13.7109375" style="21" bestFit="1" customWidth="1"/>
    <col min="28" max="28" width="12" style="21" bestFit="1" customWidth="1"/>
    <col min="29" max="29" width="13.7109375" style="21" bestFit="1" customWidth="1"/>
    <col min="30" max="30" width="10.5703125" style="21" bestFit="1" customWidth="1"/>
    <col min="35" max="35" width="14" style="21" customWidth="1"/>
    <col min="36" max="36" width="15" style="21" customWidth="1"/>
    <col min="37" max="37" width="13.7109375" style="21" bestFit="1" customWidth="1"/>
    <col min="38" max="38" width="12" style="21" bestFit="1" customWidth="1"/>
    <col min="39" max="39" width="13.7109375" style="21" bestFit="1" customWidth="1"/>
    <col min="40" max="40" width="10.5703125" style="21" bestFit="1" customWidth="1"/>
    <col min="42" max="42" width="27.28515625" bestFit="1" customWidth="1"/>
    <col min="43" max="43" width="12" style="11" bestFit="1" customWidth="1"/>
  </cols>
  <sheetData>
    <row r="1" spans="1:47" ht="28.5" customHeight="1" x14ac:dyDescent="0.25">
      <c r="A1" s="14" t="s">
        <v>0</v>
      </c>
      <c r="B1" s="15" t="s">
        <v>1</v>
      </c>
      <c r="C1" s="14" t="s">
        <v>30</v>
      </c>
      <c r="D1" s="16" t="s">
        <v>22</v>
      </c>
      <c r="E1" s="23" t="s">
        <v>36</v>
      </c>
      <c r="F1" s="23" t="s">
        <v>42</v>
      </c>
      <c r="G1" s="23" t="s">
        <v>37</v>
      </c>
      <c r="H1" s="23" t="s">
        <v>38</v>
      </c>
      <c r="I1" s="27" t="s">
        <v>39</v>
      </c>
      <c r="J1" s="23" t="s">
        <v>40</v>
      </c>
      <c r="K1" s="11"/>
      <c r="L1" s="14" t="s">
        <v>1</v>
      </c>
      <c r="M1" s="14" t="s">
        <v>32</v>
      </c>
      <c r="N1" s="14" t="s">
        <v>22</v>
      </c>
      <c r="O1" s="23" t="s">
        <v>36</v>
      </c>
      <c r="P1" s="23" t="s">
        <v>42</v>
      </c>
      <c r="Q1" s="30" t="s">
        <v>37</v>
      </c>
      <c r="R1" s="30" t="s">
        <v>38</v>
      </c>
      <c r="S1" s="30" t="s">
        <v>39</v>
      </c>
      <c r="T1" s="39" t="s">
        <v>40</v>
      </c>
      <c r="U1" s="11"/>
      <c r="V1" s="14" t="s">
        <v>2</v>
      </c>
      <c r="W1" s="14" t="s">
        <v>33</v>
      </c>
      <c r="X1" s="14" t="s">
        <v>22</v>
      </c>
      <c r="Y1" s="23" t="s">
        <v>36</v>
      </c>
      <c r="Z1" s="23" t="s">
        <v>42</v>
      </c>
      <c r="AA1" s="30" t="s">
        <v>37</v>
      </c>
      <c r="AB1" s="30" t="s">
        <v>38</v>
      </c>
      <c r="AC1" s="30" t="s">
        <v>39</v>
      </c>
      <c r="AD1" s="30" t="s">
        <v>40</v>
      </c>
      <c r="AE1" s="17"/>
      <c r="AF1" s="38" t="s">
        <v>3</v>
      </c>
      <c r="AG1" s="38" t="s">
        <v>34</v>
      </c>
      <c r="AH1" s="38" t="s">
        <v>22</v>
      </c>
      <c r="AI1" s="23" t="s">
        <v>36</v>
      </c>
      <c r="AJ1" s="23" t="s">
        <v>42</v>
      </c>
      <c r="AK1" s="30" t="s">
        <v>37</v>
      </c>
      <c r="AL1" s="30" t="s">
        <v>38</v>
      </c>
      <c r="AM1" s="30" t="s">
        <v>39</v>
      </c>
      <c r="AN1" s="30" t="s">
        <v>40</v>
      </c>
      <c r="AO1" s="8"/>
      <c r="AP1" s="2" t="s">
        <v>23</v>
      </c>
      <c r="AQ1" s="10">
        <v>0.45739999999999997</v>
      </c>
      <c r="AR1" t="s">
        <v>35</v>
      </c>
    </row>
    <row r="2" spans="1:47" x14ac:dyDescent="0.25">
      <c r="A2" s="2">
        <v>1993</v>
      </c>
      <c r="B2" s="12">
        <v>3571.5169919999998</v>
      </c>
      <c r="C2" s="2">
        <v>1089.462857</v>
      </c>
      <c r="D2" s="13">
        <f>($AQ$1*C2)+$AQ$2</f>
        <v>4326.6084107918005</v>
      </c>
      <c r="E2" s="24">
        <f>IF(D2&gt;=$B$33,0,$B$33-D2)</f>
        <v>0</v>
      </c>
      <c r="F2" s="24">
        <f>E2^2</f>
        <v>0</v>
      </c>
      <c r="G2" s="24">
        <v>1060.9842396096776</v>
      </c>
      <c r="H2" s="2">
        <v>125.46470555555557</v>
      </c>
      <c r="I2" s="28">
        <f>MAX(G2-C2,0)*H2</f>
        <v>0</v>
      </c>
      <c r="J2" s="28">
        <f>SUM($I$2:I2)/COUNT($I$2:I2)</f>
        <v>0</v>
      </c>
      <c r="L2" s="2">
        <v>3571.5169919999998</v>
      </c>
      <c r="M2" s="2">
        <v>28.274506349999999</v>
      </c>
      <c r="N2" s="2">
        <f>(M2*$AQ$4)+$AQ$5</f>
        <v>4509.8426729615612</v>
      </c>
      <c r="O2" s="28">
        <f>IF($N$33&lt;=N2,0,$N$33-N2)</f>
        <v>0</v>
      </c>
      <c r="P2" s="24">
        <f>O2^2</f>
        <v>0</v>
      </c>
      <c r="Q2" s="24">
        <v>29.014481650000011</v>
      </c>
      <c r="R2" s="2">
        <v>125.46470555555557</v>
      </c>
      <c r="S2" s="22">
        <f>MAX(M2-Q2,0)*R2</f>
        <v>0</v>
      </c>
      <c r="T2" s="20">
        <f>SUM($S$2:S2)/COUNT($S$2:S2)</f>
        <v>0</v>
      </c>
      <c r="V2" s="2">
        <v>3140.3060034999999</v>
      </c>
      <c r="W2" s="2">
        <v>328.947</v>
      </c>
      <c r="X2" s="2">
        <f>($AQ$7*W2)+$AQ$8</f>
        <v>4108.2381769999993</v>
      </c>
      <c r="Y2" s="20">
        <f>IF($X$33&lt;=X2,0,$X$33-X2)</f>
        <v>115.17776564516134</v>
      </c>
      <c r="Z2" s="20">
        <f>Y2^2</f>
        <v>13265.917699011708</v>
      </c>
      <c r="AA2" s="20">
        <v>393.25619354838705</v>
      </c>
      <c r="AB2" s="2">
        <v>124.28464</v>
      </c>
      <c r="AC2" s="20">
        <f>MAX(AA2-W2,0)*AB2</f>
        <v>7992.6449688516059</v>
      </c>
      <c r="AD2" s="20">
        <f>SUM($AC$2:AC2)/COUNT($AC$2:AC2)</f>
        <v>7992.6449688516059</v>
      </c>
      <c r="AE2" s="7"/>
      <c r="AF2" s="2">
        <v>4401.7120069999992</v>
      </c>
      <c r="AG2" s="2">
        <v>362.51749999999998</v>
      </c>
      <c r="AH2" s="9">
        <f>(AG2*$AQ$10)+$AQ$11</f>
        <v>4667.4350442499999</v>
      </c>
      <c r="AI2" s="20">
        <f>IF($AH$33&lt;=AH2,0,$AH$33-AH2)</f>
        <v>95.926472927419127</v>
      </c>
      <c r="AJ2" s="20">
        <f>AI2^2</f>
        <v>9201.8882082948749</v>
      </c>
      <c r="AK2" s="24">
        <v>434.58306451612907</v>
      </c>
      <c r="AL2" s="2">
        <v>120.40527955555558</v>
      </c>
      <c r="AM2" s="20">
        <f>MAX(AK2-AG2,0)*AL2</f>
        <v>8677.0744418934501</v>
      </c>
      <c r="AN2" s="20">
        <f>SUM($AM$2:AM2)/COUNT($AM$2:AM2)</f>
        <v>8677.0744418934501</v>
      </c>
      <c r="AO2" s="7"/>
      <c r="AP2" s="2" t="s">
        <v>24</v>
      </c>
      <c r="AQ2" s="10">
        <v>3828.2881000000002</v>
      </c>
    </row>
    <row r="3" spans="1:47" x14ac:dyDescent="0.25">
      <c r="A3" s="2">
        <v>1994</v>
      </c>
      <c r="B3" s="12">
        <v>3148.8079480000001</v>
      </c>
      <c r="C3" s="2">
        <v>371.06214290000003</v>
      </c>
      <c r="D3" s="13">
        <f>($AQ$1*C3)+$AQ$2</f>
        <v>3998.0119241624602</v>
      </c>
      <c r="E3" s="24">
        <f t="shared" ref="E3:E32" si="0">IF(D3&gt;=$B$33,0,$B$33-D3)</f>
        <v>315.56275309560488</v>
      </c>
      <c r="F3" s="24">
        <f t="shared" ref="F3:F32" si="1">E3^2</f>
        <v>99579.851141277686</v>
      </c>
      <c r="G3" s="24">
        <v>1060.9842396096776</v>
      </c>
      <c r="H3" s="2">
        <v>125.46470555555557</v>
      </c>
      <c r="I3" s="28">
        <f t="shared" ref="I3:I32" si="2">MAX(G3-C3,0)*H3</f>
        <v>86560.872719951236</v>
      </c>
      <c r="J3" s="28">
        <f>SUM($I$2:I3)/COUNT($I$2:I3)</f>
        <v>43280.436359975618</v>
      </c>
      <c r="L3" s="2">
        <v>3148.8079480000001</v>
      </c>
      <c r="M3" s="2">
        <v>29.688187989999999</v>
      </c>
      <c r="N3" s="2">
        <f>(M3*$AQ$4)+$AQ$5</f>
        <v>4134.8856713851455</v>
      </c>
      <c r="O3" s="28">
        <f t="shared" ref="O3:O32" si="3">IF($N$33&lt;=N3,0,$N$33-N3)</f>
        <v>178.69009686609479</v>
      </c>
      <c r="P3" s="24">
        <f t="shared" ref="P3:P32" si="4">O3^2</f>
        <v>31930.150718014338</v>
      </c>
      <c r="Q3" s="24">
        <v>29.014481650000011</v>
      </c>
      <c r="R3" s="2">
        <v>125.46470555555557</v>
      </c>
      <c r="S3" s="22">
        <f t="shared" ref="S3:S32" si="5">MAX(M3-Q3,0)*R3</f>
        <v>84.526367579009545</v>
      </c>
      <c r="T3" s="20">
        <f>SUM($S$2:S3)/COUNT($S$2:S3)</f>
        <v>42.263183789504772</v>
      </c>
      <c r="V3" s="2">
        <v>3194.388023</v>
      </c>
      <c r="W3" s="2">
        <v>315.93299999999999</v>
      </c>
      <c r="X3" s="2">
        <f t="shared" ref="X3:X32" si="6">($AQ$7*W3)+$AQ$8</f>
        <v>4084.9301029999997</v>
      </c>
      <c r="Y3" s="20">
        <f t="shared" ref="Y3:Y32" si="7">IF($X$33&lt;=X3,0,$X$33-X3)</f>
        <v>138.48583964516092</v>
      </c>
      <c r="Z3" s="20">
        <f t="shared" ref="Z3:Z32" si="8">Y3^2</f>
        <v>19178.327782225224</v>
      </c>
      <c r="AA3" s="20">
        <v>393.25619354838705</v>
      </c>
      <c r="AB3" s="2">
        <v>124.28464</v>
      </c>
      <c r="AC3" s="20">
        <f t="shared" ref="AC3:AC32" si="9">MAX(AA3-W3,0)*AB3</f>
        <v>9610.0852738116064</v>
      </c>
      <c r="AD3" s="20">
        <f>SUM($AC$2:AC3)/COUNT($AC$2:AC3)</f>
        <v>8801.3651213316061</v>
      </c>
      <c r="AE3" s="7"/>
      <c r="AF3" s="2">
        <v>4460.5920444999974</v>
      </c>
      <c r="AG3" s="2">
        <v>306.26249999999999</v>
      </c>
      <c r="AH3" s="9">
        <f t="shared" ref="AH3:AH32" si="10">(AG3*$AQ$10)+$AQ$11</f>
        <v>4592.5540137500002</v>
      </c>
      <c r="AI3" s="20">
        <f t="shared" ref="AI3:AI32" si="11">IF($AH$33&lt;=AH3,0,$AH$33-AH3)</f>
        <v>170.80750342741885</v>
      </c>
      <c r="AJ3" s="20">
        <f t="shared" ref="AJ3:AJ32" si="12">AI3^2</f>
        <v>29175.203227107704</v>
      </c>
      <c r="AK3" s="24">
        <v>434.58306451612907</v>
      </c>
      <c r="AL3" s="2">
        <v>120.40527955555558</v>
      </c>
      <c r="AM3" s="20">
        <f t="shared" ref="AM3:AM32" si="13">MAX(AK3-AG3,0)*AL3</f>
        <v>15450.473443291228</v>
      </c>
      <c r="AN3" s="20">
        <f>SUM($AM$2:AM3)/COUNT($AM$2:AM3)</f>
        <v>12063.773942592339</v>
      </c>
    </row>
    <row r="4" spans="1:47" x14ac:dyDescent="0.25">
      <c r="A4" s="2">
        <v>1995</v>
      </c>
      <c r="B4" s="12">
        <v>3510.3660359999999</v>
      </c>
      <c r="C4" s="2">
        <v>175.0678571</v>
      </c>
      <c r="D4" s="13">
        <f>($AQ$1*C4)+$AQ$2</f>
        <v>3908.3641378375401</v>
      </c>
      <c r="E4" s="24">
        <f t="shared" si="0"/>
        <v>405.21053942052504</v>
      </c>
      <c r="F4" s="24">
        <f t="shared" si="1"/>
        <v>164195.58125747286</v>
      </c>
      <c r="G4" s="24">
        <v>1060.9842396096776</v>
      </c>
      <c r="H4" s="2">
        <v>125.46470555555557</v>
      </c>
      <c r="I4" s="28">
        <f t="shared" si="2"/>
        <v>111151.23807841964</v>
      </c>
      <c r="J4" s="28">
        <f>SUM($I$2:I4)/COUNT($I$2:I4)</f>
        <v>65904.036932790288</v>
      </c>
      <c r="L4" s="2">
        <v>3510.3660359999999</v>
      </c>
      <c r="M4" s="2">
        <v>30.709064810000001</v>
      </c>
      <c r="N4" s="2">
        <f>(M4*$AQ$4)+$AQ$5</f>
        <v>3864.114020558537</v>
      </c>
      <c r="O4" s="28">
        <f t="shared" si="3"/>
        <v>449.46174769270328</v>
      </c>
      <c r="P4" s="24">
        <f t="shared" si="4"/>
        <v>202015.86263897928</v>
      </c>
      <c r="Q4" s="24">
        <v>29.014481650000011</v>
      </c>
      <c r="R4" s="2">
        <v>125.46470555555557</v>
      </c>
      <c r="S4" s="22">
        <f t="shared" si="5"/>
        <v>212.61037720880165</v>
      </c>
      <c r="T4" s="20">
        <f>SUM($S$2:S4)/COUNT($S$2:S4)</f>
        <v>99.045581595937065</v>
      </c>
      <c r="V4" s="2">
        <v>3296.0779630000002</v>
      </c>
      <c r="W4" s="2">
        <v>98.602999999999994</v>
      </c>
      <c r="X4" s="2">
        <f t="shared" si="6"/>
        <v>3695.6920729999997</v>
      </c>
      <c r="Y4" s="20">
        <f t="shared" si="7"/>
        <v>527.7238696451609</v>
      </c>
      <c r="Z4" s="20">
        <f t="shared" si="8"/>
        <v>278492.4825932628</v>
      </c>
      <c r="AA4" s="20">
        <v>393.25619354838705</v>
      </c>
      <c r="AB4" s="2">
        <v>124.28464</v>
      </c>
      <c r="AC4" s="20">
        <f t="shared" si="9"/>
        <v>36620.866085011607</v>
      </c>
      <c r="AD4" s="20">
        <f>SUM($AC$2:AC4)/COUNT($AC$2:AC4)</f>
        <v>18074.53210922494</v>
      </c>
      <c r="AE4" s="7"/>
      <c r="AF4" s="2">
        <v>4279.9059109999953</v>
      </c>
      <c r="AG4" s="2">
        <v>94.452500000000001</v>
      </c>
      <c r="AH4" s="9">
        <f t="shared" si="10"/>
        <v>4310.6137227500003</v>
      </c>
      <c r="AI4" s="20">
        <f t="shared" si="11"/>
        <v>452.74779442741874</v>
      </c>
      <c r="AJ4" s="20">
        <f t="shared" si="12"/>
        <v>204980.56535889223</v>
      </c>
      <c r="AK4" s="24">
        <v>434.58306451612907</v>
      </c>
      <c r="AL4" s="2">
        <v>120.40527955555558</v>
      </c>
      <c r="AM4" s="20">
        <f t="shared" si="13"/>
        <v>40953.515705953454</v>
      </c>
      <c r="AN4" s="20">
        <f>SUM($AM$2:AM4)/COUNT($AM$2:AM4)</f>
        <v>21693.687863712712</v>
      </c>
      <c r="AP4" s="2" t="s">
        <v>29</v>
      </c>
      <c r="AQ4" s="10">
        <v>-265.23439999999999</v>
      </c>
    </row>
    <row r="5" spans="1:47" x14ac:dyDescent="0.25">
      <c r="A5" s="2">
        <v>1996</v>
      </c>
      <c r="B5" s="12">
        <v>3814.706016000001</v>
      </c>
      <c r="C5" s="2">
        <v>168.32714290000001</v>
      </c>
      <c r="D5" s="13">
        <f>($AQ$1*C5)+$AQ$2</f>
        <v>3905.2809351624601</v>
      </c>
      <c r="E5" s="24">
        <f t="shared" si="0"/>
        <v>408.29374209560501</v>
      </c>
      <c r="F5" s="24">
        <f t="shared" si="1"/>
        <v>166703.77983443241</v>
      </c>
      <c r="G5" s="24">
        <v>1060.9842396096776</v>
      </c>
      <c r="H5" s="2">
        <v>125.46470555555557</v>
      </c>
      <c r="I5" s="28">
        <f t="shared" si="2"/>
        <v>111996.9598007568</v>
      </c>
      <c r="J5" s="28">
        <f>SUM($I$2:I5)/COUNT($I$2:I5)</f>
        <v>77427.267649781919</v>
      </c>
      <c r="L5" s="2">
        <v>3814.706016000001</v>
      </c>
      <c r="M5" s="2">
        <v>31.077427839999999</v>
      </c>
      <c r="N5" s="2">
        <f>(M5*$AQ$4)+$AQ$5</f>
        <v>3766.4114733143051</v>
      </c>
      <c r="O5" s="28">
        <f t="shared" si="3"/>
        <v>547.16429493693522</v>
      </c>
      <c r="P5" s="24">
        <f t="shared" si="4"/>
        <v>299388.76565383346</v>
      </c>
      <c r="Q5" s="24">
        <v>29.014481650000011</v>
      </c>
      <c r="R5" s="2">
        <v>125.46470555555557</v>
      </c>
      <c r="S5" s="22">
        <f t="shared" si="5"/>
        <v>258.8269363053036</v>
      </c>
      <c r="T5" s="20">
        <f>SUM($S$2:S5)/COUNT($S$2:S5)</f>
        <v>138.9909202732787</v>
      </c>
      <c r="V5" s="2">
        <v>3641.8160409999982</v>
      </c>
      <c r="W5" s="2">
        <v>160.26499999999999</v>
      </c>
      <c r="X5" s="2">
        <f t="shared" si="6"/>
        <v>3806.1287149999998</v>
      </c>
      <c r="Y5" s="20">
        <f t="shared" si="7"/>
        <v>417.28722764516078</v>
      </c>
      <c r="Z5" s="20">
        <f t="shared" si="8"/>
        <v>174128.63035578423</v>
      </c>
      <c r="AA5" s="20">
        <v>393.25619354838705</v>
      </c>
      <c r="AB5" s="2">
        <v>124.28464</v>
      </c>
      <c r="AC5" s="20">
        <f t="shared" si="9"/>
        <v>28957.226613331608</v>
      </c>
      <c r="AD5" s="20">
        <f>SUM($AC$2:AC5)/COUNT($AC$2:AC5)</f>
        <v>20795.205735251606</v>
      </c>
      <c r="AE5" s="7"/>
      <c r="AF5" s="2">
        <v>4117.4659935000027</v>
      </c>
      <c r="AG5" s="2">
        <v>191.6225</v>
      </c>
      <c r="AH5" s="9">
        <f t="shared" si="10"/>
        <v>4439.9567097500003</v>
      </c>
      <c r="AI5" s="20">
        <f t="shared" si="11"/>
        <v>323.40480742741875</v>
      </c>
      <c r="AJ5" s="20">
        <f t="shared" si="12"/>
        <v>104590.6694671658</v>
      </c>
      <c r="AK5" s="24">
        <v>434.58306451612907</v>
      </c>
      <c r="AL5" s="2">
        <v>120.40527955555558</v>
      </c>
      <c r="AM5" s="20">
        <f t="shared" si="13"/>
        <v>29253.734691540118</v>
      </c>
      <c r="AN5" s="20">
        <f>SUM($AM$2:AM5)/COUNT($AM$2:AM5)</f>
        <v>23583.699570669563</v>
      </c>
      <c r="AP5" s="2" t="s">
        <v>24</v>
      </c>
      <c r="AQ5" s="10">
        <v>12009.214400000001</v>
      </c>
    </row>
    <row r="6" spans="1:47" x14ac:dyDescent="0.25">
      <c r="A6" s="2">
        <v>1997</v>
      </c>
      <c r="B6" s="12">
        <v>4055.4880029999999</v>
      </c>
      <c r="C6" s="2">
        <v>674.08785709999995</v>
      </c>
      <c r="D6" s="13">
        <f>($AQ$1*C6)+$AQ$2</f>
        <v>4136.6158858375402</v>
      </c>
      <c r="E6" s="24">
        <f t="shared" si="0"/>
        <v>176.9587914205249</v>
      </c>
      <c r="F6" s="24">
        <f t="shared" si="1"/>
        <v>31314.413861012839</v>
      </c>
      <c r="G6" s="24">
        <v>1060.9842396096776</v>
      </c>
      <c r="H6" s="2">
        <v>125.46470555555557</v>
      </c>
      <c r="I6" s="28">
        <f t="shared" si="2"/>
        <v>48541.840712086305</v>
      </c>
      <c r="J6" s="28">
        <f>SUM($I$2:I6)/COUNT($I$2:I6)</f>
        <v>71650.182262242801</v>
      </c>
      <c r="L6" s="2">
        <v>4055.4880029999999</v>
      </c>
      <c r="M6" s="2">
        <v>29.66212711</v>
      </c>
      <c r="N6" s="2">
        <f>(M6*$AQ$4)+$AQ$5</f>
        <v>4141.7979132554165</v>
      </c>
      <c r="O6" s="28">
        <f t="shared" si="3"/>
        <v>171.77785499582387</v>
      </c>
      <c r="P6" s="24">
        <f t="shared" si="4"/>
        <v>29507.631466966293</v>
      </c>
      <c r="Q6" s="24">
        <v>29.014481650000011</v>
      </c>
      <c r="R6" s="2">
        <v>125.46470555555557</v>
      </c>
      <c r="S6" s="22">
        <f t="shared" si="5"/>
        <v>81.25664694329096</v>
      </c>
      <c r="T6" s="20">
        <f>SUM($S$2:S6)/COUNT($S$2:S6)</f>
        <v>127.44406560728116</v>
      </c>
      <c r="V6" s="2">
        <v>3584.9250200000001</v>
      </c>
      <c r="W6" s="2">
        <v>284.68799999999999</v>
      </c>
      <c r="X6" s="2">
        <f t="shared" si="6"/>
        <v>4028.9703079999999</v>
      </c>
      <c r="Y6" s="20">
        <f t="shared" si="7"/>
        <v>194.44563464516068</v>
      </c>
      <c r="Z6" s="20">
        <f t="shared" si="8"/>
        <v>37809.104832559315</v>
      </c>
      <c r="AA6" s="20">
        <v>393.25619354838705</v>
      </c>
      <c r="AB6" s="2">
        <v>124.28464</v>
      </c>
      <c r="AC6" s="20">
        <f t="shared" si="9"/>
        <v>13493.358850611608</v>
      </c>
      <c r="AD6" s="20">
        <f>SUM($AC$2:AC6)/COUNT($AC$2:AC6)</f>
        <v>19334.836358323606</v>
      </c>
      <c r="AE6" s="7"/>
      <c r="AF6" s="2">
        <v>4295.983005500002</v>
      </c>
      <c r="AG6" s="2">
        <v>410.10500000000002</v>
      </c>
      <c r="AH6" s="9">
        <f t="shared" si="10"/>
        <v>4730.7787655000002</v>
      </c>
      <c r="AI6" s="20">
        <f t="shared" si="11"/>
        <v>32.582751677418855</v>
      </c>
      <c r="AJ6" s="20">
        <f t="shared" si="12"/>
        <v>1061.6357068723412</v>
      </c>
      <c r="AK6" s="24">
        <v>434.58306451612907</v>
      </c>
      <c r="AL6" s="2">
        <v>120.40527955555558</v>
      </c>
      <c r="AM6" s="20">
        <f t="shared" si="13"/>
        <v>2947.2882010434437</v>
      </c>
      <c r="AN6" s="20">
        <f>SUM($AM$2:AM6)/COUNT($AM$2:AM6)</f>
        <v>19456.417296744337</v>
      </c>
    </row>
    <row r="7" spans="1:47" x14ac:dyDescent="0.25">
      <c r="A7" s="2">
        <v>1998</v>
      </c>
      <c r="B7" s="12">
        <v>3901.46</v>
      </c>
      <c r="C7" s="2">
        <v>981.30857140000001</v>
      </c>
      <c r="D7" s="13">
        <f>($AQ$1*C7)+$AQ$2</f>
        <v>4277.1386405583598</v>
      </c>
      <c r="E7" s="24">
        <f t="shared" si="0"/>
        <v>36.436036699705255</v>
      </c>
      <c r="F7" s="24">
        <f t="shared" si="1"/>
        <v>1327.5847703822683</v>
      </c>
      <c r="G7" s="24">
        <v>1060.9842396096776</v>
      </c>
      <c r="H7" s="2">
        <v>125.46470555555557</v>
      </c>
      <c r="I7" s="28">
        <f t="shared" si="2"/>
        <v>9996.4842518693404</v>
      </c>
      <c r="J7" s="28">
        <f>SUM($I$2:I7)/COUNT($I$2:I7)</f>
        <v>61374.565927180549</v>
      </c>
      <c r="L7" s="2">
        <v>3901.46</v>
      </c>
      <c r="M7" s="2">
        <v>28.849944059999999</v>
      </c>
      <c r="N7" s="2">
        <f>(M7*$AQ$4)+$AQ$5</f>
        <v>4357.216797212337</v>
      </c>
      <c r="O7" s="28">
        <f t="shared" si="3"/>
        <v>0</v>
      </c>
      <c r="P7" s="24">
        <f t="shared" si="4"/>
        <v>0</v>
      </c>
      <c r="Q7" s="24">
        <v>29.014481650000011</v>
      </c>
      <c r="R7" s="2">
        <v>125.46470555555557</v>
      </c>
      <c r="S7" s="22">
        <f t="shared" si="5"/>
        <v>0</v>
      </c>
      <c r="T7" s="20">
        <f>SUM($S$2:S7)/COUNT($S$2:S7)</f>
        <v>106.20338800606764</v>
      </c>
      <c r="V7" s="2">
        <v>3786.428003</v>
      </c>
      <c r="W7" s="2">
        <v>421.63400000000001</v>
      </c>
      <c r="X7" s="2">
        <f t="shared" si="6"/>
        <v>4274.2405939999999</v>
      </c>
      <c r="Y7" s="20">
        <f t="shared" si="7"/>
        <v>0</v>
      </c>
      <c r="Z7" s="20">
        <f t="shared" si="8"/>
        <v>0</v>
      </c>
      <c r="AA7" s="20">
        <v>393.25619354838705</v>
      </c>
      <c r="AB7" s="2">
        <v>124.28464</v>
      </c>
      <c r="AC7" s="20">
        <f t="shared" si="9"/>
        <v>0</v>
      </c>
      <c r="AD7" s="20">
        <f>SUM($AC$2:AC7)/COUNT($AC$2:AC7)</f>
        <v>16112.363631936338</v>
      </c>
      <c r="AE7" s="7"/>
      <c r="AF7" s="2">
        <v>4346.3440015000006</v>
      </c>
      <c r="AG7" s="2">
        <v>400.70249999999999</v>
      </c>
      <c r="AH7" s="9">
        <f t="shared" si="10"/>
        <v>4718.2630977500003</v>
      </c>
      <c r="AI7" s="20">
        <f t="shared" si="11"/>
        <v>45.098419427418776</v>
      </c>
      <c r="AJ7" s="20">
        <f t="shared" si="12"/>
        <v>2033.8674348513832</v>
      </c>
      <c r="AK7" s="24">
        <v>434.58306451612907</v>
      </c>
      <c r="AL7" s="2">
        <v>120.40527955555558</v>
      </c>
      <c r="AM7" s="20">
        <f t="shared" si="13"/>
        <v>4079.3988420645592</v>
      </c>
      <c r="AN7" s="20">
        <f>SUM($AM$2:AM7)/COUNT($AM$2:AM7)</f>
        <v>16893.580887631044</v>
      </c>
      <c r="AP7" s="2" t="s">
        <v>25</v>
      </c>
      <c r="AQ7" s="10">
        <v>1.7909999999999999</v>
      </c>
      <c r="AR7" t="s">
        <v>35</v>
      </c>
    </row>
    <row r="8" spans="1:47" x14ac:dyDescent="0.25">
      <c r="A8" s="2">
        <v>1999</v>
      </c>
      <c r="B8" s="12">
        <v>3996.72</v>
      </c>
      <c r="C8" s="2">
        <v>592.68785709999997</v>
      </c>
      <c r="D8" s="13">
        <f>($AQ$1*C8)+$AQ$2</f>
        <v>4099.3835258375402</v>
      </c>
      <c r="E8" s="24">
        <f t="shared" si="0"/>
        <v>214.19115142052487</v>
      </c>
      <c r="F8" s="24">
        <f t="shared" si="1"/>
        <v>45877.849346850213</v>
      </c>
      <c r="G8" s="24">
        <v>1060.9842396096776</v>
      </c>
      <c r="H8" s="2">
        <v>125.46470555555557</v>
      </c>
      <c r="I8" s="28">
        <f t="shared" si="2"/>
        <v>58754.667744308528</v>
      </c>
      <c r="J8" s="28">
        <f>SUM($I$2:I8)/COUNT($I$2:I8)</f>
        <v>61000.294758198834</v>
      </c>
      <c r="L8" s="2">
        <v>3996.72</v>
      </c>
      <c r="M8" s="2">
        <v>29.052579869999999</v>
      </c>
      <c r="N8" s="2">
        <f>(M8*$AQ$4)+$AQ$5</f>
        <v>4303.4708097284729</v>
      </c>
      <c r="O8" s="28">
        <f t="shared" si="3"/>
        <v>10.104958522767447</v>
      </c>
      <c r="P8" s="24">
        <f t="shared" si="4"/>
        <v>102.11018674685046</v>
      </c>
      <c r="Q8" s="24">
        <v>29.014481650000011</v>
      </c>
      <c r="R8" s="2">
        <v>125.46470555555557</v>
      </c>
      <c r="S8" s="22">
        <f t="shared" si="5"/>
        <v>4.7799819544892408</v>
      </c>
      <c r="T8" s="20">
        <f>SUM($S$2:S8)/COUNT($S$2:S8)</f>
        <v>91.714329998699299</v>
      </c>
      <c r="V8" s="2">
        <v>4045.6</v>
      </c>
      <c r="W8" s="2">
        <v>344.21199999999999</v>
      </c>
      <c r="X8" s="2">
        <f t="shared" si="6"/>
        <v>4135.577792</v>
      </c>
      <c r="Y8" s="20">
        <f t="shared" si="7"/>
        <v>87.838150645160567</v>
      </c>
      <c r="Z8" s="20">
        <f t="shared" si="8"/>
        <v>7715.5407087619215</v>
      </c>
      <c r="AA8" s="20">
        <v>393.25619354838705</v>
      </c>
      <c r="AB8" s="2">
        <v>124.28464</v>
      </c>
      <c r="AC8" s="20">
        <f t="shared" si="9"/>
        <v>6095.4399392516079</v>
      </c>
      <c r="AD8" s="20">
        <f>SUM($AC$2:AC8)/COUNT($AC$2:AC8)</f>
        <v>14681.374532981377</v>
      </c>
      <c r="AE8" s="7"/>
      <c r="AF8" s="2">
        <v>4383.16</v>
      </c>
      <c r="AG8" s="2">
        <v>421.40750000000003</v>
      </c>
      <c r="AH8" s="9">
        <f t="shared" si="10"/>
        <v>4745.8235232500001</v>
      </c>
      <c r="AI8" s="20">
        <f t="shared" si="11"/>
        <v>17.537993927418938</v>
      </c>
      <c r="AJ8" s="20">
        <f t="shared" si="12"/>
        <v>307.58123099818357</v>
      </c>
      <c r="AK8" s="24">
        <v>434.58306451612907</v>
      </c>
      <c r="AL8" s="2">
        <v>120.40527955555558</v>
      </c>
      <c r="AM8" s="20">
        <f t="shared" si="13"/>
        <v>1586.4075288667759</v>
      </c>
      <c r="AN8" s="20">
        <f>SUM($AM$2:AM8)/COUNT($AM$2:AM8)</f>
        <v>14706.841836379006</v>
      </c>
      <c r="AP8" s="2" t="s">
        <v>26</v>
      </c>
      <c r="AQ8" s="10">
        <v>3519.0940999999998</v>
      </c>
    </row>
    <row r="9" spans="1:47" x14ac:dyDescent="0.25">
      <c r="A9" s="2">
        <v>2000</v>
      </c>
      <c r="B9" s="12">
        <v>3977.66</v>
      </c>
      <c r="C9" s="2">
        <v>763.46</v>
      </c>
      <c r="D9" s="13">
        <f>($AQ$1*C9)+$AQ$2</f>
        <v>4177.4947040000006</v>
      </c>
      <c r="E9" s="24">
        <f t="shared" si="0"/>
        <v>136.07997325806446</v>
      </c>
      <c r="F9" s="24">
        <f t="shared" si="1"/>
        <v>18517.759121915537</v>
      </c>
      <c r="G9" s="24">
        <v>1060.9842396096776</v>
      </c>
      <c r="H9" s="2">
        <v>125.46470555555557</v>
      </c>
      <c r="I9" s="28">
        <f t="shared" si="2"/>
        <v>37328.79111826876</v>
      </c>
      <c r="J9" s="28">
        <f>SUM($I$2:I9)/COUNT($I$2:I9)</f>
        <v>58041.356803207571</v>
      </c>
      <c r="L9" s="2">
        <v>3977.66</v>
      </c>
      <c r="M9" s="2">
        <v>29.30609965</v>
      </c>
      <c r="N9" s="2">
        <f>(M9*$AQ$4)+$AQ$5</f>
        <v>4236.2286429920405</v>
      </c>
      <c r="O9" s="28">
        <f t="shared" si="3"/>
        <v>77.347125259199856</v>
      </c>
      <c r="P9" s="24">
        <f t="shared" si="4"/>
        <v>5982.5777858623524</v>
      </c>
      <c r="Q9" s="24">
        <v>29.014481650000011</v>
      </c>
      <c r="R9" s="2">
        <v>125.46470555555557</v>
      </c>
      <c r="S9" s="22">
        <f t="shared" si="5"/>
        <v>36.587766504698628</v>
      </c>
      <c r="T9" s="20">
        <f>SUM($S$2:S9)/COUNT($S$2:S9)</f>
        <v>84.823509561949209</v>
      </c>
      <c r="V9" s="2">
        <v>4206.79</v>
      </c>
      <c r="W9" s="2">
        <v>374.97800000000001</v>
      </c>
      <c r="X9" s="2">
        <f t="shared" si="6"/>
        <v>4190.6796979999999</v>
      </c>
      <c r="Y9" s="20">
        <f t="shared" si="7"/>
        <v>32.736244645160696</v>
      </c>
      <c r="Z9" s="20">
        <f t="shared" si="8"/>
        <v>1071.6617134678124</v>
      </c>
      <c r="AA9" s="20">
        <v>393.25619354838705</v>
      </c>
      <c r="AB9" s="2">
        <v>124.28464</v>
      </c>
      <c r="AC9" s="20">
        <f t="shared" si="9"/>
        <v>2271.6987050116054</v>
      </c>
      <c r="AD9" s="20">
        <f>SUM($AC$2:AC9)/COUNT($AC$2:AC9)</f>
        <v>13130.165054485155</v>
      </c>
      <c r="AE9" s="7"/>
      <c r="AF9" s="2">
        <v>4519.1000000000004</v>
      </c>
      <c r="AG9" s="2">
        <v>389.19749999999999</v>
      </c>
      <c r="AH9" s="9">
        <f t="shared" si="10"/>
        <v>4702.9487922500002</v>
      </c>
      <c r="AI9" s="20">
        <f t="shared" si="11"/>
        <v>60.412724927418822</v>
      </c>
      <c r="AJ9" s="20">
        <f t="shared" si="12"/>
        <v>3649.6973331559716</v>
      </c>
      <c r="AK9" s="24">
        <v>434.58306451612907</v>
      </c>
      <c r="AL9" s="2">
        <v>120.40527955555558</v>
      </c>
      <c r="AM9" s="20">
        <f t="shared" si="13"/>
        <v>5464.6615833512251</v>
      </c>
      <c r="AN9" s="20">
        <f>SUM($AM$2:AM9)/COUNT($AM$2:AM9)</f>
        <v>13551.569304750532</v>
      </c>
    </row>
    <row r="10" spans="1:47" x14ac:dyDescent="0.25">
      <c r="A10" s="2">
        <v>2001</v>
      </c>
      <c r="B10" s="12">
        <v>4105.75</v>
      </c>
      <c r="C10" s="2">
        <v>684.38071430000002</v>
      </c>
      <c r="D10" s="13">
        <f>($AQ$1*C10)+$AQ$2</f>
        <v>4141.3238387208203</v>
      </c>
      <c r="E10" s="24">
        <f t="shared" si="0"/>
        <v>172.25083853724482</v>
      </c>
      <c r="F10" s="24">
        <f t="shared" si="1"/>
        <v>29670.351376783983</v>
      </c>
      <c r="G10" s="24">
        <v>1060.9842396096776</v>
      </c>
      <c r="H10" s="2">
        <v>125.46470555555557</v>
      </c>
      <c r="I10" s="28">
        <f t="shared" si="2"/>
        <v>47250.450414162915</v>
      </c>
      <c r="J10" s="28">
        <f>SUM($I$2:I10)/COUNT($I$2:I10)</f>
        <v>56842.367204424838</v>
      </c>
      <c r="L10" s="2">
        <v>4105.75</v>
      </c>
      <c r="M10" s="2">
        <v>29.3023396</v>
      </c>
      <c r="N10" s="2">
        <f>(M10*$AQ$4)+$AQ$5</f>
        <v>4237.225937597761</v>
      </c>
      <c r="O10" s="28">
        <f t="shared" si="3"/>
        <v>76.34983065347933</v>
      </c>
      <c r="P10" s="24">
        <f t="shared" si="4"/>
        <v>5829.2966408149723</v>
      </c>
      <c r="Q10" s="24">
        <v>29.014481650000011</v>
      </c>
      <c r="R10" s="2">
        <v>125.46470555555557</v>
      </c>
      <c r="S10" s="22">
        <f t="shared" si="5"/>
        <v>36.116012938574421</v>
      </c>
      <c r="T10" s="20">
        <f>SUM($S$2:S10)/COUNT($S$2:S10)</f>
        <v>79.411565492685341</v>
      </c>
      <c r="V10" s="2">
        <v>4333.3999999999996</v>
      </c>
      <c r="W10" s="2">
        <v>493.596</v>
      </c>
      <c r="X10" s="2">
        <f t="shared" si="6"/>
        <v>4403.1245359999994</v>
      </c>
      <c r="Y10" s="20">
        <f t="shared" si="7"/>
        <v>0</v>
      </c>
      <c r="Z10" s="20">
        <f t="shared" si="8"/>
        <v>0</v>
      </c>
      <c r="AA10" s="20">
        <v>393.25619354838705</v>
      </c>
      <c r="AB10" s="2">
        <v>124.28464</v>
      </c>
      <c r="AC10" s="20">
        <f t="shared" si="9"/>
        <v>0</v>
      </c>
      <c r="AD10" s="20">
        <f>SUM($AC$2:AC10)/COUNT($AC$2:AC10)</f>
        <v>11671.257826209026</v>
      </c>
      <c r="AE10" s="7"/>
      <c r="AF10" s="2">
        <v>4747.38</v>
      </c>
      <c r="AG10" s="2">
        <v>476.19499999999999</v>
      </c>
      <c r="AH10" s="9">
        <f t="shared" si="10"/>
        <v>4818.7511644999995</v>
      </c>
      <c r="AI10" s="20">
        <f t="shared" si="11"/>
        <v>0</v>
      </c>
      <c r="AJ10" s="20">
        <f t="shared" si="12"/>
        <v>0</v>
      </c>
      <c r="AK10" s="24">
        <v>434.58306451612907</v>
      </c>
      <c r="AL10" s="2">
        <v>120.40527955555558</v>
      </c>
      <c r="AM10" s="20">
        <f t="shared" si="13"/>
        <v>0</v>
      </c>
      <c r="AN10" s="20">
        <f>SUM($AM$2:AM10)/COUNT($AM$2:AM10)</f>
        <v>12045.839382000473</v>
      </c>
      <c r="AP10" s="2" t="s">
        <v>27</v>
      </c>
      <c r="AQ10" s="10">
        <v>1.3310999999999999</v>
      </c>
      <c r="AR10" t="s">
        <v>35</v>
      </c>
    </row>
    <row r="11" spans="1:47" x14ac:dyDescent="0.25">
      <c r="A11" s="2">
        <v>2002</v>
      </c>
      <c r="B11" s="12">
        <v>4460.2</v>
      </c>
      <c r="C11" s="2">
        <v>966.23642859999995</v>
      </c>
      <c r="D11" s="13">
        <f>($AQ$1*C11)+$AQ$2</f>
        <v>4270.2446424416403</v>
      </c>
      <c r="E11" s="24">
        <f t="shared" si="0"/>
        <v>43.330034816424813</v>
      </c>
      <c r="F11" s="24">
        <f t="shared" si="1"/>
        <v>1877.4919171925865</v>
      </c>
      <c r="G11" s="24">
        <v>1060.9842396096776</v>
      </c>
      <c r="H11" s="2">
        <v>125.46470555555557</v>
      </c>
      <c r="I11" s="28">
        <f t="shared" si="2"/>
        <v>11887.506210362633</v>
      </c>
      <c r="J11" s="28">
        <f>SUM($I$2:I11)/COUNT($I$2:I11)</f>
        <v>52346.88110501862</v>
      </c>
      <c r="L11" s="2">
        <v>4460.2</v>
      </c>
      <c r="M11" s="2">
        <v>28.61396796</v>
      </c>
      <c r="N11" s="2">
        <f>(M11*$AQ$4)+$AQ$5</f>
        <v>4419.8057765101767</v>
      </c>
      <c r="O11" s="28">
        <f t="shared" si="3"/>
        <v>0</v>
      </c>
      <c r="P11" s="24">
        <f t="shared" si="4"/>
        <v>0</v>
      </c>
      <c r="Q11" s="24">
        <v>29.014481650000011</v>
      </c>
      <c r="R11" s="2">
        <v>125.46470555555557</v>
      </c>
      <c r="S11" s="22">
        <f t="shared" si="5"/>
        <v>0</v>
      </c>
      <c r="T11" s="20">
        <f>SUM($S$2:S11)/COUNT($S$2:S11)</f>
        <v>71.4704089434168</v>
      </c>
      <c r="V11" s="2">
        <v>4199.83</v>
      </c>
      <c r="W11" s="2">
        <v>280.08600000000001</v>
      </c>
      <c r="X11" s="2">
        <f t="shared" si="6"/>
        <v>4020.728126</v>
      </c>
      <c r="Y11" s="20">
        <f t="shared" si="7"/>
        <v>202.68781664516064</v>
      </c>
      <c r="Z11" s="20">
        <f t="shared" si="8"/>
        <v>41082.351016382258</v>
      </c>
      <c r="AA11" s="20">
        <v>393.25619354838705</v>
      </c>
      <c r="AB11" s="2">
        <v>124.28464</v>
      </c>
      <c r="AC11" s="20">
        <f t="shared" si="9"/>
        <v>14065.316763891604</v>
      </c>
      <c r="AD11" s="20">
        <f>SUM($AC$2:AC11)/COUNT($AC$2:AC11)</f>
        <v>11910.663719977285</v>
      </c>
      <c r="AE11" s="7"/>
      <c r="AF11" s="2">
        <v>4602.59</v>
      </c>
      <c r="AG11" s="2">
        <v>316.89499999999998</v>
      </c>
      <c r="AH11" s="9">
        <f t="shared" si="10"/>
        <v>4606.7069345</v>
      </c>
      <c r="AI11" s="20">
        <f t="shared" si="11"/>
        <v>156.65458267741906</v>
      </c>
      <c r="AJ11" s="20">
        <f t="shared" si="12"/>
        <v>24540.658273836321</v>
      </c>
      <c r="AK11" s="24">
        <v>434.58306451612907</v>
      </c>
      <c r="AL11" s="2">
        <v>120.40527955555558</v>
      </c>
      <c r="AM11" s="20">
        <f t="shared" si="13"/>
        <v>14170.264308416783</v>
      </c>
      <c r="AN11" s="20">
        <f>SUM($AM$2:AM11)/COUNT($AM$2:AM11)</f>
        <v>12258.281874642104</v>
      </c>
      <c r="AP11" s="2" t="s">
        <v>28</v>
      </c>
      <c r="AQ11" s="10">
        <v>4184.8879999999999</v>
      </c>
    </row>
    <row r="12" spans="1:47" x14ac:dyDescent="0.25">
      <c r="A12" s="2">
        <v>2003</v>
      </c>
      <c r="B12" s="12">
        <v>4312.5200000000004</v>
      </c>
      <c r="C12" s="2">
        <v>688.75142860000005</v>
      </c>
      <c r="D12" s="13">
        <f>($AQ$1*C12)+$AQ$2</f>
        <v>4143.3230034416401</v>
      </c>
      <c r="E12" s="24">
        <f t="shared" si="0"/>
        <v>170.25167381642495</v>
      </c>
      <c r="F12" s="24">
        <f t="shared" si="1"/>
        <v>28985.63243729436</v>
      </c>
      <c r="G12" s="24">
        <v>1060.9842396096776</v>
      </c>
      <c r="H12" s="2">
        <v>125.46470555555557</v>
      </c>
      <c r="I12" s="28">
        <f t="shared" si="2"/>
        <v>46702.080031445956</v>
      </c>
      <c r="J12" s="28">
        <f>SUM($I$2:I12)/COUNT($I$2:I12)</f>
        <v>51833.717371057464</v>
      </c>
      <c r="L12" s="2">
        <v>4312.5200000000004</v>
      </c>
      <c r="M12" s="2">
        <v>29.74863749</v>
      </c>
      <c r="N12" s="2">
        <f>(M12*$AQ$4)+$AQ$5</f>
        <v>4118.8523845223453</v>
      </c>
      <c r="O12" s="28">
        <f t="shared" si="3"/>
        <v>194.72338372889499</v>
      </c>
      <c r="P12" s="24">
        <f t="shared" si="4"/>
        <v>37917.196170830488</v>
      </c>
      <c r="Q12" s="24">
        <v>29.014481650000011</v>
      </c>
      <c r="R12" s="2">
        <v>125.46470555555557</v>
      </c>
      <c r="S12" s="22">
        <f t="shared" si="5"/>
        <v>92.110646297490192</v>
      </c>
      <c r="T12" s="20">
        <f>SUM($S$2:S12)/COUNT($S$2:S12)</f>
        <v>73.346794157423474</v>
      </c>
      <c r="V12" s="2">
        <v>3963.21</v>
      </c>
      <c r="W12" s="2">
        <v>304.34500000000003</v>
      </c>
      <c r="X12" s="2">
        <f t="shared" si="6"/>
        <v>4064.1759949999996</v>
      </c>
      <c r="Y12" s="20">
        <f t="shared" si="7"/>
        <v>159.23994764516101</v>
      </c>
      <c r="Z12" s="20">
        <f t="shared" si="8"/>
        <v>25357.36092603362</v>
      </c>
      <c r="AA12" s="20">
        <v>393.25619354838705</v>
      </c>
      <c r="AB12" s="2">
        <v>124.28464</v>
      </c>
      <c r="AC12" s="20">
        <f t="shared" si="9"/>
        <v>11050.295682131602</v>
      </c>
      <c r="AD12" s="20">
        <f>SUM($AC$2:AC12)/COUNT($AC$2:AC12)</f>
        <v>11832.448443809495</v>
      </c>
      <c r="AE12" s="7"/>
      <c r="AF12" s="2">
        <v>4508.2299999999996</v>
      </c>
      <c r="AG12" s="2">
        <v>274.77625</v>
      </c>
      <c r="AH12" s="9">
        <f t="shared" si="10"/>
        <v>4550.6426663749999</v>
      </c>
      <c r="AI12" s="20">
        <f t="shared" si="11"/>
        <v>212.71885080241918</v>
      </c>
      <c r="AJ12" s="20">
        <f t="shared" si="12"/>
        <v>45249.309486701874</v>
      </c>
      <c r="AK12" s="24">
        <v>434.58306451612907</v>
      </c>
      <c r="AL12" s="2">
        <v>120.40527955555558</v>
      </c>
      <c r="AM12" s="20">
        <f t="shared" si="13"/>
        <v>19241.584176697339</v>
      </c>
      <c r="AN12" s="20">
        <f>SUM($AM$2:AM12)/COUNT($AM$2:AM12)</f>
        <v>12893.127538465307</v>
      </c>
    </row>
    <row r="13" spans="1:47" x14ac:dyDescent="0.25">
      <c r="A13" s="2">
        <v>2004</v>
      </c>
      <c r="B13" s="12">
        <v>4515.84</v>
      </c>
      <c r="C13" s="2">
        <v>1159.78</v>
      </c>
      <c r="D13" s="13">
        <f>($AQ$1*C13)+$AQ$2</f>
        <v>4358.7714720000004</v>
      </c>
      <c r="E13" s="24">
        <f t="shared" si="0"/>
        <v>0</v>
      </c>
      <c r="F13" s="24">
        <f t="shared" si="1"/>
        <v>0</v>
      </c>
      <c r="G13" s="24">
        <v>1060.9842396096776</v>
      </c>
      <c r="H13" s="2">
        <v>125.46470555555557</v>
      </c>
      <c r="I13" s="28">
        <f t="shared" si="2"/>
        <v>0</v>
      </c>
      <c r="J13" s="28">
        <f>SUM($I$2:I13)/COUNT($I$2:I13)</f>
        <v>47514.24092346934</v>
      </c>
      <c r="L13" s="2">
        <v>4515.84</v>
      </c>
      <c r="M13" s="2">
        <v>28.362601250000001</v>
      </c>
      <c r="N13" s="2">
        <f>(M13*$AQ$4)+$AQ$5</f>
        <v>4486.4768750170006</v>
      </c>
      <c r="O13" s="28">
        <f t="shared" si="3"/>
        <v>0</v>
      </c>
      <c r="P13" s="24">
        <f t="shared" si="4"/>
        <v>0</v>
      </c>
      <c r="Q13" s="24">
        <v>29.014481650000011</v>
      </c>
      <c r="R13" s="2">
        <v>125.46470555555557</v>
      </c>
      <c r="S13" s="22">
        <f t="shared" si="5"/>
        <v>0</v>
      </c>
      <c r="T13" s="20">
        <f>SUM($S$2:S13)/COUNT($S$2:S13)</f>
        <v>67.234561310971529</v>
      </c>
      <c r="V13" s="2">
        <v>4056.25</v>
      </c>
      <c r="W13" s="2">
        <v>402.06400000000002</v>
      </c>
      <c r="X13" s="2">
        <f t="shared" si="6"/>
        <v>4239.190724</v>
      </c>
      <c r="Y13" s="20">
        <f t="shared" si="7"/>
        <v>0</v>
      </c>
      <c r="Z13" s="20">
        <f t="shared" si="8"/>
        <v>0</v>
      </c>
      <c r="AA13" s="20">
        <v>393.25619354838705</v>
      </c>
      <c r="AB13" s="2">
        <v>124.28464</v>
      </c>
      <c r="AC13" s="20">
        <f t="shared" si="9"/>
        <v>0</v>
      </c>
      <c r="AD13" s="20">
        <f>SUM($AC$2:AC13)/COUNT($AC$2:AC13)</f>
        <v>10846.411073492038</v>
      </c>
      <c r="AE13" s="7"/>
      <c r="AF13" s="2">
        <v>4822.93</v>
      </c>
      <c r="AG13" s="2">
        <v>462.97624999999999</v>
      </c>
      <c r="AH13" s="9">
        <f t="shared" si="10"/>
        <v>4801.1556863750002</v>
      </c>
      <c r="AI13" s="20">
        <f t="shared" si="11"/>
        <v>0</v>
      </c>
      <c r="AJ13" s="20">
        <f t="shared" si="12"/>
        <v>0</v>
      </c>
      <c r="AK13" s="24">
        <v>434.58306451612907</v>
      </c>
      <c r="AL13" s="2">
        <v>120.40527955555558</v>
      </c>
      <c r="AM13" s="20">
        <f t="shared" si="13"/>
        <v>0</v>
      </c>
      <c r="AN13" s="20">
        <f>SUM($AM$2:AM13)/COUNT($AM$2:AM13)</f>
        <v>11818.700243593199</v>
      </c>
      <c r="AP13" s="2"/>
      <c r="AQ13" s="2" t="s">
        <v>12</v>
      </c>
      <c r="AR13" s="2" t="s">
        <v>13</v>
      </c>
      <c r="AS13" s="2" t="s">
        <v>14</v>
      </c>
      <c r="AT13" s="2" t="s">
        <v>18</v>
      </c>
      <c r="AU13" s="2" t="s">
        <v>15</v>
      </c>
    </row>
    <row r="14" spans="1:47" x14ac:dyDescent="0.25">
      <c r="A14" s="2">
        <v>2005</v>
      </c>
      <c r="B14" s="12">
        <v>4361.5200000000004</v>
      </c>
      <c r="C14" s="2">
        <v>1036.9192860000001</v>
      </c>
      <c r="D14" s="13">
        <f>($AQ$1*C14)+$AQ$2</f>
        <v>4302.5749814164001</v>
      </c>
      <c r="E14" s="24">
        <f t="shared" si="0"/>
        <v>10.999695841665016</v>
      </c>
      <c r="F14" s="24">
        <f t="shared" si="1"/>
        <v>120.99330860914264</v>
      </c>
      <c r="G14" s="24">
        <v>1060.9842396096776</v>
      </c>
      <c r="H14" s="2">
        <v>125.46470555555557</v>
      </c>
      <c r="I14" s="28">
        <f t="shared" si="2"/>
        <v>3019.3023188462989</v>
      </c>
      <c r="J14" s="28">
        <f>SUM($I$2:I14)/COUNT($I$2:I14)</f>
        <v>44091.553338498343</v>
      </c>
      <c r="L14" s="2">
        <v>4361.5200000000004</v>
      </c>
      <c r="M14" s="2">
        <v>28.467502079999999</v>
      </c>
      <c r="N14" s="2">
        <f>(M14*$AQ$4)+$AQ$5</f>
        <v>4458.6535663124496</v>
      </c>
      <c r="O14" s="28">
        <f t="shared" si="3"/>
        <v>0</v>
      </c>
      <c r="P14" s="24">
        <f t="shared" si="4"/>
        <v>0</v>
      </c>
      <c r="Q14" s="24">
        <v>29.014481650000011</v>
      </c>
      <c r="R14" s="2">
        <v>125.46470555555557</v>
      </c>
      <c r="S14" s="22">
        <f t="shared" si="5"/>
        <v>0</v>
      </c>
      <c r="T14" s="20">
        <f>SUM($S$2:S14)/COUNT($S$2:S14)</f>
        <v>62.062671979358328</v>
      </c>
      <c r="V14" s="2">
        <v>4217.46</v>
      </c>
      <c r="W14" s="2">
        <v>297.44600000000003</v>
      </c>
      <c r="X14" s="2">
        <f t="shared" si="6"/>
        <v>4051.8198859999998</v>
      </c>
      <c r="Y14" s="20">
        <f t="shared" si="7"/>
        <v>171.59605664516084</v>
      </c>
      <c r="Z14" s="20">
        <f t="shared" si="8"/>
        <v>29445.206656169248</v>
      </c>
      <c r="AA14" s="20">
        <v>393.25619354838705</v>
      </c>
      <c r="AB14" s="2">
        <v>124.28464</v>
      </c>
      <c r="AC14" s="20">
        <f t="shared" si="9"/>
        <v>11907.735413491602</v>
      </c>
      <c r="AD14" s="20">
        <f>SUM($AC$2:AC14)/COUNT($AC$2:AC14)</f>
        <v>10928.051407338158</v>
      </c>
      <c r="AE14" s="7"/>
      <c r="AF14" s="2">
        <v>4791.01</v>
      </c>
      <c r="AG14" s="2">
        <v>332.73374999999999</v>
      </c>
      <c r="AH14" s="9">
        <f t="shared" si="10"/>
        <v>4627.7898946249998</v>
      </c>
      <c r="AI14" s="20">
        <f t="shared" si="11"/>
        <v>135.57162255241929</v>
      </c>
      <c r="AJ14" s="20">
        <f t="shared" si="12"/>
        <v>18379.66484149564</v>
      </c>
      <c r="AK14" s="24">
        <v>434.58306451612907</v>
      </c>
      <c r="AL14" s="2">
        <v>120.40527955555558</v>
      </c>
      <c r="AM14" s="20">
        <f t="shared" si="13"/>
        <v>12263.195186856228</v>
      </c>
      <c r="AN14" s="20">
        <f>SUM($AM$2:AM14)/COUNT($AM$2:AM14)</f>
        <v>11852.892162305739</v>
      </c>
      <c r="AP14" s="2" t="s">
        <v>17</v>
      </c>
      <c r="AQ14" s="2">
        <v>4763.3493130322577</v>
      </c>
      <c r="AR14" s="2">
        <v>0</v>
      </c>
      <c r="AS14" s="2">
        <v>434.57389605007086</v>
      </c>
      <c r="AT14" s="2">
        <v>1.3310999999999999</v>
      </c>
      <c r="AU14" s="2">
        <v>4184.8879999999999</v>
      </c>
    </row>
    <row r="15" spans="1:47" x14ac:dyDescent="0.25">
      <c r="A15" s="2">
        <v>2006</v>
      </c>
      <c r="B15" s="12">
        <v>4552.82</v>
      </c>
      <c r="C15" s="2">
        <v>1143.8235709999999</v>
      </c>
      <c r="D15" s="13">
        <f>($AQ$1*C15)+$AQ$2</f>
        <v>4351.4730013753997</v>
      </c>
      <c r="E15" s="24">
        <f t="shared" si="0"/>
        <v>0</v>
      </c>
      <c r="F15" s="24">
        <f t="shared" si="1"/>
        <v>0</v>
      </c>
      <c r="G15" s="24">
        <v>1060.9842396096776</v>
      </c>
      <c r="H15" s="2">
        <v>125.46470555555557</v>
      </c>
      <c r="I15" s="28">
        <f t="shared" si="2"/>
        <v>0</v>
      </c>
      <c r="J15" s="28">
        <f>SUM($I$2:I15)/COUNT($I$2:I15)</f>
        <v>40942.156671462748</v>
      </c>
      <c r="L15" s="2">
        <v>4552.82</v>
      </c>
      <c r="M15" s="2">
        <v>28.605255459999999</v>
      </c>
      <c r="N15" s="2">
        <f>(M15*$AQ$4)+$AQ$5</f>
        <v>4422.1166312201776</v>
      </c>
      <c r="O15" s="28">
        <f t="shared" si="3"/>
        <v>0</v>
      </c>
      <c r="P15" s="24">
        <f t="shared" si="4"/>
        <v>0</v>
      </c>
      <c r="Q15" s="24">
        <v>29.014481650000011</v>
      </c>
      <c r="R15" s="2">
        <v>125.46470555555557</v>
      </c>
      <c r="S15" s="22">
        <f t="shared" si="5"/>
        <v>0</v>
      </c>
      <c r="T15" s="20">
        <f>SUM($S$2:S15)/COUNT($S$2:S15)</f>
        <v>57.629623980832733</v>
      </c>
      <c r="V15" s="2">
        <v>4515.68</v>
      </c>
      <c r="W15" s="2">
        <v>313.20499999999998</v>
      </c>
      <c r="X15" s="2">
        <f t="shared" si="6"/>
        <v>4080.0442549999998</v>
      </c>
      <c r="Y15" s="20">
        <f t="shared" si="7"/>
        <v>143.37168764516082</v>
      </c>
      <c r="Z15" s="20">
        <f t="shared" si="8"/>
        <v>20555.440818221559</v>
      </c>
      <c r="AA15" s="20">
        <v>393.25619354838705</v>
      </c>
      <c r="AB15" s="2">
        <v>124.28464</v>
      </c>
      <c r="AC15" s="20">
        <f t="shared" si="9"/>
        <v>9949.1337717316073</v>
      </c>
      <c r="AD15" s="20">
        <f>SUM($AC$2:AC15)/COUNT($AC$2:AC15)</f>
        <v>10858.128719080547</v>
      </c>
      <c r="AE15" s="7"/>
      <c r="AF15" s="2">
        <v>4885.9399999999996</v>
      </c>
      <c r="AG15" s="2">
        <v>304.96875</v>
      </c>
      <c r="AH15" s="9">
        <f t="shared" si="10"/>
        <v>4590.8319031250003</v>
      </c>
      <c r="AI15" s="20">
        <f t="shared" si="11"/>
        <v>172.52961405241876</v>
      </c>
      <c r="AJ15" s="20">
        <f t="shared" si="12"/>
        <v>29766.467725076574</v>
      </c>
      <c r="AK15" s="24">
        <v>434.58306451612907</v>
      </c>
      <c r="AL15" s="2">
        <v>120.40527955555558</v>
      </c>
      <c r="AM15" s="20">
        <f t="shared" si="13"/>
        <v>15606.247773716226</v>
      </c>
      <c r="AN15" s="20">
        <f>SUM($AM$2:AM15)/COUNT($AM$2:AM15)</f>
        <v>12120.988991692202</v>
      </c>
      <c r="AP15" s="2" t="s">
        <v>19</v>
      </c>
      <c r="AQ15" s="2">
        <v>4223.4104909677417</v>
      </c>
      <c r="AR15" s="2">
        <v>0</v>
      </c>
      <c r="AS15" s="2">
        <v>393.25331558565915</v>
      </c>
      <c r="AT15" s="2">
        <v>1.7909999999999999</v>
      </c>
      <c r="AU15" s="2">
        <v>3519.0940999999998</v>
      </c>
    </row>
    <row r="16" spans="1:47" x14ac:dyDescent="0.25">
      <c r="A16" s="2">
        <v>2007</v>
      </c>
      <c r="B16" s="12">
        <v>4826.72</v>
      </c>
      <c r="C16" s="2">
        <v>1249.2242859999999</v>
      </c>
      <c r="D16" s="13">
        <f>($AQ$1*C16)+$AQ$2</f>
        <v>4399.6832884164005</v>
      </c>
      <c r="E16" s="24">
        <f t="shared" si="0"/>
        <v>0</v>
      </c>
      <c r="F16" s="24">
        <f t="shared" si="1"/>
        <v>0</v>
      </c>
      <c r="G16" s="24">
        <v>1060.9842396096776</v>
      </c>
      <c r="H16" s="2">
        <v>125.46470555555557</v>
      </c>
      <c r="I16" s="28">
        <f t="shared" si="2"/>
        <v>0</v>
      </c>
      <c r="J16" s="28">
        <f>SUM($I$2:I16)/COUNT($I$2:I16)</f>
        <v>38212.679560031895</v>
      </c>
      <c r="L16" s="2">
        <v>4826.72</v>
      </c>
      <c r="M16" s="2">
        <v>28.32117792</v>
      </c>
      <c r="N16" s="2">
        <f>(M16*$AQ$4)+$AQ$5</f>
        <v>4497.4637670955526</v>
      </c>
      <c r="O16" s="28">
        <f t="shared" si="3"/>
        <v>0</v>
      </c>
      <c r="P16" s="24">
        <f t="shared" si="4"/>
        <v>0</v>
      </c>
      <c r="Q16" s="24">
        <v>29.014481650000011</v>
      </c>
      <c r="R16" s="2">
        <v>125.46470555555557</v>
      </c>
      <c r="S16" s="22">
        <f t="shared" si="5"/>
        <v>0</v>
      </c>
      <c r="T16" s="20">
        <f>SUM($S$2:S16)/COUNT($S$2:S16)</f>
        <v>53.787649048777219</v>
      </c>
      <c r="V16" s="2">
        <v>4707.88</v>
      </c>
      <c r="W16" s="2">
        <v>357.44499999999999</v>
      </c>
      <c r="X16" s="2">
        <f t="shared" si="6"/>
        <v>4159.2780949999997</v>
      </c>
      <c r="Y16" s="20">
        <f t="shared" si="7"/>
        <v>64.137847645160946</v>
      </c>
      <c r="Z16" s="20">
        <f t="shared" si="8"/>
        <v>4113.6635005538774</v>
      </c>
      <c r="AA16" s="20">
        <v>393.25619354838705</v>
      </c>
      <c r="AB16" s="2">
        <v>124.28464</v>
      </c>
      <c r="AC16" s="20">
        <f t="shared" si="9"/>
        <v>4450.7812981316074</v>
      </c>
      <c r="AD16" s="20">
        <f>SUM($AC$2:AC16)/COUNT($AC$2:AC16)</f>
        <v>10430.972224350617</v>
      </c>
      <c r="AE16" s="7"/>
      <c r="AF16" s="2">
        <v>5006.22</v>
      </c>
      <c r="AG16" s="2">
        <v>470.78500000000003</v>
      </c>
      <c r="AH16" s="9">
        <f t="shared" si="10"/>
        <v>4811.5499135</v>
      </c>
      <c r="AI16" s="20">
        <f t="shared" si="11"/>
        <v>0</v>
      </c>
      <c r="AJ16" s="20">
        <f t="shared" si="12"/>
        <v>0</v>
      </c>
      <c r="AK16" s="24">
        <v>434.58306451612907</v>
      </c>
      <c r="AL16" s="2">
        <v>120.40527955555558</v>
      </c>
      <c r="AM16" s="20">
        <f t="shared" si="13"/>
        <v>0</v>
      </c>
      <c r="AN16" s="20">
        <f>SUM($AM$2:AM16)/COUNT($AM$2:AM16)</f>
        <v>11312.923058912722</v>
      </c>
      <c r="AP16" s="2" t="s">
        <v>16</v>
      </c>
      <c r="AQ16" s="2">
        <v>4313.5746772580651</v>
      </c>
      <c r="AR16" s="2">
        <v>29.014485009282243</v>
      </c>
      <c r="AS16" s="2">
        <v>0</v>
      </c>
      <c r="AT16" s="2">
        <v>-265.23439999999999</v>
      </c>
      <c r="AU16" s="2">
        <v>12009.214400000001</v>
      </c>
    </row>
    <row r="17" spans="1:47" x14ac:dyDescent="0.25">
      <c r="A17" s="2">
        <v>2008</v>
      </c>
      <c r="B17" s="12">
        <v>4893.38</v>
      </c>
      <c r="C17" s="2">
        <v>738.72214289999999</v>
      </c>
      <c r="D17" s="13">
        <f>($AQ$1*C17)+$AQ$2</f>
        <v>4166.1796081624598</v>
      </c>
      <c r="E17" s="24">
        <f t="shared" si="0"/>
        <v>147.39506909560532</v>
      </c>
      <c r="F17" s="24">
        <f t="shared" si="1"/>
        <v>21725.306393698269</v>
      </c>
      <c r="G17" s="24">
        <v>1060.9842396096776</v>
      </c>
      <c r="H17" s="2">
        <v>125.46470555555557</v>
      </c>
      <c r="I17" s="28">
        <f t="shared" si="2"/>
        <v>40432.519075395678</v>
      </c>
      <c r="J17" s="28">
        <f>SUM($I$2:I17)/COUNT($I$2:I17)</f>
        <v>38351.419529742132</v>
      </c>
      <c r="L17" s="2">
        <v>4893.38</v>
      </c>
      <c r="M17" s="2">
        <v>29.49802133</v>
      </c>
      <c r="N17" s="2">
        <f>(M17*$AQ$4)+$AQ$5</f>
        <v>4185.3244113502487</v>
      </c>
      <c r="O17" s="28">
        <f t="shared" si="3"/>
        <v>128.2513569009916</v>
      </c>
      <c r="P17" s="24">
        <f t="shared" si="4"/>
        <v>16448.410546945524</v>
      </c>
      <c r="Q17" s="24">
        <v>29.014481650000011</v>
      </c>
      <c r="R17" s="2">
        <v>125.46470555555557</v>
      </c>
      <c r="S17" s="22">
        <f t="shared" si="5"/>
        <v>60.667163575626198</v>
      </c>
      <c r="T17" s="20">
        <f>SUM($S$2:S17)/COUNT($S$2:S17)</f>
        <v>54.217618706705281</v>
      </c>
      <c r="V17" s="2">
        <v>4503.08</v>
      </c>
      <c r="W17" s="2">
        <v>266.06099999999998</v>
      </c>
      <c r="X17" s="2">
        <f t="shared" si="6"/>
        <v>3995.6093509999996</v>
      </c>
      <c r="Y17" s="20">
        <f t="shared" si="7"/>
        <v>227.80659164516101</v>
      </c>
      <c r="Z17" s="20">
        <f t="shared" si="8"/>
        <v>51895.843196985137</v>
      </c>
      <c r="AA17" s="20">
        <v>393.25619354838705</v>
      </c>
      <c r="AB17" s="2">
        <v>124.28464</v>
      </c>
      <c r="AC17" s="20">
        <f t="shared" si="9"/>
        <v>15808.408839891608</v>
      </c>
      <c r="AD17" s="20">
        <f>SUM($AC$2:AC17)/COUNT($AC$2:AC17)</f>
        <v>10767.062012821929</v>
      </c>
      <c r="AE17" s="7"/>
      <c r="AF17" s="2">
        <v>4977.0200000000004</v>
      </c>
      <c r="AG17" s="2">
        <v>315.36500000000001</v>
      </c>
      <c r="AH17" s="9">
        <f t="shared" si="10"/>
        <v>4604.6703514999999</v>
      </c>
      <c r="AI17" s="20">
        <f t="shared" si="11"/>
        <v>158.69116567741912</v>
      </c>
      <c r="AJ17" s="20">
        <f t="shared" si="12"/>
        <v>25182.886064058086</v>
      </c>
      <c r="AK17" s="24">
        <v>434.58306451612907</v>
      </c>
      <c r="AL17" s="2">
        <v>120.40527955555558</v>
      </c>
      <c r="AM17" s="20">
        <f t="shared" si="13"/>
        <v>14354.484386136781</v>
      </c>
      <c r="AN17" s="20">
        <f>SUM($AM$2:AM17)/COUNT($AM$2:AM17)</f>
        <v>11503.020641864226</v>
      </c>
      <c r="AP17" s="2" t="s">
        <v>16</v>
      </c>
      <c r="AQ17" s="2">
        <v>4313.5746772580651</v>
      </c>
      <c r="AR17" s="2">
        <v>0</v>
      </c>
      <c r="AS17" s="2">
        <v>1060.9675934806892</v>
      </c>
      <c r="AT17" s="2">
        <v>0.45739999999999997</v>
      </c>
      <c r="AU17" s="2">
        <v>3828.2881000000002</v>
      </c>
    </row>
    <row r="18" spans="1:47" x14ac:dyDescent="0.25">
      <c r="A18" s="2">
        <v>2009</v>
      </c>
      <c r="B18" s="12">
        <v>5068.53</v>
      </c>
      <c r="C18" s="2">
        <v>1156.743571</v>
      </c>
      <c r="D18" s="13">
        <f>($AQ$1*C18)+$AQ$2</f>
        <v>4357.3826093754005</v>
      </c>
      <c r="E18" s="24">
        <f t="shared" si="0"/>
        <v>0</v>
      </c>
      <c r="F18" s="24">
        <f t="shared" si="1"/>
        <v>0</v>
      </c>
      <c r="G18" s="24">
        <v>1060.9842396096776</v>
      </c>
      <c r="H18" s="2">
        <v>125.46470555555557</v>
      </c>
      <c r="I18" s="28">
        <f t="shared" si="2"/>
        <v>0</v>
      </c>
      <c r="J18" s="28">
        <f>SUM($I$2:I18)/COUNT($I$2:I18)</f>
        <v>36095.453675051416</v>
      </c>
      <c r="L18" s="2">
        <v>5068.53</v>
      </c>
      <c r="M18" s="2">
        <v>29.092035800000001</v>
      </c>
      <c r="N18" s="2">
        <f>(M18*$AQ$4)+$AQ$5</f>
        <v>4293.0057398084809</v>
      </c>
      <c r="O18" s="28">
        <f t="shared" si="3"/>
        <v>20.570028442759394</v>
      </c>
      <c r="P18" s="24">
        <f t="shared" si="4"/>
        <v>423.12607013593049</v>
      </c>
      <c r="Q18" s="24">
        <v>29.014481650000011</v>
      </c>
      <c r="R18" s="2">
        <v>125.46470555555557</v>
      </c>
      <c r="S18" s="22">
        <f t="shared" si="5"/>
        <v>9.7303085943601761</v>
      </c>
      <c r="T18" s="20">
        <f>SUM($S$2:S18)/COUNT($S$2:S18)</f>
        <v>51.600718111861454</v>
      </c>
      <c r="V18" s="2">
        <v>4473.6220020000001</v>
      </c>
      <c r="W18" s="2">
        <v>317.88499999999999</v>
      </c>
      <c r="X18" s="2">
        <f t="shared" si="6"/>
        <v>4088.4261349999997</v>
      </c>
      <c r="Y18" s="20">
        <f t="shared" si="7"/>
        <v>134.98980764516091</v>
      </c>
      <c r="Z18" s="20">
        <f t="shared" si="8"/>
        <v>18222.248168077542</v>
      </c>
      <c r="AA18" s="20">
        <v>393.25619354838705</v>
      </c>
      <c r="AB18" s="2">
        <v>124.28464</v>
      </c>
      <c r="AC18" s="20">
        <f t="shared" si="9"/>
        <v>9367.4816565316069</v>
      </c>
      <c r="AD18" s="20">
        <f>SUM($AC$2:AC18)/COUNT($AC$2:AC18)</f>
        <v>10684.733756569556</v>
      </c>
      <c r="AE18" s="7"/>
      <c r="AF18" s="2">
        <v>4849.5860009999997</v>
      </c>
      <c r="AG18" s="2">
        <v>382.72500000000002</v>
      </c>
      <c r="AH18" s="9">
        <f t="shared" si="10"/>
        <v>4694.3332474999997</v>
      </c>
      <c r="AI18" s="20">
        <f t="shared" si="11"/>
        <v>69.028269677419303</v>
      </c>
      <c r="AJ18" s="20">
        <f t="shared" si="12"/>
        <v>4764.9020146585253</v>
      </c>
      <c r="AK18" s="24">
        <v>434.58306451612907</v>
      </c>
      <c r="AL18" s="2">
        <v>120.40527955555558</v>
      </c>
      <c r="AM18" s="20">
        <f t="shared" si="13"/>
        <v>6243.984755274555</v>
      </c>
      <c r="AN18" s="20">
        <f>SUM($AM$2:AM18)/COUNT($AM$2:AM18)</f>
        <v>11193.665589711893</v>
      </c>
    </row>
    <row r="19" spans="1:47" x14ac:dyDescent="0.25">
      <c r="A19" s="2">
        <v>2010</v>
      </c>
      <c r="B19" s="12">
        <v>5128.08</v>
      </c>
      <c r="C19" s="2">
        <v>2586.3907140000001</v>
      </c>
      <c r="D19" s="13">
        <f>($AQ$1*C19)+$AQ$2</f>
        <v>5011.3032125835998</v>
      </c>
      <c r="E19" s="24">
        <f t="shared" si="0"/>
        <v>0</v>
      </c>
      <c r="F19" s="24">
        <f t="shared" si="1"/>
        <v>0</v>
      </c>
      <c r="G19" s="24">
        <v>1060.9842396096776</v>
      </c>
      <c r="H19" s="2">
        <v>125.46470555555557</v>
      </c>
      <c r="I19" s="28">
        <f t="shared" si="2"/>
        <v>0</v>
      </c>
      <c r="J19" s="28">
        <f>SUM($I$2:I19)/COUNT($I$2:I19)</f>
        <v>34090.150693104115</v>
      </c>
      <c r="L19" s="2">
        <v>5128.08</v>
      </c>
      <c r="M19" s="2">
        <v>27.89957214</v>
      </c>
      <c r="N19" s="2">
        <f>(M19*$AQ$4)+$AQ$5</f>
        <v>4609.2881231903848</v>
      </c>
      <c r="O19" s="28">
        <f t="shared" si="3"/>
        <v>0</v>
      </c>
      <c r="P19" s="24">
        <f t="shared" si="4"/>
        <v>0</v>
      </c>
      <c r="Q19" s="24">
        <v>29.014481650000011</v>
      </c>
      <c r="R19" s="2">
        <v>125.46470555555557</v>
      </c>
      <c r="S19" s="22">
        <f t="shared" si="5"/>
        <v>0</v>
      </c>
      <c r="T19" s="20">
        <f>SUM($S$2:S19)/COUNT($S$2:S19)</f>
        <v>48.734011550091367</v>
      </c>
      <c r="V19" s="2">
        <v>4773.5000200000013</v>
      </c>
      <c r="W19" s="2">
        <v>623.90200000000004</v>
      </c>
      <c r="X19" s="2">
        <f t="shared" si="6"/>
        <v>4636.5025820000001</v>
      </c>
      <c r="Y19" s="20">
        <f t="shared" si="7"/>
        <v>0</v>
      </c>
      <c r="Z19" s="20">
        <f t="shared" si="8"/>
        <v>0</v>
      </c>
      <c r="AA19" s="20">
        <v>393.25619354838705</v>
      </c>
      <c r="AB19" s="2">
        <v>124.28464</v>
      </c>
      <c r="AC19" s="20">
        <f t="shared" si="9"/>
        <v>0</v>
      </c>
      <c r="AD19" s="20">
        <f>SUM($AC$2:AC19)/COUNT($AC$2:AC19)</f>
        <v>10091.137436760137</v>
      </c>
      <c r="AE19" s="7"/>
      <c r="AF19" s="2">
        <v>5016.5200099999993</v>
      </c>
      <c r="AG19" s="2">
        <v>726.9375</v>
      </c>
      <c r="AH19" s="9">
        <f t="shared" si="10"/>
        <v>5152.5145062499996</v>
      </c>
      <c r="AI19" s="20">
        <f t="shared" si="11"/>
        <v>0</v>
      </c>
      <c r="AJ19" s="20">
        <f t="shared" si="12"/>
        <v>0</v>
      </c>
      <c r="AK19" s="24">
        <v>434.58306451612907</v>
      </c>
      <c r="AL19" s="2">
        <v>120.40527955555558</v>
      </c>
      <c r="AM19" s="20">
        <f t="shared" si="13"/>
        <v>0</v>
      </c>
      <c r="AN19" s="20">
        <f>SUM($AM$2:AM19)/COUNT($AM$2:AM19)</f>
        <v>10571.795279172344</v>
      </c>
    </row>
    <row r="20" spans="1:47" x14ac:dyDescent="0.25">
      <c r="A20" s="2">
        <v>2011</v>
      </c>
      <c r="B20" s="12">
        <v>4153.92</v>
      </c>
      <c r="C20" s="2">
        <v>1238.8900000000001</v>
      </c>
      <c r="D20" s="13">
        <f>($AQ$1*C20)+$AQ$2</f>
        <v>4394.9563859999998</v>
      </c>
      <c r="E20" s="24">
        <f t="shared" si="0"/>
        <v>0</v>
      </c>
      <c r="F20" s="24">
        <f t="shared" si="1"/>
        <v>0</v>
      </c>
      <c r="G20" s="24">
        <v>1060.9842396096776</v>
      </c>
      <c r="H20" s="2">
        <v>125.46470555555557</v>
      </c>
      <c r="I20" s="28">
        <f t="shared" si="2"/>
        <v>0</v>
      </c>
      <c r="J20" s="28">
        <f>SUM($I$2:I20)/COUNT($I$2:I20)</f>
        <v>32295.932235572323</v>
      </c>
      <c r="L20" s="2">
        <v>4153.92</v>
      </c>
      <c r="M20" s="2">
        <v>28.62745408</v>
      </c>
      <c r="N20" s="2">
        <f>(M20*$AQ$4)+$AQ$5</f>
        <v>4416.2287935636487</v>
      </c>
      <c r="O20" s="28">
        <f t="shared" si="3"/>
        <v>0</v>
      </c>
      <c r="P20" s="24">
        <f t="shared" si="4"/>
        <v>0</v>
      </c>
      <c r="Q20" s="24">
        <v>29.014481650000011</v>
      </c>
      <c r="R20" s="2">
        <v>125.46470555555557</v>
      </c>
      <c r="S20" s="22">
        <f t="shared" si="5"/>
        <v>0</v>
      </c>
      <c r="T20" s="20">
        <f>SUM($S$2:S20)/COUNT($S$2:S20)</f>
        <v>46.169063573770771</v>
      </c>
      <c r="V20" s="2">
        <v>4766.6711260000047</v>
      </c>
      <c r="W20" s="2">
        <v>434.572</v>
      </c>
      <c r="X20" s="2">
        <f t="shared" si="6"/>
        <v>4297.4125519999998</v>
      </c>
      <c r="Y20" s="20">
        <f t="shared" si="7"/>
        <v>0</v>
      </c>
      <c r="Z20" s="20">
        <f t="shared" si="8"/>
        <v>0</v>
      </c>
      <c r="AA20" s="20">
        <v>393.25619354838705</v>
      </c>
      <c r="AB20" s="2">
        <v>124.28464</v>
      </c>
      <c r="AC20" s="20">
        <f t="shared" si="9"/>
        <v>0</v>
      </c>
      <c r="AD20" s="20">
        <f>SUM($AC$2:AC20)/COUNT($AC$2:AC20)</f>
        <v>9560.0249400885514</v>
      </c>
      <c r="AE20" s="7"/>
      <c r="AF20" s="2">
        <v>5005.1790539999947</v>
      </c>
      <c r="AG20" s="2">
        <v>514.6925</v>
      </c>
      <c r="AH20" s="9">
        <f t="shared" si="10"/>
        <v>4869.9951867500004</v>
      </c>
      <c r="AI20" s="20">
        <f t="shared" si="11"/>
        <v>0</v>
      </c>
      <c r="AJ20" s="20">
        <f t="shared" si="12"/>
        <v>0</v>
      </c>
      <c r="AK20" s="24">
        <v>434.58306451612907</v>
      </c>
      <c r="AL20" s="2">
        <v>120.40527955555558</v>
      </c>
      <c r="AM20" s="20">
        <f t="shared" si="13"/>
        <v>0</v>
      </c>
      <c r="AN20" s="20">
        <f>SUM($AM$2:AM20)/COUNT($AM$2:AM20)</f>
        <v>10015.385001321167</v>
      </c>
    </row>
    <row r="21" spans="1:47" x14ac:dyDescent="0.25">
      <c r="A21" s="2">
        <v>2012</v>
      </c>
      <c r="B21" s="12">
        <v>4509.2700000000004</v>
      </c>
      <c r="C21" s="2">
        <v>1939.213571</v>
      </c>
      <c r="D21" s="13">
        <f>($AQ$1*C21)+$AQ$2</f>
        <v>4715.2843873754</v>
      </c>
      <c r="E21" s="24">
        <f t="shared" si="0"/>
        <v>0</v>
      </c>
      <c r="F21" s="24">
        <f t="shared" si="1"/>
        <v>0</v>
      </c>
      <c r="G21" s="24">
        <v>1060.9842396096776</v>
      </c>
      <c r="H21" s="2">
        <v>125.46470555555557</v>
      </c>
      <c r="I21" s="28">
        <f t="shared" si="2"/>
        <v>0</v>
      </c>
      <c r="J21" s="28">
        <f>SUM($I$2:I21)/COUNT($I$2:I21)</f>
        <v>30681.135623793707</v>
      </c>
      <c r="L21" s="2">
        <v>4509.2700000000004</v>
      </c>
      <c r="M21" s="2">
        <v>28.33867678</v>
      </c>
      <c r="N21" s="2">
        <f>(M21*$AQ$4)+$AQ$5</f>
        <v>4492.8224674627691</v>
      </c>
      <c r="O21" s="28">
        <f t="shared" si="3"/>
        <v>0</v>
      </c>
      <c r="P21" s="24">
        <f t="shared" si="4"/>
        <v>0</v>
      </c>
      <c r="Q21" s="24">
        <v>29.014481650000011</v>
      </c>
      <c r="R21" s="2">
        <v>125.46470555555557</v>
      </c>
      <c r="S21" s="22">
        <f t="shared" si="5"/>
        <v>0</v>
      </c>
      <c r="T21" s="20">
        <f>SUM($S$2:S21)/COUNT($S$2:S21)</f>
        <v>43.860610395082233</v>
      </c>
      <c r="V21" s="2">
        <v>4307.3300275000001</v>
      </c>
      <c r="W21" s="2">
        <v>252.261</v>
      </c>
      <c r="X21" s="2">
        <f t="shared" si="6"/>
        <v>3970.8935509999997</v>
      </c>
      <c r="Y21" s="20">
        <f t="shared" si="7"/>
        <v>252.52239164516095</v>
      </c>
      <c r="Z21" s="20">
        <f t="shared" si="8"/>
        <v>63767.558282192054</v>
      </c>
      <c r="AA21" s="20">
        <v>393.25619354838705</v>
      </c>
      <c r="AB21" s="2">
        <v>124.28464</v>
      </c>
      <c r="AC21" s="20">
        <f t="shared" si="9"/>
        <v>17523.536871891607</v>
      </c>
      <c r="AD21" s="20">
        <f>SUM($AC$2:AC21)/COUNT($AC$2:AC21)</f>
        <v>9958.2005366787034</v>
      </c>
      <c r="AE21" s="7"/>
      <c r="AF21" s="2">
        <v>4522.9818919999934</v>
      </c>
      <c r="AG21" s="2">
        <v>354.27249999999998</v>
      </c>
      <c r="AH21" s="9">
        <f t="shared" si="10"/>
        <v>4656.4601247499995</v>
      </c>
      <c r="AI21" s="20">
        <f t="shared" si="11"/>
        <v>106.90139242741952</v>
      </c>
      <c r="AJ21" s="20">
        <f t="shared" si="12"/>
        <v>11427.907702921148</v>
      </c>
      <c r="AK21" s="24">
        <v>434.58306451612907</v>
      </c>
      <c r="AL21" s="2">
        <v>120.40527955555558</v>
      </c>
      <c r="AM21" s="20">
        <f t="shared" si="13"/>
        <v>9669.8159718290062</v>
      </c>
      <c r="AN21" s="20">
        <f>SUM($AM$2:AM21)/COUNT($AM$2:AM21)</f>
        <v>9998.1065498465578</v>
      </c>
    </row>
    <row r="22" spans="1:47" x14ac:dyDescent="0.25">
      <c r="A22" s="2">
        <v>2013</v>
      </c>
      <c r="B22" s="12">
        <v>4377.3500000000004</v>
      </c>
      <c r="C22" s="2">
        <v>735.44857139999999</v>
      </c>
      <c r="D22" s="13">
        <f>($AQ$1*C22)+$AQ$2</f>
        <v>4164.6822765583602</v>
      </c>
      <c r="E22" s="24">
        <f t="shared" si="0"/>
        <v>148.89240069970492</v>
      </c>
      <c r="F22" s="24">
        <f t="shared" si="1"/>
        <v>22168.946986121489</v>
      </c>
      <c r="G22" s="24">
        <v>1060.9842396096776</v>
      </c>
      <c r="H22" s="2">
        <v>125.46470555555557</v>
      </c>
      <c r="I22" s="28">
        <f t="shared" si="2"/>
        <v>40843.236759758234</v>
      </c>
      <c r="J22" s="28">
        <f>SUM($I$2:I22)/COUNT($I$2:I22)</f>
        <v>31165.045201696776</v>
      </c>
      <c r="L22" s="2">
        <v>4377.3500000000004</v>
      </c>
      <c r="M22" s="2">
        <v>29.350720160000002</v>
      </c>
      <c r="N22" s="2">
        <f>(M22*$AQ$4)+$AQ$5</f>
        <v>4224.3937487944968</v>
      </c>
      <c r="O22" s="28">
        <f t="shared" si="3"/>
        <v>89.182019456743546</v>
      </c>
      <c r="P22" s="24">
        <f t="shared" si="4"/>
        <v>7953.4325943829845</v>
      </c>
      <c r="Q22" s="24">
        <v>29.014481650000011</v>
      </c>
      <c r="R22" s="2">
        <v>125.46470555555557</v>
      </c>
      <c r="S22" s="22">
        <f t="shared" si="5"/>
        <v>42.186065653587534</v>
      </c>
      <c r="T22" s="20">
        <f>SUM($S$2:S22)/COUNT($S$2:S22)</f>
        <v>43.780870169296769</v>
      </c>
      <c r="V22" s="2">
        <v>4266.0449924999994</v>
      </c>
      <c r="W22" s="2">
        <v>370.34500000000003</v>
      </c>
      <c r="X22" s="2">
        <f t="shared" si="6"/>
        <v>4182.3819949999997</v>
      </c>
      <c r="Y22" s="20">
        <f t="shared" si="7"/>
        <v>41.033947645160879</v>
      </c>
      <c r="Z22" s="20">
        <f t="shared" si="8"/>
        <v>1683.7848593458041</v>
      </c>
      <c r="AA22" s="20">
        <v>393.25619354838705</v>
      </c>
      <c r="AB22" s="2">
        <v>124.28464</v>
      </c>
      <c r="AC22" s="20">
        <f t="shared" si="9"/>
        <v>2847.509442131603</v>
      </c>
      <c r="AD22" s="20">
        <f>SUM($AC$2:AC22)/COUNT($AC$2:AC22)</f>
        <v>9619.5961988431281</v>
      </c>
      <c r="AE22" s="7"/>
      <c r="AF22" s="2">
        <v>4637.9168319999926</v>
      </c>
      <c r="AG22" s="2">
        <v>461.36</v>
      </c>
      <c r="AH22" s="9">
        <f t="shared" si="10"/>
        <v>4799.0042960000001</v>
      </c>
      <c r="AI22" s="20">
        <f t="shared" si="11"/>
        <v>0</v>
      </c>
      <c r="AJ22" s="20">
        <f t="shared" si="12"/>
        <v>0</v>
      </c>
      <c r="AK22" s="24">
        <v>434.58306451612907</v>
      </c>
      <c r="AL22" s="2">
        <v>120.40527955555558</v>
      </c>
      <c r="AM22" s="20">
        <f t="shared" si="13"/>
        <v>0</v>
      </c>
      <c r="AN22" s="20">
        <f>SUM($AM$2:AM22)/COUNT($AM$2:AM22)</f>
        <v>9522.0062379491028</v>
      </c>
    </row>
    <row r="23" spans="1:47" x14ac:dyDescent="0.25">
      <c r="A23" s="2">
        <v>2014</v>
      </c>
      <c r="B23" s="12">
        <v>4654.99</v>
      </c>
      <c r="C23" s="2">
        <v>1808.9749999999999</v>
      </c>
      <c r="D23" s="13">
        <f>($AQ$1*C23)+$AQ$2</f>
        <v>4655.7132650000003</v>
      </c>
      <c r="E23" s="24">
        <f t="shared" si="0"/>
        <v>0</v>
      </c>
      <c r="F23" s="24">
        <f t="shared" si="1"/>
        <v>0</v>
      </c>
      <c r="G23" s="24">
        <v>1060.9842396096776</v>
      </c>
      <c r="H23" s="2">
        <v>125.46470555555557</v>
      </c>
      <c r="I23" s="28">
        <f t="shared" si="2"/>
        <v>0</v>
      </c>
      <c r="J23" s="28">
        <f>SUM($I$2:I23)/COUNT($I$2:I23)</f>
        <v>29748.452237983289</v>
      </c>
      <c r="L23" s="2">
        <v>4654.99</v>
      </c>
      <c r="M23" s="2">
        <v>28.234948240000001</v>
      </c>
      <c r="N23" s="2">
        <f>(M23*$AQ$4)+$AQ$5</f>
        <v>4520.3348445325446</v>
      </c>
      <c r="O23" s="28">
        <f t="shared" si="3"/>
        <v>0</v>
      </c>
      <c r="P23" s="24">
        <f t="shared" si="4"/>
        <v>0</v>
      </c>
      <c r="Q23" s="24">
        <v>29.014481650000011</v>
      </c>
      <c r="R23" s="2">
        <v>125.46470555555557</v>
      </c>
      <c r="S23" s="22">
        <f t="shared" si="5"/>
        <v>0</v>
      </c>
      <c r="T23" s="20">
        <f>SUM($S$2:S23)/COUNT($S$2:S23)</f>
        <v>41.79083061614692</v>
      </c>
      <c r="V23" s="2">
        <v>4431.0439990000004</v>
      </c>
      <c r="W23" s="2">
        <v>533.35500000000002</v>
      </c>
      <c r="X23" s="2">
        <f t="shared" si="6"/>
        <v>4474.3329049999993</v>
      </c>
      <c r="Y23" s="20">
        <f t="shared" si="7"/>
        <v>0</v>
      </c>
      <c r="Z23" s="20">
        <f t="shared" si="8"/>
        <v>0</v>
      </c>
      <c r="AA23" s="20">
        <v>393.25619354838705</v>
      </c>
      <c r="AB23" s="2">
        <v>124.28464</v>
      </c>
      <c r="AC23" s="20">
        <f t="shared" si="9"/>
        <v>0</v>
      </c>
      <c r="AD23" s="20">
        <f>SUM($AC$2:AC23)/COUNT($AC$2:AC23)</f>
        <v>9182.3418261684401</v>
      </c>
      <c r="AE23" s="7"/>
      <c r="AF23" s="2">
        <v>4873.2159559999973</v>
      </c>
      <c r="AG23" s="2">
        <v>472.05624999999998</v>
      </c>
      <c r="AH23" s="9">
        <f t="shared" si="10"/>
        <v>4813.2420743749999</v>
      </c>
      <c r="AI23" s="20">
        <f t="shared" si="11"/>
        <v>0</v>
      </c>
      <c r="AJ23" s="20">
        <f t="shared" si="12"/>
        <v>0</v>
      </c>
      <c r="AK23" s="24">
        <v>434.58306451612907</v>
      </c>
      <c r="AL23" s="2">
        <v>120.40527955555558</v>
      </c>
      <c r="AM23" s="20">
        <f t="shared" si="13"/>
        <v>0</v>
      </c>
      <c r="AN23" s="20">
        <f>SUM($AM$2:AM23)/COUNT($AM$2:AM23)</f>
        <v>9089.1877725877803</v>
      </c>
    </row>
    <row r="24" spans="1:47" x14ac:dyDescent="0.25">
      <c r="A24" s="2">
        <v>2015</v>
      </c>
      <c r="B24" s="12">
        <v>4243.8900000000003</v>
      </c>
      <c r="C24" s="2">
        <v>1357.0614290000001</v>
      </c>
      <c r="D24" s="13">
        <f>($AQ$1*C24)+$AQ$2</f>
        <v>4449.0079976245997</v>
      </c>
      <c r="E24" s="24">
        <f t="shared" si="0"/>
        <v>0</v>
      </c>
      <c r="F24" s="24">
        <f t="shared" si="1"/>
        <v>0</v>
      </c>
      <c r="G24" s="24">
        <v>1060.9842396096776</v>
      </c>
      <c r="H24" s="2">
        <v>125.46470555555557</v>
      </c>
      <c r="I24" s="28">
        <f t="shared" si="2"/>
        <v>0</v>
      </c>
      <c r="J24" s="28">
        <f>SUM($I$2:I24)/COUNT($I$2:I24)</f>
        <v>28455.041271114449</v>
      </c>
      <c r="L24" s="2">
        <v>4243.8900000000003</v>
      </c>
      <c r="M24" s="2">
        <v>28.884459790000001</v>
      </c>
      <c r="N24" s="2">
        <f>(M24*$AQ$4)+$AQ$5</f>
        <v>4348.0620382752249</v>
      </c>
      <c r="O24" s="28">
        <f t="shared" si="3"/>
        <v>0</v>
      </c>
      <c r="P24" s="24">
        <f t="shared" si="4"/>
        <v>0</v>
      </c>
      <c r="Q24" s="24">
        <v>29.014481650000011</v>
      </c>
      <c r="R24" s="2">
        <v>125.46470555555557</v>
      </c>
      <c r="S24" s="22">
        <f t="shared" si="5"/>
        <v>0</v>
      </c>
      <c r="T24" s="20">
        <f>SUM($S$2:S24)/COUNT($S$2:S24)</f>
        <v>39.973837980662267</v>
      </c>
      <c r="V24" s="2">
        <v>4556.7419995</v>
      </c>
      <c r="W24" s="2">
        <v>651.31600000000003</v>
      </c>
      <c r="X24" s="2">
        <f t="shared" si="6"/>
        <v>4685.6010559999995</v>
      </c>
      <c r="Y24" s="20">
        <f t="shared" si="7"/>
        <v>0</v>
      </c>
      <c r="Z24" s="20">
        <f t="shared" si="8"/>
        <v>0</v>
      </c>
      <c r="AA24" s="20">
        <v>393.25619354838705</v>
      </c>
      <c r="AB24" s="2">
        <v>124.28464</v>
      </c>
      <c r="AC24" s="20">
        <f t="shared" si="9"/>
        <v>0</v>
      </c>
      <c r="AD24" s="20">
        <f>SUM($AC$2:AC24)/COUNT($AC$2:AC24)</f>
        <v>8783.1095728567689</v>
      </c>
      <c r="AE24" s="7"/>
      <c r="AF24" s="2">
        <v>5075.1059960000002</v>
      </c>
      <c r="AG24" s="2">
        <v>726.11</v>
      </c>
      <c r="AH24" s="9">
        <f t="shared" si="10"/>
        <v>5151.4130210000003</v>
      </c>
      <c r="AI24" s="20">
        <f t="shared" si="11"/>
        <v>0</v>
      </c>
      <c r="AJ24" s="20">
        <f t="shared" si="12"/>
        <v>0</v>
      </c>
      <c r="AK24" s="24">
        <v>434.58306451612907</v>
      </c>
      <c r="AL24" s="2">
        <v>120.40527955555558</v>
      </c>
      <c r="AM24" s="20">
        <f t="shared" si="13"/>
        <v>0</v>
      </c>
      <c r="AN24" s="20">
        <f>SUM($AM$2:AM24)/COUNT($AM$2:AM24)</f>
        <v>8694.0056955187465</v>
      </c>
    </row>
    <row r="25" spans="1:47" x14ac:dyDescent="0.25">
      <c r="A25" s="2">
        <v>2016</v>
      </c>
      <c r="B25" s="12">
        <v>4411.97</v>
      </c>
      <c r="C25" s="2">
        <v>784.90642860000003</v>
      </c>
      <c r="D25" s="13">
        <f>($AQ$1*C25)+$AQ$2</f>
        <v>4187.3043004416404</v>
      </c>
      <c r="E25" s="24">
        <f t="shared" si="0"/>
        <v>126.27037681642469</v>
      </c>
      <c r="F25" s="24">
        <f t="shared" si="1"/>
        <v>15944.208061361882</v>
      </c>
      <c r="G25" s="24">
        <v>1060.9842396096776</v>
      </c>
      <c r="H25" s="2">
        <v>125.46470555555557</v>
      </c>
      <c r="I25" s="28">
        <f t="shared" si="2"/>
        <v>34638.021268751516</v>
      </c>
      <c r="J25" s="28">
        <f>SUM($I$2:I25)/COUNT($I$2:I25)</f>
        <v>28712.665437682659</v>
      </c>
      <c r="L25" s="2">
        <v>4411.97</v>
      </c>
      <c r="M25" s="2">
        <v>29.812986309999999</v>
      </c>
      <c r="N25" s="2">
        <f>(M25*$AQ$4)+$AQ$5</f>
        <v>4101.7848638589367</v>
      </c>
      <c r="O25" s="28">
        <f t="shared" si="3"/>
        <v>211.79090439230367</v>
      </c>
      <c r="P25" s="24">
        <f t="shared" si="4"/>
        <v>44855.387183309918</v>
      </c>
      <c r="Q25" s="24">
        <v>29.014481650000011</v>
      </c>
      <c r="R25" s="2">
        <v>125.46470555555557</v>
      </c>
      <c r="S25" s="22">
        <f t="shared" si="5"/>
        <v>100.18415205163754</v>
      </c>
      <c r="T25" s="20">
        <f>SUM($S$2:S25)/COUNT($S$2:S25)</f>
        <v>42.482601066952903</v>
      </c>
      <c r="V25" s="2">
        <v>4361.84</v>
      </c>
      <c r="W25" s="2">
        <v>529.21299999999997</v>
      </c>
      <c r="X25" s="2">
        <f t="shared" si="6"/>
        <v>4466.9145829999998</v>
      </c>
      <c r="Y25" s="20">
        <f t="shared" si="7"/>
        <v>0</v>
      </c>
      <c r="Z25" s="20">
        <f t="shared" si="8"/>
        <v>0</v>
      </c>
      <c r="AA25" s="20">
        <v>393.25619354838705</v>
      </c>
      <c r="AB25" s="2">
        <v>124.28464</v>
      </c>
      <c r="AC25" s="20">
        <f t="shared" si="9"/>
        <v>0</v>
      </c>
      <c r="AD25" s="20">
        <f>SUM($AC$2:AC25)/COUNT($AC$2:AC25)</f>
        <v>8417.1466739877378</v>
      </c>
      <c r="AE25" s="7"/>
      <c r="AF25" s="2">
        <v>5059.6099999999997</v>
      </c>
      <c r="AG25" s="2">
        <v>538.55624999999998</v>
      </c>
      <c r="AH25" s="9">
        <f t="shared" si="10"/>
        <v>4901.7602243749998</v>
      </c>
      <c r="AI25" s="20">
        <f t="shared" si="11"/>
        <v>0</v>
      </c>
      <c r="AJ25" s="20">
        <f t="shared" si="12"/>
        <v>0</v>
      </c>
      <c r="AK25" s="24">
        <v>434.58306451612907</v>
      </c>
      <c r="AL25" s="2">
        <v>120.40527955555558</v>
      </c>
      <c r="AM25" s="20">
        <f t="shared" si="13"/>
        <v>0</v>
      </c>
      <c r="AN25" s="20">
        <f>SUM($AM$2:AM25)/COUNT($AM$2:AM25)</f>
        <v>8331.7554582054654</v>
      </c>
    </row>
    <row r="26" spans="1:47" x14ac:dyDescent="0.25">
      <c r="A26" s="2">
        <v>2017</v>
      </c>
      <c r="B26" s="12">
        <v>4705.5200000000004</v>
      </c>
      <c r="C26" s="2">
        <v>1006.865714</v>
      </c>
      <c r="D26" s="13">
        <f>($AQ$1*C26)+$AQ$2</f>
        <v>4288.8284775836</v>
      </c>
      <c r="E26" s="24">
        <f t="shared" si="0"/>
        <v>24.746199674465061</v>
      </c>
      <c r="F26" s="24">
        <f t="shared" si="1"/>
        <v>612.37439832849464</v>
      </c>
      <c r="G26" s="24">
        <v>1060.9842396096776</v>
      </c>
      <c r="H26" s="2">
        <v>125.46470555555557</v>
      </c>
      <c r="I26" s="28">
        <f t="shared" si="2"/>
        <v>6789.9648807189924</v>
      </c>
      <c r="J26" s="28">
        <f>SUM($I$2:I26)/COUNT($I$2:I26)</f>
        <v>27835.75741540411</v>
      </c>
      <c r="L26" s="2">
        <v>4705.5200000000004</v>
      </c>
      <c r="M26" s="2">
        <v>28.83142909</v>
      </c>
      <c r="N26" s="2">
        <f>(M26*$AQ$4)+$AQ$5</f>
        <v>4362.1276041713045</v>
      </c>
      <c r="O26" s="28">
        <f t="shared" si="3"/>
        <v>0</v>
      </c>
      <c r="P26" s="24">
        <f t="shared" si="4"/>
        <v>0</v>
      </c>
      <c r="Q26" s="24">
        <v>29.014481650000011</v>
      </c>
      <c r="R26" s="2">
        <v>125.46470555555557</v>
      </c>
      <c r="S26" s="22">
        <f t="shared" si="5"/>
        <v>0</v>
      </c>
      <c r="T26" s="20">
        <f>SUM($S$2:S26)/COUNT($S$2:S26)</f>
        <v>40.783297024274788</v>
      </c>
      <c r="V26" s="2">
        <v>4131.4799999999996</v>
      </c>
      <c r="W26" s="2">
        <v>364.44900000000001</v>
      </c>
      <c r="X26" s="2">
        <f t="shared" si="6"/>
        <v>4171.8222589999996</v>
      </c>
      <c r="Y26" s="20">
        <f t="shared" si="7"/>
        <v>51.593683645161036</v>
      </c>
      <c r="Z26" s="20">
        <f t="shared" si="8"/>
        <v>2661.9081920769572</v>
      </c>
      <c r="AA26" s="20">
        <v>393.25619354838705</v>
      </c>
      <c r="AB26" s="2">
        <v>124.28464</v>
      </c>
      <c r="AC26" s="20">
        <f t="shared" si="9"/>
        <v>3580.2916795716051</v>
      </c>
      <c r="AD26" s="20">
        <f>SUM($AC$2:AC26)/COUNT($AC$2:AC26)</f>
        <v>8223.6724742110928</v>
      </c>
      <c r="AE26" s="7"/>
      <c r="AF26" s="2">
        <v>4940.8900000000003</v>
      </c>
      <c r="AG26" s="2">
        <v>385.95375000000001</v>
      </c>
      <c r="AH26" s="9">
        <f t="shared" si="10"/>
        <v>4698.631036625</v>
      </c>
      <c r="AI26" s="20">
        <f t="shared" si="11"/>
        <v>64.730480552419067</v>
      </c>
      <c r="AJ26" s="20">
        <f t="shared" si="12"/>
        <v>4190.0351125471034</v>
      </c>
      <c r="AK26" s="24">
        <v>434.58306451612907</v>
      </c>
      <c r="AL26" s="2">
        <v>120.40527955555558</v>
      </c>
      <c r="AM26" s="20">
        <f t="shared" si="13"/>
        <v>5855.2262089095557</v>
      </c>
      <c r="AN26" s="20">
        <f>SUM($AM$2:AM26)/COUNT($AM$2:AM26)</f>
        <v>8232.6942882336298</v>
      </c>
    </row>
    <row r="27" spans="1:47" x14ac:dyDescent="0.25">
      <c r="A27" s="2">
        <v>2018</v>
      </c>
      <c r="B27" s="12">
        <v>4669.5600000000004</v>
      </c>
      <c r="C27" s="2">
        <v>760.31</v>
      </c>
      <c r="D27" s="13">
        <f>($AQ$1*C27)+$AQ$2</f>
        <v>4176.0538940000006</v>
      </c>
      <c r="E27" s="24">
        <f t="shared" si="0"/>
        <v>137.52078325806451</v>
      </c>
      <c r="F27" s="24">
        <f t="shared" si="1"/>
        <v>18911.965827911557</v>
      </c>
      <c r="G27" s="24">
        <v>1060.9842396096776</v>
      </c>
      <c r="H27" s="2">
        <v>125.46470555555557</v>
      </c>
      <c r="I27" s="28">
        <f t="shared" si="2"/>
        <v>37724.004940768769</v>
      </c>
      <c r="J27" s="28">
        <f>SUM($I$2:I27)/COUNT($I$2:I27)</f>
        <v>28216.074627918137</v>
      </c>
      <c r="L27" s="2">
        <v>4669.5600000000004</v>
      </c>
      <c r="M27" s="2">
        <v>29.054295580000002</v>
      </c>
      <c r="N27" s="2">
        <f>(M27*$AQ$4)+$AQ$5</f>
        <v>4303.0157444160486</v>
      </c>
      <c r="O27" s="28">
        <f t="shared" si="3"/>
        <v>10.560023835191714</v>
      </c>
      <c r="P27" s="24">
        <f t="shared" si="4"/>
        <v>111.51410339981712</v>
      </c>
      <c r="Q27" s="24">
        <v>29.014481650000011</v>
      </c>
      <c r="R27" s="2">
        <v>125.46470555555557</v>
      </c>
      <c r="S27" s="22">
        <f t="shared" si="5"/>
        <v>4.9952430044583025</v>
      </c>
      <c r="T27" s="20">
        <f>SUM($S$2:S27)/COUNT($S$2:S27)</f>
        <v>39.406833408128009</v>
      </c>
      <c r="V27" s="2">
        <v>4875.1499999999996</v>
      </c>
      <c r="W27" s="2">
        <v>512.96299999999997</v>
      </c>
      <c r="X27" s="2">
        <f t="shared" si="6"/>
        <v>4437.8108329999995</v>
      </c>
      <c r="Y27" s="20">
        <f t="shared" si="7"/>
        <v>0</v>
      </c>
      <c r="Z27" s="20">
        <f t="shared" si="8"/>
        <v>0</v>
      </c>
      <c r="AA27" s="20">
        <v>393.25619354838705</v>
      </c>
      <c r="AB27" s="2">
        <v>124.28464</v>
      </c>
      <c r="AC27" s="20">
        <f t="shared" si="9"/>
        <v>0</v>
      </c>
      <c r="AD27" s="20">
        <f>SUM($AC$2:AC27)/COUNT($AC$2:AC27)</f>
        <v>7907.3773790491268</v>
      </c>
      <c r="AE27" s="7"/>
      <c r="AF27" s="2">
        <v>5068.13</v>
      </c>
      <c r="AG27" s="2">
        <v>590.8125</v>
      </c>
      <c r="AH27" s="9">
        <f t="shared" si="10"/>
        <v>4971.3185187500003</v>
      </c>
      <c r="AI27" s="20">
        <f t="shared" si="11"/>
        <v>0</v>
      </c>
      <c r="AJ27" s="20">
        <f t="shared" si="12"/>
        <v>0</v>
      </c>
      <c r="AK27" s="24">
        <v>434.58306451612907</v>
      </c>
      <c r="AL27" s="2">
        <v>120.40527955555558</v>
      </c>
      <c r="AM27" s="20">
        <f t="shared" si="13"/>
        <v>0</v>
      </c>
      <c r="AN27" s="20">
        <f>SUM($AM$2:AM27)/COUNT($AM$2:AM27)</f>
        <v>7916.0522002246435</v>
      </c>
    </row>
    <row r="28" spans="1:47" x14ac:dyDescent="0.25">
      <c r="A28" s="2">
        <v>2019</v>
      </c>
      <c r="B28" s="12">
        <v>4877.03</v>
      </c>
      <c r="C28" s="2">
        <v>1154.9542859999999</v>
      </c>
      <c r="D28" s="13">
        <f>($AQ$1*C28)+$AQ$2</f>
        <v>4356.5641904164004</v>
      </c>
      <c r="E28" s="24">
        <f t="shared" si="0"/>
        <v>0</v>
      </c>
      <c r="F28" s="24">
        <f t="shared" si="1"/>
        <v>0</v>
      </c>
      <c r="G28" s="24">
        <v>1060.9842396096776</v>
      </c>
      <c r="H28" s="2">
        <v>125.46470555555557</v>
      </c>
      <c r="I28" s="28">
        <f t="shared" si="2"/>
        <v>0</v>
      </c>
      <c r="J28" s="28">
        <f>SUM($I$2:I28)/COUNT($I$2:I28)</f>
        <v>27171.034826884134</v>
      </c>
      <c r="L28" s="2">
        <v>4877.03</v>
      </c>
      <c r="M28" s="2">
        <v>28.92884445</v>
      </c>
      <c r="N28" s="2">
        <f>(M28*$AQ$4)+$AQ$5</f>
        <v>4336.2896996109212</v>
      </c>
      <c r="O28" s="28">
        <f t="shared" si="3"/>
        <v>0</v>
      </c>
      <c r="P28" s="24">
        <f t="shared" si="4"/>
        <v>0</v>
      </c>
      <c r="Q28" s="24">
        <v>29.014481650000011</v>
      </c>
      <c r="R28" s="2">
        <v>125.46470555555557</v>
      </c>
      <c r="S28" s="22">
        <f t="shared" si="5"/>
        <v>0</v>
      </c>
      <c r="T28" s="20">
        <f>SUM($S$2:S28)/COUNT($S$2:S28)</f>
        <v>37.947321059678821</v>
      </c>
      <c r="V28" s="2">
        <v>5103.41</v>
      </c>
      <c r="W28" s="2">
        <v>349.09500000000003</v>
      </c>
      <c r="X28" s="2">
        <f t="shared" si="6"/>
        <v>4144.3232449999996</v>
      </c>
      <c r="Y28" s="20">
        <f t="shared" si="7"/>
        <v>79.092697645161024</v>
      </c>
      <c r="Z28" s="20">
        <f t="shared" si="8"/>
        <v>6255.65482078886</v>
      </c>
      <c r="AA28" s="20">
        <v>393.25619354838705</v>
      </c>
      <c r="AB28" s="2">
        <v>124.28464</v>
      </c>
      <c r="AC28" s="20">
        <f t="shared" si="9"/>
        <v>5488.5580421316026</v>
      </c>
      <c r="AD28" s="20">
        <f>SUM($AC$2:AC28)/COUNT($AC$2:AC28)</f>
        <v>7817.7914776818116</v>
      </c>
      <c r="AE28" s="7"/>
      <c r="AF28" s="2">
        <v>5353.32</v>
      </c>
      <c r="AG28" s="2">
        <v>363.92</v>
      </c>
      <c r="AH28" s="9">
        <f t="shared" si="10"/>
        <v>4669.3019119999999</v>
      </c>
      <c r="AI28" s="20">
        <f t="shared" si="11"/>
        <v>94.059605177419144</v>
      </c>
      <c r="AJ28" s="20">
        <f t="shared" si="12"/>
        <v>8847.2093261319733</v>
      </c>
      <c r="AK28" s="24">
        <v>434.58306451612907</v>
      </c>
      <c r="AL28" s="2">
        <v>120.40527955555558</v>
      </c>
      <c r="AM28" s="20">
        <f t="shared" si="13"/>
        <v>8508.2060373167787</v>
      </c>
      <c r="AN28" s="20">
        <f>SUM($AM$2:AM28)/COUNT($AM$2:AM28)</f>
        <v>7937.9838238206494</v>
      </c>
    </row>
    <row r="29" spans="1:47" x14ac:dyDescent="0.25">
      <c r="A29" s="2">
        <v>2020</v>
      </c>
      <c r="B29" s="12">
        <v>4812.42</v>
      </c>
      <c r="C29" s="2">
        <v>1262.1099999999999</v>
      </c>
      <c r="D29" s="13">
        <f>($AQ$1*C29)+$AQ$2</f>
        <v>4405.5772139999999</v>
      </c>
      <c r="E29" s="24">
        <f t="shared" si="0"/>
        <v>0</v>
      </c>
      <c r="F29" s="24">
        <f t="shared" si="1"/>
        <v>0</v>
      </c>
      <c r="G29" s="24">
        <v>1060.9842396096776</v>
      </c>
      <c r="H29" s="2">
        <v>125.46470555555557</v>
      </c>
      <c r="I29" s="28">
        <f t="shared" si="2"/>
        <v>0</v>
      </c>
      <c r="J29" s="28">
        <f>SUM($I$2:I29)/COUNT($I$2:I29)</f>
        <v>26200.640725923986</v>
      </c>
      <c r="L29" s="2">
        <v>4812.42</v>
      </c>
      <c r="M29" s="2">
        <v>28.961756449999999</v>
      </c>
      <c r="N29" s="2">
        <f>(M29*$AQ$4)+$AQ$5</f>
        <v>4327.5603050381214</v>
      </c>
      <c r="O29" s="28">
        <f t="shared" si="3"/>
        <v>0</v>
      </c>
      <c r="P29" s="24">
        <f t="shared" si="4"/>
        <v>0</v>
      </c>
      <c r="Q29" s="24">
        <v>29.014481650000011</v>
      </c>
      <c r="R29" s="2">
        <v>125.46470555555557</v>
      </c>
      <c r="S29" s="22">
        <f t="shared" si="5"/>
        <v>0</v>
      </c>
      <c r="T29" s="20">
        <f>SUM($S$2:S29)/COUNT($S$2:S29)</f>
        <v>36.592059593261716</v>
      </c>
      <c r="V29" s="2">
        <v>4962.78</v>
      </c>
      <c r="W29" s="2">
        <v>615.46199999999999</v>
      </c>
      <c r="X29" s="2">
        <f t="shared" si="6"/>
        <v>4621.3865420000002</v>
      </c>
      <c r="Y29" s="20">
        <f t="shared" si="7"/>
        <v>0</v>
      </c>
      <c r="Z29" s="20">
        <f t="shared" si="8"/>
        <v>0</v>
      </c>
      <c r="AA29" s="20">
        <v>393.25619354838705</v>
      </c>
      <c r="AB29" s="2">
        <v>124.28464</v>
      </c>
      <c r="AC29" s="20">
        <f t="shared" si="9"/>
        <v>0</v>
      </c>
      <c r="AD29" s="20">
        <f>SUM($AC$2:AC29)/COUNT($AC$2:AC29)</f>
        <v>7538.5846391931755</v>
      </c>
      <c r="AE29" s="7"/>
      <c r="AF29" s="2">
        <v>5307.94</v>
      </c>
      <c r="AG29" s="2">
        <v>618.76374999999996</v>
      </c>
      <c r="AH29" s="9">
        <f t="shared" si="10"/>
        <v>5008.5244276249996</v>
      </c>
      <c r="AI29" s="20">
        <f t="shared" si="11"/>
        <v>0</v>
      </c>
      <c r="AJ29" s="20">
        <f t="shared" si="12"/>
        <v>0</v>
      </c>
      <c r="AK29" s="24">
        <v>434.58306451612907</v>
      </c>
      <c r="AL29" s="2">
        <v>120.40527955555558</v>
      </c>
      <c r="AM29" s="20">
        <f t="shared" si="13"/>
        <v>0</v>
      </c>
      <c r="AN29" s="20">
        <f>SUM($AM$2:AM29)/COUNT($AM$2:AM29)</f>
        <v>7654.48440154134</v>
      </c>
    </row>
    <row r="30" spans="1:47" x14ac:dyDescent="0.25">
      <c r="A30" s="2">
        <v>2021</v>
      </c>
      <c r="B30" s="12">
        <v>4622.4799999999996</v>
      </c>
      <c r="C30" s="2">
        <v>1450.32</v>
      </c>
      <c r="D30" s="13">
        <f>($AQ$1*C30)+$AQ$2</f>
        <v>4491.6644679999999</v>
      </c>
      <c r="E30" s="24">
        <f t="shared" si="0"/>
        <v>0</v>
      </c>
      <c r="F30" s="24">
        <f t="shared" si="1"/>
        <v>0</v>
      </c>
      <c r="G30" s="24">
        <v>1060.9842396096776</v>
      </c>
      <c r="H30" s="2">
        <v>125.46470555555557</v>
      </c>
      <c r="I30" s="28">
        <f t="shared" si="2"/>
        <v>0</v>
      </c>
      <c r="J30" s="28">
        <f>SUM($I$2:I30)/COUNT($I$2:I30)</f>
        <v>25297.170356064536</v>
      </c>
      <c r="L30" s="2">
        <v>4622.4799999999996</v>
      </c>
      <c r="M30" s="2">
        <v>28.696310700000002</v>
      </c>
      <c r="N30" s="2">
        <f>(M30*$AQ$4)+$AQ$5</f>
        <v>4397.9656492719205</v>
      </c>
      <c r="O30" s="28">
        <f t="shared" si="3"/>
        <v>0</v>
      </c>
      <c r="P30" s="24">
        <f t="shared" si="4"/>
        <v>0</v>
      </c>
      <c r="Q30" s="24">
        <v>29.014481650000011</v>
      </c>
      <c r="R30" s="2">
        <v>125.46470555555557</v>
      </c>
      <c r="S30" s="22">
        <f t="shared" si="5"/>
        <v>0</v>
      </c>
      <c r="T30" s="20">
        <f>SUM($S$2:S30)/COUNT($S$2:S30)</f>
        <v>35.330264434873385</v>
      </c>
      <c r="V30" s="2">
        <v>4631.91</v>
      </c>
      <c r="W30" s="2">
        <v>564.83500000000004</v>
      </c>
      <c r="X30" s="2">
        <f t="shared" si="6"/>
        <v>4530.7135849999995</v>
      </c>
      <c r="Y30" s="20">
        <f t="shared" si="7"/>
        <v>0</v>
      </c>
      <c r="Z30" s="20">
        <f t="shared" si="8"/>
        <v>0</v>
      </c>
      <c r="AA30" s="20">
        <v>393.25619354838705</v>
      </c>
      <c r="AB30" s="2">
        <v>124.28464</v>
      </c>
      <c r="AC30" s="20">
        <f t="shared" si="9"/>
        <v>0</v>
      </c>
      <c r="AD30" s="20">
        <f>SUM($AC$2:AC30)/COUNT($AC$2:AC30)</f>
        <v>7278.6334447382378</v>
      </c>
      <c r="AE30" s="7"/>
      <c r="AF30" s="2">
        <v>5303.45</v>
      </c>
      <c r="AG30" s="2">
        <v>619.29375000000005</v>
      </c>
      <c r="AH30" s="9">
        <f t="shared" si="10"/>
        <v>5009.2299106250002</v>
      </c>
      <c r="AI30" s="20">
        <f t="shared" si="11"/>
        <v>0</v>
      </c>
      <c r="AJ30" s="20">
        <f t="shared" si="12"/>
        <v>0</v>
      </c>
      <c r="AK30" s="24">
        <v>434.58306451612907</v>
      </c>
      <c r="AL30" s="2">
        <v>120.40527955555558</v>
      </c>
      <c r="AM30" s="20">
        <f t="shared" si="13"/>
        <v>0</v>
      </c>
      <c r="AN30" s="20">
        <f>SUM($AM$2:AM30)/COUNT($AM$2:AM30)</f>
        <v>7390.5366635571563</v>
      </c>
    </row>
    <row r="31" spans="1:47" x14ac:dyDescent="0.25">
      <c r="A31" s="2">
        <v>2022</v>
      </c>
      <c r="B31" s="12">
        <v>3563.77</v>
      </c>
      <c r="C31" s="2">
        <v>1326.2007140000001</v>
      </c>
      <c r="D31" s="13">
        <f>($AQ$1*C31)+$AQ$2</f>
        <v>4434.8923065836007</v>
      </c>
      <c r="E31" s="24">
        <f t="shared" si="0"/>
        <v>0</v>
      </c>
      <c r="F31" s="24">
        <f t="shared" si="1"/>
        <v>0</v>
      </c>
      <c r="G31" s="24">
        <v>1060.9842396096776</v>
      </c>
      <c r="H31" s="2">
        <v>125.46470555555557</v>
      </c>
      <c r="I31" s="28">
        <f t="shared" si="2"/>
        <v>0</v>
      </c>
      <c r="J31" s="28">
        <f>SUM($I$2:I31)/COUNT($I$2:I31)</f>
        <v>24453.93134419572</v>
      </c>
      <c r="L31" s="2">
        <v>3563.77</v>
      </c>
      <c r="M31" s="2">
        <v>28.236102630000001</v>
      </c>
      <c r="N31" s="2">
        <f>(M31*$AQ$4)+$AQ$5</f>
        <v>4520.0286605935289</v>
      </c>
      <c r="O31" s="28">
        <f t="shared" si="3"/>
        <v>0</v>
      </c>
      <c r="P31" s="24">
        <f t="shared" si="4"/>
        <v>0</v>
      </c>
      <c r="Q31" s="24">
        <v>29.014481650000011</v>
      </c>
      <c r="R31" s="2">
        <v>125.46470555555557</v>
      </c>
      <c r="S31" s="22">
        <f t="shared" si="5"/>
        <v>0</v>
      </c>
      <c r="T31" s="20">
        <f>SUM($S$2:S31)/COUNT($S$2:S31)</f>
        <v>34.152588953710939</v>
      </c>
      <c r="V31" s="2">
        <v>3793.34</v>
      </c>
      <c r="W31" s="2">
        <v>622.21199999999999</v>
      </c>
      <c r="X31" s="2">
        <f t="shared" si="6"/>
        <v>4633.4757919999993</v>
      </c>
      <c r="Y31" s="20">
        <f t="shared" si="7"/>
        <v>0</v>
      </c>
      <c r="Z31" s="20">
        <f t="shared" si="8"/>
        <v>0</v>
      </c>
      <c r="AA31" s="20">
        <v>393.25619354838705</v>
      </c>
      <c r="AB31" s="2">
        <v>124.28464</v>
      </c>
      <c r="AC31" s="20">
        <f t="shared" si="9"/>
        <v>0</v>
      </c>
      <c r="AD31" s="20">
        <f>SUM($AC$2:AC31)/COUNT($AC$2:AC31)</f>
        <v>7036.0123299136303</v>
      </c>
      <c r="AE31" s="7"/>
      <c r="AF31" s="2">
        <v>4693.18</v>
      </c>
      <c r="AG31" s="2">
        <v>685.98749999999995</v>
      </c>
      <c r="AH31" s="9">
        <f t="shared" si="10"/>
        <v>5098.0059612499999</v>
      </c>
      <c r="AI31" s="20">
        <f t="shared" si="11"/>
        <v>0</v>
      </c>
      <c r="AJ31" s="20">
        <f t="shared" si="12"/>
        <v>0</v>
      </c>
      <c r="AK31" s="24">
        <v>434.58306451612907</v>
      </c>
      <c r="AL31" s="2">
        <v>120.40527955555558</v>
      </c>
      <c r="AM31" s="20">
        <f t="shared" si="13"/>
        <v>0</v>
      </c>
      <c r="AN31" s="20">
        <f>SUM($AM$2:AM31)/COUNT($AM$2:AM31)</f>
        <v>7144.1854414385843</v>
      </c>
    </row>
    <row r="32" spans="1:47" x14ac:dyDescent="0.25">
      <c r="A32" s="2">
        <v>2023</v>
      </c>
      <c r="B32" s="2">
        <v>3916.56</v>
      </c>
      <c r="C32" s="2">
        <v>1838.8192859999999</v>
      </c>
      <c r="D32" s="2">
        <f>($AQ$1*C32)+$AQ$2</f>
        <v>4669.3640414164001</v>
      </c>
      <c r="E32" s="24">
        <f t="shared" si="0"/>
        <v>0</v>
      </c>
      <c r="F32" s="24">
        <f t="shared" si="1"/>
        <v>0</v>
      </c>
      <c r="G32" s="24">
        <v>1060.9842396096776</v>
      </c>
      <c r="H32" s="2">
        <v>125.46470555555557</v>
      </c>
      <c r="I32" s="28">
        <f t="shared" si="2"/>
        <v>0</v>
      </c>
      <c r="J32" s="34">
        <f>SUM($I$2:I32)/COUNT($I$2:I32)</f>
        <v>23665.094849221663</v>
      </c>
      <c r="L32" s="2">
        <v>3916.56</v>
      </c>
      <c r="M32" s="2">
        <v>28.95989818</v>
      </c>
      <c r="N32" s="2">
        <f>(M32*$AQ$4)+$AQ$5</f>
        <v>4328.0531821666091</v>
      </c>
      <c r="O32" s="28">
        <f t="shared" si="3"/>
        <v>0</v>
      </c>
      <c r="P32" s="24">
        <f t="shared" si="4"/>
        <v>0</v>
      </c>
      <c r="Q32" s="24">
        <v>29.014481650000011</v>
      </c>
      <c r="R32" s="2">
        <v>125.46470555555557</v>
      </c>
      <c r="S32" s="22">
        <f t="shared" si="5"/>
        <v>0</v>
      </c>
      <c r="T32" s="36">
        <f>SUM($S$2:S32)/COUNT($S$2:S32)</f>
        <v>33.050892535849293</v>
      </c>
      <c r="V32" s="2">
        <v>4097.74</v>
      </c>
      <c r="W32" s="2">
        <v>405.56900000000002</v>
      </c>
      <c r="X32" s="2">
        <f t="shared" si="6"/>
        <v>4245.4681789999995</v>
      </c>
      <c r="Y32" s="20">
        <f t="shared" si="7"/>
        <v>0</v>
      </c>
      <c r="Z32" s="20">
        <f t="shared" si="8"/>
        <v>0</v>
      </c>
      <c r="AA32" s="20">
        <v>393.25619354838705</v>
      </c>
      <c r="AB32" s="2">
        <v>124.28464</v>
      </c>
      <c r="AC32" s="20">
        <f t="shared" si="9"/>
        <v>0</v>
      </c>
      <c r="AD32" s="36">
        <f>SUM($AC$2:AC32)/COUNT($AC$2:AC32)</f>
        <v>6809.0441902389966</v>
      </c>
      <c r="AE32" s="7"/>
      <c r="AF32" s="2">
        <v>4811.22</v>
      </c>
      <c r="AG32" s="2">
        <v>499.67124999999999</v>
      </c>
      <c r="AH32" s="9">
        <f t="shared" si="10"/>
        <v>4850.0004008750002</v>
      </c>
      <c r="AI32" s="20">
        <f t="shared" si="11"/>
        <v>0</v>
      </c>
      <c r="AJ32" s="20">
        <f t="shared" si="12"/>
        <v>0</v>
      </c>
      <c r="AK32" s="24">
        <v>434.58306451612907</v>
      </c>
      <c r="AL32" s="2">
        <v>120.40527955555558</v>
      </c>
      <c r="AM32" s="20">
        <f t="shared" si="13"/>
        <v>0</v>
      </c>
      <c r="AN32" s="36">
        <f>SUM($AM$2:AM32)/COUNT($AM$2:AM32)</f>
        <v>6913.7278465534682</v>
      </c>
    </row>
    <row r="33" spans="1:36" x14ac:dyDescent="0.25">
      <c r="A33" t="s">
        <v>41</v>
      </c>
      <c r="B33" s="32">
        <f>AVERAGE(B2:B32)</f>
        <v>4313.5746772580651</v>
      </c>
      <c r="C33" s="32">
        <f>AVERAGE(C2:C32)</f>
        <v>1060.9842396096776</v>
      </c>
      <c r="D33" s="32">
        <f>AVERAGE(D2:D32)</f>
        <v>4313.5822911974683</v>
      </c>
      <c r="E33" s="33">
        <f>AVERAGE(E2:E32)</f>
        <v>86.270647095696077</v>
      </c>
      <c r="F33" s="33">
        <f>AVERAGE(F2:F32)</f>
        <v>21533.357743246634</v>
      </c>
      <c r="G33" s="25"/>
      <c r="H33" s="25"/>
      <c r="I33" s="29"/>
      <c r="J33" s="25"/>
      <c r="L33" s="32">
        <f>AVERAGE(L2:L32)</f>
        <v>4313.5746772580651</v>
      </c>
      <c r="M33" s="32">
        <f t="shared" ref="M33:P33" si="14">AVERAGE(M2:M32)</f>
        <v>29.014481650000011</v>
      </c>
      <c r="N33" s="32">
        <f t="shared" si="14"/>
        <v>4313.5757682512403</v>
      </c>
      <c r="O33" s="35">
        <f t="shared" si="14"/>
        <v>69.870116957544795</v>
      </c>
      <c r="P33" s="35">
        <f t="shared" si="14"/>
        <v>22015.01489549104</v>
      </c>
      <c r="V33" s="32">
        <f>AVERAGE(V2:V32)</f>
        <v>4223.4104909677417</v>
      </c>
      <c r="W33" s="32">
        <f t="shared" ref="W33:Z33" si="15">AVERAGE(W2:W32)</f>
        <v>393.25619354838705</v>
      </c>
      <c r="X33" s="32">
        <f t="shared" si="15"/>
        <v>4223.4159426451606</v>
      </c>
      <c r="Y33" s="37">
        <f t="shared" si="15"/>
        <v>98.121522858480517</v>
      </c>
      <c r="Z33" s="37">
        <f t="shared" si="15"/>
        <v>25700.086649093544</v>
      </c>
      <c r="AF33" s="32">
        <f>AVERAGE(AF2:AF32)</f>
        <v>4763.3493130322577</v>
      </c>
      <c r="AG33" s="32">
        <f t="shared" ref="AG33:AJ33" si="16">AVERAGE(AG2:AG32)</f>
        <v>434.58306451612907</v>
      </c>
      <c r="AH33" s="32">
        <f t="shared" si="16"/>
        <v>4763.361517177419</v>
      </c>
      <c r="AI33" s="37">
        <f t="shared" si="16"/>
        <v>76.43238876664914</v>
      </c>
      <c r="AJ33" s="37">
        <f t="shared" si="16"/>
        <v>17011.295113379536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C61C-ADF7-40C5-9FCD-C7D61DBCA3AC}">
  <dimension ref="B2:L7"/>
  <sheetViews>
    <sheetView workbookViewId="0">
      <selection activeCell="F2" sqref="F2:J5"/>
    </sheetView>
  </sheetViews>
  <sheetFormatPr defaultRowHeight="15" x14ac:dyDescent="0.25"/>
  <cols>
    <col min="1" max="1" width="9.140625" style="41"/>
    <col min="2" max="2" width="23.28515625" style="41" bestFit="1" customWidth="1"/>
    <col min="3" max="3" width="12" style="41" bestFit="1" customWidth="1"/>
    <col min="4" max="4" width="11.28515625" style="41" customWidth="1"/>
    <col min="5" max="5" width="9.140625" style="41"/>
    <col min="6" max="6" width="28.42578125" style="41" customWidth="1"/>
    <col min="7" max="7" width="23.28515625" style="41" bestFit="1" customWidth="1"/>
    <col min="8" max="8" width="19.28515625" style="41" bestFit="1" customWidth="1"/>
    <col min="9" max="9" width="20" style="41" bestFit="1" customWidth="1"/>
    <col min="10" max="10" width="19.5703125" style="41" bestFit="1" customWidth="1"/>
    <col min="11" max="16384" width="9.140625" style="41"/>
  </cols>
  <sheetData>
    <row r="2" spans="2:12" x14ac:dyDescent="0.25">
      <c r="B2" s="40" t="s">
        <v>45</v>
      </c>
      <c r="C2" s="40" t="s">
        <v>50</v>
      </c>
      <c r="D2" s="40" t="s">
        <v>51</v>
      </c>
      <c r="F2" s="40"/>
      <c r="G2" s="40" t="s">
        <v>53</v>
      </c>
      <c r="H2" s="40" t="s">
        <v>54</v>
      </c>
      <c r="I2" s="40" t="s">
        <v>56</v>
      </c>
      <c r="J2" s="40" t="s">
        <v>55</v>
      </c>
    </row>
    <row r="3" spans="2:12" x14ac:dyDescent="0.25">
      <c r="B3" s="40" t="s">
        <v>46</v>
      </c>
      <c r="C3" s="40">
        <v>510.10170348236403</v>
      </c>
      <c r="D3" s="40">
        <v>1060.9675934806892</v>
      </c>
      <c r="F3" s="42" t="s">
        <v>43</v>
      </c>
      <c r="G3" s="42">
        <f>(PREMIUM!F33-(PREMIUM!E33*PREMIUM!E33))</f>
        <v>14090.733192936499</v>
      </c>
      <c r="H3" s="42">
        <f>PREMIUM!P33-PREMIUM!O33*PREMIUM!O33</f>
        <v>17133.181651830051</v>
      </c>
      <c r="I3" s="42">
        <f>PREMIUM!Z33-(PREMIUM!Y33^2)</f>
        <v>16072.25340102623</v>
      </c>
      <c r="J3" s="42">
        <f>PREMIUM!AJ33-(PREMIUM!AI33^2)</f>
        <v>11169.385060803343</v>
      </c>
      <c r="L3" s="43"/>
    </row>
    <row r="4" spans="2:12" x14ac:dyDescent="0.25">
      <c r="B4" s="40" t="s">
        <v>47</v>
      </c>
      <c r="C4" s="40">
        <v>18652.799682673809</v>
      </c>
      <c r="D4" s="40">
        <v>29.014485009282243</v>
      </c>
      <c r="F4" s="42" t="s">
        <v>44</v>
      </c>
      <c r="G4" s="42">
        <f>((PREMIUM!F33-(PREMIUM!E33*PREMIUM!E33))-PREMIUM!J32+(EFFECIENCY!C3*MAX(EFFECIENCY!D3-1019,0)))</f>
        <v>11833.379269269739</v>
      </c>
      <c r="H4" s="42">
        <f>PREMIUM!P33-(PREMIUM!O33*PREMIUM!O33)-PREMIUM!T32+(EFFECIENCY!C4*MAX(29.0145-EFFECIENCY!D4,0))</f>
        <v>17100.410378149656</v>
      </c>
      <c r="I4" s="42">
        <f>PREMIUM!Z33-(PREMIUM!Y33^2)-PREMIUM!AD32+EFFECIENCY!C5*MAX(EFFECIENCY!D5-390,0)</f>
        <v>13605.656484392757</v>
      </c>
      <c r="J4" s="42">
        <f>PREMIUM!AJ33-(PREMIUM!AI33^2)-PREMIUM!AN32+ (MAX(EFFECIENCY!D6-431,0)*EFFECIENCY!C6)</f>
        <v>8972.3353621865863</v>
      </c>
      <c r="L4" s="43"/>
    </row>
    <row r="5" spans="2:12" x14ac:dyDescent="0.25">
      <c r="B5" s="40" t="s">
        <v>48</v>
      </c>
      <c r="C5" s="40">
        <v>1334.775910688573</v>
      </c>
      <c r="D5" s="40">
        <v>393.25331558565915</v>
      </c>
      <c r="F5" s="40" t="s">
        <v>52</v>
      </c>
      <c r="G5" s="44">
        <f>((G3-G4)/G3)</f>
        <v>0.16020131051791842</v>
      </c>
      <c r="H5" s="44">
        <f t="shared" ref="H5:J5" si="0">((H3-H4)/H3)</f>
        <v>1.9127371871934067E-3</v>
      </c>
      <c r="I5" s="44">
        <f t="shared" si="0"/>
        <v>0.15346926501768432</v>
      </c>
      <c r="J5" s="44">
        <f t="shared" si="0"/>
        <v>0.19670283427928811</v>
      </c>
    </row>
    <row r="6" spans="2:12" x14ac:dyDescent="0.25">
      <c r="B6" s="40" t="s">
        <v>49</v>
      </c>
      <c r="C6" s="40">
        <v>1319.7580684651412</v>
      </c>
      <c r="D6" s="40">
        <v>434.57389605007086</v>
      </c>
      <c r="I6" s="43"/>
    </row>
    <row r="7" spans="2:12" x14ac:dyDescent="0.25">
      <c r="I7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E555-CC3E-476E-BAB0-47937CDBB29F}">
  <dimension ref="A1:AA33"/>
  <sheetViews>
    <sheetView zoomScale="102" workbookViewId="0">
      <pane xSplit="1" topLeftCell="O1" activePane="topRight" state="frozen"/>
      <selection pane="topRight" activeCell="AC10" sqref="AC10"/>
    </sheetView>
  </sheetViews>
  <sheetFormatPr defaultRowHeight="15" x14ac:dyDescent="0.25"/>
  <cols>
    <col min="5" max="5" width="12" style="26" customWidth="1"/>
    <col min="10" max="10" width="9.140625" style="29"/>
    <col min="15" max="15" width="9.140625" style="21"/>
    <col min="20" max="20" width="9.140625" style="21"/>
    <col min="22" max="22" width="27.28515625" bestFit="1" customWidth="1"/>
    <col min="23" max="23" width="12" style="11" bestFit="1" customWidth="1"/>
  </cols>
  <sheetData>
    <row r="1" spans="1:27" ht="28.5" customHeight="1" x14ac:dyDescent="0.25">
      <c r="A1" s="14" t="s">
        <v>0</v>
      </c>
      <c r="B1" s="15" t="s">
        <v>1</v>
      </c>
      <c r="C1" s="14" t="s">
        <v>30</v>
      </c>
      <c r="D1" s="16" t="s">
        <v>22</v>
      </c>
      <c r="E1" s="23" t="s">
        <v>36</v>
      </c>
      <c r="F1" s="11"/>
      <c r="G1" s="14" t="s">
        <v>1</v>
      </c>
      <c r="H1" s="14" t="s">
        <v>32</v>
      </c>
      <c r="I1" s="14" t="s">
        <v>22</v>
      </c>
      <c r="J1" s="27" t="s">
        <v>31</v>
      </c>
      <c r="K1" s="11"/>
      <c r="L1" s="14" t="s">
        <v>2</v>
      </c>
      <c r="M1" s="14" t="s">
        <v>33</v>
      </c>
      <c r="N1" s="14" t="s">
        <v>22</v>
      </c>
      <c r="O1" s="19" t="s">
        <v>31</v>
      </c>
      <c r="P1" s="17"/>
      <c r="Q1" s="14" t="s">
        <v>3</v>
      </c>
      <c r="R1" s="14" t="s">
        <v>34</v>
      </c>
      <c r="S1" s="14" t="s">
        <v>22</v>
      </c>
      <c r="T1" s="19" t="s">
        <v>31</v>
      </c>
      <c r="U1" s="8"/>
      <c r="V1" s="2" t="s">
        <v>23</v>
      </c>
      <c r="W1" s="10">
        <v>0.61170000000000002</v>
      </c>
      <c r="X1" t="s">
        <v>35</v>
      </c>
    </row>
    <row r="2" spans="1:27" x14ac:dyDescent="0.25">
      <c r="A2" s="2">
        <v>1993</v>
      </c>
      <c r="B2" s="12">
        <v>3571.5169919999998</v>
      </c>
      <c r="C2" s="2">
        <v>1089.462857</v>
      </c>
      <c r="D2" s="13">
        <f>($W$1*C2)+$W$2</f>
        <v>4494.7125296269005</v>
      </c>
      <c r="E2" s="24">
        <f>IF(D2&gt;=$B$33,0,$B$33-D2)</f>
        <v>0</v>
      </c>
      <c r="G2" s="2">
        <v>3571.5169919999998</v>
      </c>
      <c r="H2" s="2">
        <v>28.274506349999999</v>
      </c>
      <c r="I2" s="2">
        <f>(H2*$W$4)+$W$5</f>
        <v>7840.8877131107765</v>
      </c>
      <c r="J2" s="28">
        <f>IF($I$33&lt;=I2,0,$I$33-I2)</f>
        <v>0</v>
      </c>
      <c r="L2" s="2">
        <v>3140.3060034999999</v>
      </c>
      <c r="M2" s="2">
        <v>328.947</v>
      </c>
      <c r="N2" s="2">
        <f>($W$7*M2)+$W$8</f>
        <v>4302.6787487000001</v>
      </c>
      <c r="O2" s="20">
        <f>IF($N$33&lt;=N2,0,$N$33-N2)</f>
        <v>153.19092995161373</v>
      </c>
      <c r="P2" s="7"/>
      <c r="Q2" s="2">
        <v>4401.7120069999992</v>
      </c>
      <c r="R2" s="2">
        <v>362.51749999999998</v>
      </c>
      <c r="S2" s="9">
        <f>(R2*$W$10)+$W$11</f>
        <v>4785.39823875</v>
      </c>
      <c r="T2" s="20">
        <f>IF($S$33&lt;=S2,0,$S$33-S2)</f>
        <v>119.37660762096766</v>
      </c>
      <c r="U2" s="7"/>
      <c r="V2" s="2" t="s">
        <v>24</v>
      </c>
      <c r="W2" s="10">
        <v>3828.2881000000002</v>
      </c>
    </row>
    <row r="3" spans="1:27" x14ac:dyDescent="0.25">
      <c r="A3" s="2">
        <v>1994</v>
      </c>
      <c r="B3" s="12">
        <v>3148.8079480000001</v>
      </c>
      <c r="C3" s="2">
        <v>371.06214290000003</v>
      </c>
      <c r="D3" s="13">
        <f t="shared" ref="D3:D32" si="0">($W$1*C3)+$W$2</f>
        <v>4055.2668128119303</v>
      </c>
      <c r="E3" s="24">
        <f t="shared" ref="E3:E32" si="1">IF(D3&gt;=$B$33,0,$B$33-D3)</f>
        <v>258.30786444613477</v>
      </c>
      <c r="G3" s="2">
        <v>3148.8079480000001</v>
      </c>
      <c r="H3" s="2">
        <v>29.688187989999999</v>
      </c>
      <c r="I3" s="2">
        <f t="shared" ref="I3:I32" si="2">(H3*$W$4)+$W$5</f>
        <v>7632.4778178562365</v>
      </c>
      <c r="J3" s="28">
        <f t="shared" ref="J3:J32" si="3">IF($I$33&lt;=I3,0,$I$33-I3)</f>
        <v>99.320146614987607</v>
      </c>
      <c r="L3" s="2">
        <v>3194.388023</v>
      </c>
      <c r="M3" s="2">
        <v>315.93299999999999</v>
      </c>
      <c r="N3" s="2">
        <f t="shared" ref="N3:N32" si="4">($W$7*M3)+$W$8</f>
        <v>4271.6780992999993</v>
      </c>
      <c r="O3" s="20">
        <f t="shared" ref="O3:O32" si="5">IF($N$33&lt;=N3,0,$N$33-N3)</f>
        <v>184.19157935161456</v>
      </c>
      <c r="P3" s="7"/>
      <c r="Q3" s="2">
        <v>4460.5920444999974</v>
      </c>
      <c r="R3" s="2">
        <v>306.26249999999999</v>
      </c>
      <c r="S3" s="9">
        <f t="shared" ref="S3:S32" si="6">(R3*$W$10)+$W$11</f>
        <v>4692.2118312499997</v>
      </c>
      <c r="T3" s="20">
        <f t="shared" ref="T3:T32" si="7">IF($S$33&lt;=S3,0,$S$33-S3)</f>
        <v>212.56301512096798</v>
      </c>
    </row>
    <row r="4" spans="1:27" x14ac:dyDescent="0.25">
      <c r="A4" s="2">
        <v>1995</v>
      </c>
      <c r="B4" s="12">
        <v>3510.3660359999999</v>
      </c>
      <c r="C4" s="2">
        <v>175.0678571</v>
      </c>
      <c r="D4" s="13">
        <f t="shared" si="0"/>
        <v>3935.37710818807</v>
      </c>
      <c r="E4" s="24">
        <f t="shared" si="1"/>
        <v>378.1975690699951</v>
      </c>
      <c r="G4" s="2">
        <v>3510.3660359999999</v>
      </c>
      <c r="H4" s="2">
        <v>30.709064810000001</v>
      </c>
      <c r="I4" s="2">
        <f t="shared" si="2"/>
        <v>7481.9765839829661</v>
      </c>
      <c r="J4" s="28">
        <f t="shared" si="3"/>
        <v>249.821380488258</v>
      </c>
      <c r="L4" s="2">
        <v>3296.0779630000002</v>
      </c>
      <c r="M4" s="2">
        <v>98.602999999999994</v>
      </c>
      <c r="N4" s="2">
        <f t="shared" si="4"/>
        <v>3753.9763062999996</v>
      </c>
      <c r="O4" s="20">
        <f t="shared" si="5"/>
        <v>701.89337235161429</v>
      </c>
      <c r="P4" s="7"/>
      <c r="Q4" s="2">
        <v>4279.9059109999953</v>
      </c>
      <c r="R4" s="2">
        <v>94.452500000000001</v>
      </c>
      <c r="S4" s="9">
        <f t="shared" si="6"/>
        <v>4341.3485662499997</v>
      </c>
      <c r="T4" s="20">
        <f t="shared" si="7"/>
        <v>563.42628012096793</v>
      </c>
      <c r="V4" s="2" t="s">
        <v>29</v>
      </c>
      <c r="W4" s="10">
        <v>-147.42349999999999</v>
      </c>
    </row>
    <row r="5" spans="1:27" x14ac:dyDescent="0.25">
      <c r="A5" s="2">
        <v>1996</v>
      </c>
      <c r="B5" s="12">
        <v>3814.706016000001</v>
      </c>
      <c r="C5" s="2">
        <v>168.32714290000001</v>
      </c>
      <c r="D5" s="13">
        <f t="shared" si="0"/>
        <v>3931.2538133119301</v>
      </c>
      <c r="E5" s="24">
        <f t="shared" si="1"/>
        <v>382.32086394613498</v>
      </c>
      <c r="G5" s="2">
        <v>3814.706016000001</v>
      </c>
      <c r="H5" s="2">
        <v>31.077427839999999</v>
      </c>
      <c r="I5" s="2">
        <f t="shared" si="2"/>
        <v>7427.6712168297609</v>
      </c>
      <c r="J5" s="28">
        <f t="shared" si="3"/>
        <v>304.12674764146323</v>
      </c>
      <c r="L5" s="2">
        <v>3641.8160409999982</v>
      </c>
      <c r="M5" s="2">
        <v>160.26499999999999</v>
      </c>
      <c r="N5" s="2">
        <f t="shared" si="4"/>
        <v>3900.8613564999996</v>
      </c>
      <c r="O5" s="20">
        <f t="shared" si="5"/>
        <v>555.00832215161427</v>
      </c>
      <c r="P5" s="7"/>
      <c r="Q5" s="2">
        <v>4117.4659935000027</v>
      </c>
      <c r="R5" s="2">
        <v>191.6225</v>
      </c>
      <c r="S5" s="9">
        <f t="shared" si="6"/>
        <v>4502.3106712500003</v>
      </c>
      <c r="T5" s="20">
        <f t="shared" si="7"/>
        <v>402.46417512096741</v>
      </c>
      <c r="V5" s="2" t="s">
        <v>24</v>
      </c>
      <c r="W5" s="10">
        <v>12009.214400000001</v>
      </c>
    </row>
    <row r="6" spans="1:27" x14ac:dyDescent="0.25">
      <c r="A6" s="2">
        <v>1997</v>
      </c>
      <c r="B6" s="12">
        <v>4055.4880029999999</v>
      </c>
      <c r="C6" s="2">
        <v>674.08785709999995</v>
      </c>
      <c r="D6" s="13">
        <f t="shared" si="0"/>
        <v>4240.6276421880702</v>
      </c>
      <c r="E6" s="24">
        <f t="shared" si="1"/>
        <v>72.947035069994854</v>
      </c>
      <c r="G6" s="2">
        <v>4055.4880029999999</v>
      </c>
      <c r="H6" s="2">
        <v>29.66212711</v>
      </c>
      <c r="I6" s="2">
        <f t="shared" si="2"/>
        <v>7636.3198039989156</v>
      </c>
      <c r="J6" s="28">
        <f t="shared" si="3"/>
        <v>95.478160472308446</v>
      </c>
      <c r="L6" s="2">
        <v>3584.9250200000001</v>
      </c>
      <c r="M6" s="2">
        <v>284.68799999999999</v>
      </c>
      <c r="N6" s="2">
        <f t="shared" si="4"/>
        <v>4197.2493847999995</v>
      </c>
      <c r="O6" s="20">
        <f t="shared" si="5"/>
        <v>258.62029385161441</v>
      </c>
      <c r="P6" s="7"/>
      <c r="Q6" s="2">
        <v>4295.983005500002</v>
      </c>
      <c r="R6" s="2">
        <v>410.10500000000002</v>
      </c>
      <c r="S6" s="9">
        <f t="shared" si="6"/>
        <v>4864.2269324999997</v>
      </c>
      <c r="T6" s="20">
        <f t="shared" si="7"/>
        <v>40.547913870967932</v>
      </c>
    </row>
    <row r="7" spans="1:27" x14ac:dyDescent="0.25">
      <c r="A7" s="2">
        <v>1998</v>
      </c>
      <c r="B7" s="12">
        <v>3901.46</v>
      </c>
      <c r="C7" s="2">
        <v>981.30857140000001</v>
      </c>
      <c r="D7" s="13">
        <f t="shared" si="0"/>
        <v>4428.5545531253802</v>
      </c>
      <c r="E7" s="24">
        <f t="shared" si="1"/>
        <v>0</v>
      </c>
      <c r="G7" s="2">
        <v>3901.46</v>
      </c>
      <c r="H7" s="2">
        <v>28.849944059999999</v>
      </c>
      <c r="I7" s="2">
        <f t="shared" si="2"/>
        <v>7756.0546718705909</v>
      </c>
      <c r="J7" s="28">
        <f t="shared" si="3"/>
        <v>0</v>
      </c>
      <c r="L7" s="2">
        <v>3786.428003</v>
      </c>
      <c r="M7" s="2">
        <v>421.63400000000001</v>
      </c>
      <c r="N7" s="2">
        <f t="shared" si="4"/>
        <v>4523.4684514</v>
      </c>
      <c r="O7" s="20">
        <f t="shared" si="5"/>
        <v>0</v>
      </c>
      <c r="P7" s="7"/>
      <c r="Q7" s="2">
        <v>4346.3440015000006</v>
      </c>
      <c r="R7" s="2">
        <v>400.70249999999999</v>
      </c>
      <c r="S7" s="9">
        <f t="shared" si="6"/>
        <v>4848.6516912500001</v>
      </c>
      <c r="T7" s="20">
        <f t="shared" si="7"/>
        <v>56.123155120967567</v>
      </c>
      <c r="V7" s="2" t="s">
        <v>25</v>
      </c>
      <c r="W7" s="10">
        <v>2.3820999999999999</v>
      </c>
      <c r="X7" t="s">
        <v>35</v>
      </c>
    </row>
    <row r="8" spans="1:27" x14ac:dyDescent="0.25">
      <c r="A8" s="2">
        <v>1999</v>
      </c>
      <c r="B8" s="12">
        <v>3996.72</v>
      </c>
      <c r="C8" s="2">
        <v>592.68785709999997</v>
      </c>
      <c r="D8" s="13">
        <f t="shared" si="0"/>
        <v>4190.8352621880704</v>
      </c>
      <c r="E8" s="24">
        <f t="shared" si="1"/>
        <v>122.73941506999472</v>
      </c>
      <c r="G8" s="2">
        <v>3996.72</v>
      </c>
      <c r="H8" s="2">
        <v>29.052579869999999</v>
      </c>
      <c r="I8" s="2">
        <f t="shared" si="2"/>
        <v>7726.1813915350558</v>
      </c>
      <c r="J8" s="28">
        <f t="shared" si="3"/>
        <v>5.6165729361682679</v>
      </c>
      <c r="L8" s="2">
        <v>4045.6</v>
      </c>
      <c r="M8" s="2">
        <v>344.21199999999999</v>
      </c>
      <c r="N8" s="2">
        <f t="shared" si="4"/>
        <v>4339.0415051999998</v>
      </c>
      <c r="O8" s="20">
        <f t="shared" si="5"/>
        <v>116.82817345161402</v>
      </c>
      <c r="P8" s="7"/>
      <c r="Q8" s="2">
        <v>4383.16</v>
      </c>
      <c r="R8" s="2">
        <v>421.40750000000003</v>
      </c>
      <c r="S8" s="9">
        <f t="shared" si="6"/>
        <v>4882.9495237499996</v>
      </c>
      <c r="T8" s="20">
        <f t="shared" si="7"/>
        <v>21.825322620968109</v>
      </c>
      <c r="V8" s="2" t="s">
        <v>26</v>
      </c>
      <c r="W8" s="10">
        <v>3519.0940999999998</v>
      </c>
    </row>
    <row r="9" spans="1:27" x14ac:dyDescent="0.25">
      <c r="A9" s="2">
        <v>2000</v>
      </c>
      <c r="B9" s="12">
        <v>3977.66</v>
      </c>
      <c r="C9" s="2">
        <v>763.46</v>
      </c>
      <c r="D9" s="13">
        <f t="shared" si="0"/>
        <v>4295.2965819999999</v>
      </c>
      <c r="E9" s="24">
        <f t="shared" si="1"/>
        <v>18.27809525806515</v>
      </c>
      <c r="G9" s="2">
        <v>3977.66</v>
      </c>
      <c r="H9" s="2">
        <v>29.30609965</v>
      </c>
      <c r="I9" s="2">
        <f t="shared" si="2"/>
        <v>7688.8066182482262</v>
      </c>
      <c r="J9" s="28">
        <f t="shared" si="3"/>
        <v>42.99134622299789</v>
      </c>
      <c r="L9" s="2">
        <v>4206.79</v>
      </c>
      <c r="M9" s="2">
        <v>374.97800000000001</v>
      </c>
      <c r="N9" s="2">
        <f t="shared" si="4"/>
        <v>4412.3291938000002</v>
      </c>
      <c r="O9" s="20">
        <f t="shared" si="5"/>
        <v>43.540484851613655</v>
      </c>
      <c r="P9" s="7"/>
      <c r="Q9" s="2">
        <v>4519.1000000000004</v>
      </c>
      <c r="R9" s="2">
        <v>389.19749999999999</v>
      </c>
      <c r="S9" s="9">
        <f t="shared" si="6"/>
        <v>4829.59365875</v>
      </c>
      <c r="T9" s="20">
        <f t="shared" si="7"/>
        <v>75.181187620967648</v>
      </c>
    </row>
    <row r="10" spans="1:27" x14ac:dyDescent="0.25">
      <c r="A10" s="2">
        <v>2001</v>
      </c>
      <c r="B10" s="12">
        <v>4105.75</v>
      </c>
      <c r="C10" s="2">
        <v>684.38071430000002</v>
      </c>
      <c r="D10" s="13">
        <f t="shared" si="0"/>
        <v>4246.9237829373105</v>
      </c>
      <c r="E10" s="24">
        <f t="shared" si="1"/>
        <v>66.65089432075456</v>
      </c>
      <c r="G10" s="2">
        <v>4105.75</v>
      </c>
      <c r="H10" s="2">
        <v>29.3023396</v>
      </c>
      <c r="I10" s="2">
        <f t="shared" si="2"/>
        <v>7689.3609379794007</v>
      </c>
      <c r="J10" s="28">
        <f t="shared" si="3"/>
        <v>42.437026491823417</v>
      </c>
      <c r="L10" s="2">
        <v>4333.3999999999996</v>
      </c>
      <c r="M10" s="2">
        <v>493.596</v>
      </c>
      <c r="N10" s="2">
        <f t="shared" si="4"/>
        <v>4694.8891315999999</v>
      </c>
      <c r="O10" s="20">
        <f t="shared" si="5"/>
        <v>0</v>
      </c>
      <c r="P10" s="7"/>
      <c r="Q10" s="2">
        <v>4747.38</v>
      </c>
      <c r="R10" s="2">
        <v>476.19499999999999</v>
      </c>
      <c r="S10" s="9">
        <f t="shared" si="6"/>
        <v>4973.7050175000004</v>
      </c>
      <c r="T10" s="20">
        <f t="shared" si="7"/>
        <v>0</v>
      </c>
      <c r="V10" s="2" t="s">
        <v>27</v>
      </c>
      <c r="W10" s="10">
        <v>1.6565000000000001</v>
      </c>
      <c r="X10" t="s">
        <v>35</v>
      </c>
    </row>
    <row r="11" spans="1:27" x14ac:dyDescent="0.25">
      <c r="A11" s="2">
        <v>2002</v>
      </c>
      <c r="B11" s="12">
        <v>4460.2</v>
      </c>
      <c r="C11" s="2">
        <v>966.23642859999995</v>
      </c>
      <c r="D11" s="13">
        <f t="shared" si="0"/>
        <v>4419.3349233746203</v>
      </c>
      <c r="E11" s="24">
        <f t="shared" si="1"/>
        <v>0</v>
      </c>
      <c r="G11" s="2">
        <v>4460.2</v>
      </c>
      <c r="H11" s="2">
        <v>28.61396796</v>
      </c>
      <c r="I11" s="2">
        <f t="shared" si="2"/>
        <v>7790.843094448941</v>
      </c>
      <c r="J11" s="28">
        <f t="shared" si="3"/>
        <v>0</v>
      </c>
      <c r="L11" s="2">
        <v>4199.83</v>
      </c>
      <c r="M11" s="2">
        <v>280.08600000000001</v>
      </c>
      <c r="N11" s="2">
        <f t="shared" si="4"/>
        <v>4186.2869605999995</v>
      </c>
      <c r="O11" s="20">
        <f t="shared" si="5"/>
        <v>269.58271805161439</v>
      </c>
      <c r="P11" s="7"/>
      <c r="Q11" s="2">
        <v>4602.59</v>
      </c>
      <c r="R11" s="2">
        <v>316.89499999999998</v>
      </c>
      <c r="S11" s="9">
        <f t="shared" si="6"/>
        <v>4709.8245674999998</v>
      </c>
      <c r="T11" s="20">
        <f t="shared" si="7"/>
        <v>194.95027887096785</v>
      </c>
      <c r="V11" s="2" t="s">
        <v>28</v>
      </c>
      <c r="W11" s="10">
        <v>4184.8879999999999</v>
      </c>
    </row>
    <row r="12" spans="1:27" x14ac:dyDescent="0.25">
      <c r="A12" s="2">
        <v>2003</v>
      </c>
      <c r="B12" s="12">
        <v>4312.5200000000004</v>
      </c>
      <c r="C12" s="2">
        <v>688.75142860000005</v>
      </c>
      <c r="D12" s="13">
        <f t="shared" si="0"/>
        <v>4249.5973488746204</v>
      </c>
      <c r="E12" s="24">
        <f t="shared" si="1"/>
        <v>63.977328383444728</v>
      </c>
      <c r="G12" s="2">
        <v>4312.5200000000004</v>
      </c>
      <c r="H12" s="2">
        <v>29.74863749</v>
      </c>
      <c r="I12" s="2">
        <f t="shared" si="2"/>
        <v>7623.5661409929862</v>
      </c>
      <c r="J12" s="28">
        <f t="shared" si="3"/>
        <v>108.23182347823786</v>
      </c>
      <c r="L12" s="2">
        <v>3963.21</v>
      </c>
      <c r="M12" s="2">
        <v>304.34500000000003</v>
      </c>
      <c r="N12" s="2">
        <f t="shared" si="4"/>
        <v>4244.0743244999994</v>
      </c>
      <c r="O12" s="20">
        <f t="shared" si="5"/>
        <v>211.79535415161445</v>
      </c>
      <c r="P12" s="7"/>
      <c r="Q12" s="2">
        <v>4508.2299999999996</v>
      </c>
      <c r="R12" s="2">
        <v>274.77625</v>
      </c>
      <c r="S12" s="9">
        <f t="shared" si="6"/>
        <v>4640.0548581249996</v>
      </c>
      <c r="T12" s="20">
        <f t="shared" si="7"/>
        <v>264.71998824596812</v>
      </c>
    </row>
    <row r="13" spans="1:27" x14ac:dyDescent="0.25">
      <c r="A13" s="2">
        <v>2004</v>
      </c>
      <c r="B13" s="12">
        <v>4515.84</v>
      </c>
      <c r="C13" s="2">
        <v>1159.78</v>
      </c>
      <c r="D13" s="13">
        <f t="shared" si="0"/>
        <v>4537.7255260000002</v>
      </c>
      <c r="E13" s="24">
        <f t="shared" si="1"/>
        <v>0</v>
      </c>
      <c r="G13" s="2">
        <v>4515.84</v>
      </c>
      <c r="H13" s="2">
        <v>28.362601250000001</v>
      </c>
      <c r="I13" s="2">
        <f t="shared" si="2"/>
        <v>7827.9004546206261</v>
      </c>
      <c r="J13" s="28">
        <f t="shared" si="3"/>
        <v>0</v>
      </c>
      <c r="L13" s="2">
        <v>4056.25</v>
      </c>
      <c r="M13" s="2">
        <v>402.06400000000002</v>
      </c>
      <c r="N13" s="2">
        <f t="shared" si="4"/>
        <v>4476.8507543999995</v>
      </c>
      <c r="O13" s="20">
        <f t="shared" si="5"/>
        <v>0</v>
      </c>
      <c r="P13" s="7"/>
      <c r="Q13" s="2">
        <v>4822.93</v>
      </c>
      <c r="R13" s="2">
        <v>462.97624999999999</v>
      </c>
      <c r="S13" s="9">
        <f t="shared" si="6"/>
        <v>4951.8081581249999</v>
      </c>
      <c r="T13" s="20">
        <f t="shared" si="7"/>
        <v>0</v>
      </c>
      <c r="V13" s="2"/>
      <c r="W13" s="2" t="s">
        <v>12</v>
      </c>
      <c r="X13" s="2" t="s">
        <v>13</v>
      </c>
      <c r="Y13" s="2" t="s">
        <v>14</v>
      </c>
      <c r="Z13" s="2" t="s">
        <v>18</v>
      </c>
      <c r="AA13" s="2" t="s">
        <v>15</v>
      </c>
    </row>
    <row r="14" spans="1:27" x14ac:dyDescent="0.25">
      <c r="A14" s="2">
        <v>2005</v>
      </c>
      <c r="B14" s="12">
        <v>4361.5200000000004</v>
      </c>
      <c r="C14" s="2">
        <v>1036.9192860000001</v>
      </c>
      <c r="D14" s="13">
        <f t="shared" si="0"/>
        <v>4462.5716272462005</v>
      </c>
      <c r="E14" s="24">
        <f t="shared" si="1"/>
        <v>0</v>
      </c>
      <c r="G14" s="2">
        <v>4361.5200000000004</v>
      </c>
      <c r="H14" s="2">
        <v>28.467502079999999</v>
      </c>
      <c r="I14" s="2">
        <f t="shared" si="2"/>
        <v>7812.4356071091215</v>
      </c>
      <c r="J14" s="28">
        <f t="shared" si="3"/>
        <v>0</v>
      </c>
      <c r="L14" s="2">
        <v>4217.46</v>
      </c>
      <c r="M14" s="2">
        <v>297.44600000000003</v>
      </c>
      <c r="N14" s="2">
        <f t="shared" si="4"/>
        <v>4227.6402165999998</v>
      </c>
      <c r="O14" s="20">
        <f t="shared" si="5"/>
        <v>228.22946205161406</v>
      </c>
      <c r="P14" s="7"/>
      <c r="Q14" s="2">
        <v>4791.01</v>
      </c>
      <c r="R14" s="2">
        <v>332.73374999999999</v>
      </c>
      <c r="S14" s="9">
        <f t="shared" si="6"/>
        <v>4736.0614568749997</v>
      </c>
      <c r="T14" s="20">
        <f t="shared" si="7"/>
        <v>168.71338949596793</v>
      </c>
      <c r="V14" s="2" t="s">
        <v>17</v>
      </c>
      <c r="W14" s="2">
        <v>4763.3493130322577</v>
      </c>
      <c r="X14" s="2">
        <v>0</v>
      </c>
      <c r="Y14" s="2">
        <v>434.57389605007086</v>
      </c>
      <c r="Z14" s="2">
        <v>1.3310999999999999</v>
      </c>
      <c r="AA14" s="2">
        <v>4184.8879999999999</v>
      </c>
    </row>
    <row r="15" spans="1:27" x14ac:dyDescent="0.25">
      <c r="A15" s="2">
        <v>2006</v>
      </c>
      <c r="B15" s="12">
        <v>4552.82</v>
      </c>
      <c r="C15" s="2">
        <v>1143.8235709999999</v>
      </c>
      <c r="D15" s="13">
        <f t="shared" si="0"/>
        <v>4527.9649783806999</v>
      </c>
      <c r="E15" s="24">
        <f t="shared" si="1"/>
        <v>0</v>
      </c>
      <c r="G15" s="2">
        <v>4552.82</v>
      </c>
      <c r="H15" s="2">
        <v>28.605255459999999</v>
      </c>
      <c r="I15" s="2">
        <f t="shared" si="2"/>
        <v>7792.1275216926915</v>
      </c>
      <c r="J15" s="28">
        <f t="shared" si="3"/>
        <v>0</v>
      </c>
      <c r="L15" s="2">
        <v>4515.68</v>
      </c>
      <c r="M15" s="2">
        <v>313.20499999999998</v>
      </c>
      <c r="N15" s="2">
        <f t="shared" si="4"/>
        <v>4265.1797305</v>
      </c>
      <c r="O15" s="20">
        <f t="shared" si="5"/>
        <v>190.68994815161386</v>
      </c>
      <c r="P15" s="7"/>
      <c r="Q15" s="2">
        <v>4885.9399999999996</v>
      </c>
      <c r="R15" s="2">
        <v>304.96875</v>
      </c>
      <c r="S15" s="9">
        <f t="shared" si="6"/>
        <v>4690.0687343749996</v>
      </c>
      <c r="T15" s="20">
        <f t="shared" si="7"/>
        <v>214.70611199596806</v>
      </c>
      <c r="V15" s="2" t="s">
        <v>19</v>
      </c>
      <c r="W15" s="2">
        <v>4223.4104909677417</v>
      </c>
      <c r="X15" s="2">
        <v>0</v>
      </c>
      <c r="Y15" s="2">
        <v>393.25331558565915</v>
      </c>
      <c r="Z15" s="2">
        <v>1.7909999999999999</v>
      </c>
      <c r="AA15" s="2">
        <v>3519.0940999999998</v>
      </c>
    </row>
    <row r="16" spans="1:27" x14ac:dyDescent="0.25">
      <c r="A16" s="2">
        <v>2007</v>
      </c>
      <c r="B16" s="12">
        <v>4826.72</v>
      </c>
      <c r="C16" s="2">
        <v>1249.2242859999999</v>
      </c>
      <c r="D16" s="13">
        <f t="shared" si="0"/>
        <v>4592.4385957462</v>
      </c>
      <c r="E16" s="24">
        <f t="shared" si="1"/>
        <v>0</v>
      </c>
      <c r="G16" s="2">
        <v>4826.72</v>
      </c>
      <c r="H16" s="2">
        <v>28.32117792</v>
      </c>
      <c r="I16" s="2">
        <f t="shared" si="2"/>
        <v>7834.0072269108814</v>
      </c>
      <c r="J16" s="28">
        <f t="shared" si="3"/>
        <v>0</v>
      </c>
      <c r="L16" s="2">
        <v>4707.88</v>
      </c>
      <c r="M16" s="2">
        <v>357.44499999999999</v>
      </c>
      <c r="N16" s="2">
        <f t="shared" si="4"/>
        <v>4370.5638344999998</v>
      </c>
      <c r="O16" s="20">
        <f t="shared" si="5"/>
        <v>85.30584415161411</v>
      </c>
      <c r="P16" s="7"/>
      <c r="Q16" s="2">
        <v>5006.22</v>
      </c>
      <c r="R16" s="2">
        <v>470.78500000000003</v>
      </c>
      <c r="S16" s="9">
        <f t="shared" si="6"/>
        <v>4964.7433524999997</v>
      </c>
      <c r="T16" s="20">
        <f t="shared" si="7"/>
        <v>0</v>
      </c>
      <c r="V16" s="2" t="s">
        <v>16</v>
      </c>
      <c r="W16" s="2">
        <v>4313.5746772580651</v>
      </c>
      <c r="X16" s="2">
        <v>29.014485009282243</v>
      </c>
      <c r="Y16" s="2">
        <v>0</v>
      </c>
      <c r="Z16" s="2">
        <v>-265.23439999999999</v>
      </c>
      <c r="AA16" s="2">
        <v>12009.214400000001</v>
      </c>
    </row>
    <row r="17" spans="1:27" x14ac:dyDescent="0.25">
      <c r="A17" s="2">
        <v>2008</v>
      </c>
      <c r="B17" s="12">
        <v>4893.38</v>
      </c>
      <c r="C17" s="2">
        <v>738.72214289999999</v>
      </c>
      <c r="D17" s="13">
        <f t="shared" si="0"/>
        <v>4280.1644348119298</v>
      </c>
      <c r="E17" s="24">
        <f t="shared" si="1"/>
        <v>33.410242446135271</v>
      </c>
      <c r="G17" s="2">
        <v>4893.38</v>
      </c>
      <c r="H17" s="2">
        <v>29.49802133</v>
      </c>
      <c r="I17" s="2">
        <f t="shared" si="2"/>
        <v>7660.5128524567463</v>
      </c>
      <c r="J17" s="28">
        <f t="shared" si="3"/>
        <v>71.285112014477818</v>
      </c>
      <c r="L17" s="2">
        <v>4503.08</v>
      </c>
      <c r="M17" s="2">
        <v>266.06099999999998</v>
      </c>
      <c r="N17" s="2">
        <f t="shared" si="4"/>
        <v>4152.8780080999995</v>
      </c>
      <c r="O17" s="20">
        <f t="shared" si="5"/>
        <v>302.99167055161433</v>
      </c>
      <c r="P17" s="7"/>
      <c r="Q17" s="2">
        <v>4977.0200000000004</v>
      </c>
      <c r="R17" s="2">
        <v>315.36500000000001</v>
      </c>
      <c r="S17" s="9">
        <f t="shared" si="6"/>
        <v>4707.2901224999996</v>
      </c>
      <c r="T17" s="20">
        <f t="shared" si="7"/>
        <v>197.48472387096808</v>
      </c>
      <c r="V17" s="2" t="s">
        <v>16</v>
      </c>
      <c r="W17" s="2">
        <v>4313.5746772580651</v>
      </c>
      <c r="X17" s="2">
        <v>0</v>
      </c>
      <c r="Y17" s="2">
        <v>1060.9675934806892</v>
      </c>
      <c r="Z17" s="2">
        <v>0.45739999999999997</v>
      </c>
      <c r="AA17" s="2">
        <v>3828.2881000000002</v>
      </c>
    </row>
    <row r="18" spans="1:27" x14ac:dyDescent="0.25">
      <c r="A18" s="2">
        <v>2009</v>
      </c>
      <c r="B18" s="12">
        <v>5068.53</v>
      </c>
      <c r="C18" s="2">
        <v>1156.743571</v>
      </c>
      <c r="D18" s="13">
        <f t="shared" si="0"/>
        <v>4535.8681423807002</v>
      </c>
      <c r="E18" s="24">
        <f t="shared" si="1"/>
        <v>0</v>
      </c>
      <c r="G18" s="2">
        <v>5068.53</v>
      </c>
      <c r="H18" s="2">
        <v>29.092035800000001</v>
      </c>
      <c r="I18" s="2">
        <f t="shared" si="2"/>
        <v>7720.3646602387007</v>
      </c>
      <c r="J18" s="28">
        <f t="shared" si="3"/>
        <v>11.433304232523369</v>
      </c>
      <c r="L18" s="2">
        <v>4473.6220020000001</v>
      </c>
      <c r="M18" s="2">
        <v>317.88499999999999</v>
      </c>
      <c r="N18" s="2">
        <f t="shared" si="4"/>
        <v>4276.3279585</v>
      </c>
      <c r="O18" s="20">
        <f t="shared" si="5"/>
        <v>179.54172015161384</v>
      </c>
      <c r="P18" s="7"/>
      <c r="Q18" s="2">
        <v>4849.5860009999997</v>
      </c>
      <c r="R18" s="2">
        <v>382.72500000000002</v>
      </c>
      <c r="S18" s="9">
        <f t="shared" si="6"/>
        <v>4818.8719625000003</v>
      </c>
      <c r="T18" s="20">
        <f t="shared" si="7"/>
        <v>85.902883870967344</v>
      </c>
    </row>
    <row r="19" spans="1:27" x14ac:dyDescent="0.25">
      <c r="A19" s="2">
        <v>2010</v>
      </c>
      <c r="B19" s="12">
        <v>5128.08</v>
      </c>
      <c r="C19" s="2">
        <v>2586.3907140000001</v>
      </c>
      <c r="D19" s="13">
        <f t="shared" si="0"/>
        <v>5410.3832997538002</v>
      </c>
      <c r="E19" s="24">
        <f t="shared" si="1"/>
        <v>0</v>
      </c>
      <c r="G19" s="2">
        <v>5128.08</v>
      </c>
      <c r="H19" s="2">
        <v>27.89957214</v>
      </c>
      <c r="I19" s="2">
        <f t="shared" si="2"/>
        <v>7896.1618266187106</v>
      </c>
      <c r="J19" s="28">
        <f t="shared" si="3"/>
        <v>0</v>
      </c>
      <c r="L19" s="2">
        <v>4773.5000200000013</v>
      </c>
      <c r="M19" s="2">
        <v>623.90200000000004</v>
      </c>
      <c r="N19" s="2">
        <f t="shared" si="4"/>
        <v>5005.2910542</v>
      </c>
      <c r="O19" s="20">
        <f t="shared" si="5"/>
        <v>0</v>
      </c>
      <c r="P19" s="7"/>
      <c r="Q19" s="2">
        <v>5016.5200099999993</v>
      </c>
      <c r="R19" s="2">
        <v>726.9375</v>
      </c>
      <c r="S19" s="9">
        <f t="shared" si="6"/>
        <v>5389.0599687499998</v>
      </c>
      <c r="T19" s="20">
        <f t="shared" si="7"/>
        <v>0</v>
      </c>
    </row>
    <row r="20" spans="1:27" x14ac:dyDescent="0.25">
      <c r="A20" s="2">
        <v>2011</v>
      </c>
      <c r="B20" s="12">
        <v>4153.92</v>
      </c>
      <c r="C20" s="2">
        <v>1238.8900000000001</v>
      </c>
      <c r="D20" s="13">
        <f t="shared" si="0"/>
        <v>4586.1171130000002</v>
      </c>
      <c r="E20" s="24">
        <f t="shared" si="1"/>
        <v>0</v>
      </c>
      <c r="G20" s="2">
        <v>4153.92</v>
      </c>
      <c r="H20" s="2">
        <v>28.62745408</v>
      </c>
      <c r="I20" s="2">
        <f t="shared" si="2"/>
        <v>7788.8549234371212</v>
      </c>
      <c r="J20" s="28">
        <f t="shared" si="3"/>
        <v>0</v>
      </c>
      <c r="L20" s="2">
        <v>4766.6711260000047</v>
      </c>
      <c r="M20" s="2">
        <v>434.572</v>
      </c>
      <c r="N20" s="2">
        <f t="shared" si="4"/>
        <v>4554.2880611999999</v>
      </c>
      <c r="O20" s="20">
        <f t="shared" si="5"/>
        <v>0</v>
      </c>
      <c r="P20" s="7"/>
      <c r="Q20" s="2">
        <v>5005.1790539999947</v>
      </c>
      <c r="R20" s="2">
        <v>514.6925</v>
      </c>
      <c r="S20" s="9">
        <f t="shared" si="6"/>
        <v>5037.4761262499997</v>
      </c>
      <c r="T20" s="20">
        <f t="shared" si="7"/>
        <v>0</v>
      </c>
    </row>
    <row r="21" spans="1:27" x14ac:dyDescent="0.25">
      <c r="A21" s="2">
        <v>2012</v>
      </c>
      <c r="B21" s="12">
        <v>4509.2700000000004</v>
      </c>
      <c r="C21" s="2">
        <v>1939.213571</v>
      </c>
      <c r="D21" s="13">
        <f t="shared" si="0"/>
        <v>5014.5050413807003</v>
      </c>
      <c r="E21" s="24">
        <f t="shared" si="1"/>
        <v>0</v>
      </c>
      <c r="G21" s="2">
        <v>4509.2700000000004</v>
      </c>
      <c r="H21" s="2">
        <v>28.33867678</v>
      </c>
      <c r="I21" s="2">
        <f t="shared" si="2"/>
        <v>7831.4274837236708</v>
      </c>
      <c r="J21" s="28">
        <f t="shared" si="3"/>
        <v>0</v>
      </c>
      <c r="L21" s="2">
        <v>4307.3300275000001</v>
      </c>
      <c r="M21" s="2">
        <v>252.261</v>
      </c>
      <c r="N21" s="2">
        <f t="shared" si="4"/>
        <v>4120.0050280999994</v>
      </c>
      <c r="O21" s="20">
        <f t="shared" si="5"/>
        <v>335.86465055161443</v>
      </c>
      <c r="P21" s="7"/>
      <c r="Q21" s="2">
        <v>4522.9818919999934</v>
      </c>
      <c r="R21" s="2">
        <v>354.27249999999998</v>
      </c>
      <c r="S21" s="9">
        <f t="shared" si="6"/>
        <v>4771.7403962500002</v>
      </c>
      <c r="T21" s="20">
        <f t="shared" si="7"/>
        <v>133.03445012096745</v>
      </c>
    </row>
    <row r="22" spans="1:27" x14ac:dyDescent="0.25">
      <c r="A22" s="2">
        <v>2013</v>
      </c>
      <c r="B22" s="12">
        <v>4377.3500000000004</v>
      </c>
      <c r="C22" s="2">
        <v>735.44857139999999</v>
      </c>
      <c r="D22" s="13">
        <f t="shared" si="0"/>
        <v>4278.1619911253802</v>
      </c>
      <c r="E22" s="24">
        <f t="shared" si="1"/>
        <v>35.412686132684939</v>
      </c>
      <c r="G22" s="2">
        <v>4377.3500000000004</v>
      </c>
      <c r="H22" s="2">
        <v>29.350720160000002</v>
      </c>
      <c r="I22" s="2">
        <f t="shared" si="2"/>
        <v>7682.2285064922407</v>
      </c>
      <c r="J22" s="28">
        <f t="shared" si="3"/>
        <v>49.569457978983337</v>
      </c>
      <c r="L22" s="2">
        <v>4266.0449924999994</v>
      </c>
      <c r="M22" s="2">
        <v>370.34500000000003</v>
      </c>
      <c r="N22" s="2">
        <f t="shared" si="4"/>
        <v>4401.2929244999996</v>
      </c>
      <c r="O22" s="20">
        <f t="shared" si="5"/>
        <v>54.576754151614296</v>
      </c>
      <c r="P22" s="7"/>
      <c r="Q22" s="2">
        <v>4637.9168319999926</v>
      </c>
      <c r="R22" s="2">
        <v>461.36</v>
      </c>
      <c r="S22" s="9">
        <f t="shared" si="6"/>
        <v>4949.1308399999998</v>
      </c>
      <c r="T22" s="20">
        <f t="shared" si="7"/>
        <v>0</v>
      </c>
    </row>
    <row r="23" spans="1:27" x14ac:dyDescent="0.25">
      <c r="A23" s="2">
        <v>2014</v>
      </c>
      <c r="B23" s="12">
        <v>4654.99</v>
      </c>
      <c r="C23" s="2">
        <v>1808.9749999999999</v>
      </c>
      <c r="D23" s="13">
        <f t="shared" si="0"/>
        <v>4934.8381074999998</v>
      </c>
      <c r="E23" s="24">
        <f t="shared" si="1"/>
        <v>0</v>
      </c>
      <c r="G23" s="2">
        <v>4654.99</v>
      </c>
      <c r="H23" s="2">
        <v>28.234948240000001</v>
      </c>
      <c r="I23" s="2">
        <f t="shared" si="2"/>
        <v>7846.7195081403606</v>
      </c>
      <c r="J23" s="28">
        <f t="shared" si="3"/>
        <v>0</v>
      </c>
      <c r="L23" s="2">
        <v>4431.0439990000004</v>
      </c>
      <c r="M23" s="2">
        <v>533.35500000000002</v>
      </c>
      <c r="N23" s="2">
        <f t="shared" si="4"/>
        <v>4789.5990455000001</v>
      </c>
      <c r="O23" s="20">
        <f t="shared" si="5"/>
        <v>0</v>
      </c>
      <c r="P23" s="7"/>
      <c r="Q23" s="2">
        <v>4873.2159559999973</v>
      </c>
      <c r="R23" s="2">
        <v>472.05624999999998</v>
      </c>
      <c r="S23" s="9">
        <f t="shared" si="6"/>
        <v>4966.8491781249995</v>
      </c>
      <c r="T23" s="20">
        <f t="shared" si="7"/>
        <v>0</v>
      </c>
    </row>
    <row r="24" spans="1:27" x14ac:dyDescent="0.25">
      <c r="A24" s="2">
        <v>2015</v>
      </c>
      <c r="B24" s="12">
        <v>4243.8900000000003</v>
      </c>
      <c r="C24" s="2">
        <v>1357.0614290000001</v>
      </c>
      <c r="D24" s="13">
        <f t="shared" si="0"/>
        <v>4658.4025761193006</v>
      </c>
      <c r="E24" s="24">
        <f t="shared" si="1"/>
        <v>0</v>
      </c>
      <c r="G24" s="2">
        <v>4243.8900000000003</v>
      </c>
      <c r="H24" s="2">
        <v>28.884459790000001</v>
      </c>
      <c r="I24" s="2">
        <f t="shared" si="2"/>
        <v>7750.9662421489356</v>
      </c>
      <c r="J24" s="28">
        <f t="shared" si="3"/>
        <v>0</v>
      </c>
      <c r="L24" s="2">
        <v>4556.7419995</v>
      </c>
      <c r="M24" s="2">
        <v>651.31600000000003</v>
      </c>
      <c r="N24" s="2">
        <f t="shared" si="4"/>
        <v>5070.5939435999999</v>
      </c>
      <c r="O24" s="20">
        <f t="shared" si="5"/>
        <v>0</v>
      </c>
      <c r="P24" s="7"/>
      <c r="Q24" s="2">
        <v>5075.1059960000002</v>
      </c>
      <c r="R24" s="2">
        <v>726.11</v>
      </c>
      <c r="S24" s="9">
        <f t="shared" si="6"/>
        <v>5387.6892150000003</v>
      </c>
      <c r="T24" s="20">
        <f t="shared" si="7"/>
        <v>0</v>
      </c>
    </row>
    <row r="25" spans="1:27" x14ac:dyDescent="0.25">
      <c r="A25" s="2">
        <v>2016</v>
      </c>
      <c r="B25" s="12">
        <v>4411.97</v>
      </c>
      <c r="C25" s="2">
        <v>784.90642860000003</v>
      </c>
      <c r="D25" s="13">
        <f t="shared" si="0"/>
        <v>4308.4153623746206</v>
      </c>
      <c r="E25" s="24">
        <f t="shared" si="1"/>
        <v>5.1593148834444946</v>
      </c>
      <c r="G25" s="2">
        <v>4411.97</v>
      </c>
      <c r="H25" s="2">
        <v>29.812986309999999</v>
      </c>
      <c r="I25" s="2">
        <f t="shared" si="2"/>
        <v>7614.0796127277163</v>
      </c>
      <c r="J25" s="28">
        <f t="shared" si="3"/>
        <v>117.71835174350781</v>
      </c>
      <c r="L25" s="2">
        <v>4361.84</v>
      </c>
      <c r="M25" s="2">
        <v>529.21299999999997</v>
      </c>
      <c r="N25" s="2">
        <f t="shared" si="4"/>
        <v>4779.7323872999996</v>
      </c>
      <c r="O25" s="20">
        <f t="shared" si="5"/>
        <v>0</v>
      </c>
      <c r="P25" s="7"/>
      <c r="Q25" s="2">
        <v>5059.6099999999997</v>
      </c>
      <c r="R25" s="2">
        <v>538.55624999999998</v>
      </c>
      <c r="S25" s="9">
        <f t="shared" si="6"/>
        <v>5077.0064281249997</v>
      </c>
      <c r="T25" s="20">
        <f t="shared" si="7"/>
        <v>0</v>
      </c>
    </row>
    <row r="26" spans="1:27" x14ac:dyDescent="0.25">
      <c r="A26" s="2">
        <v>2017</v>
      </c>
      <c r="B26" s="12">
        <v>4705.5200000000004</v>
      </c>
      <c r="C26" s="2">
        <v>1006.865714</v>
      </c>
      <c r="D26" s="13">
        <f t="shared" si="0"/>
        <v>4444.1878572538008</v>
      </c>
      <c r="E26" s="24">
        <f t="shared" si="1"/>
        <v>0</v>
      </c>
      <c r="G26" s="2">
        <v>4705.5200000000004</v>
      </c>
      <c r="H26" s="2">
        <v>28.83142909</v>
      </c>
      <c r="I26" s="2">
        <f t="shared" si="2"/>
        <v>7758.7842135503861</v>
      </c>
      <c r="J26" s="28">
        <f t="shared" si="3"/>
        <v>0</v>
      </c>
      <c r="L26" s="2">
        <v>4131.4799999999996</v>
      </c>
      <c r="M26" s="2">
        <v>364.44900000000001</v>
      </c>
      <c r="N26" s="2">
        <f t="shared" si="4"/>
        <v>4387.2480629000001</v>
      </c>
      <c r="O26" s="20">
        <f t="shared" si="5"/>
        <v>68.621615751613717</v>
      </c>
      <c r="P26" s="7"/>
      <c r="Q26" s="2">
        <v>4940.8900000000003</v>
      </c>
      <c r="R26" s="2">
        <v>385.95375000000001</v>
      </c>
      <c r="S26" s="9">
        <f t="shared" si="6"/>
        <v>4824.2203868750003</v>
      </c>
      <c r="T26" s="20">
        <f t="shared" si="7"/>
        <v>80.554459495967421</v>
      </c>
    </row>
    <row r="27" spans="1:27" x14ac:dyDescent="0.25">
      <c r="A27" s="2">
        <v>2018</v>
      </c>
      <c r="B27" s="12">
        <v>4669.5600000000004</v>
      </c>
      <c r="C27" s="2">
        <v>760.31</v>
      </c>
      <c r="D27" s="13">
        <f t="shared" si="0"/>
        <v>4293.3697270000002</v>
      </c>
      <c r="E27" s="24">
        <f t="shared" si="1"/>
        <v>20.204950258064855</v>
      </c>
      <c r="G27" s="2">
        <v>4669.5600000000004</v>
      </c>
      <c r="H27" s="2">
        <v>29.054295580000002</v>
      </c>
      <c r="I27" s="2">
        <f t="shared" si="2"/>
        <v>7725.9284555618706</v>
      </c>
      <c r="J27" s="28">
        <f t="shared" si="3"/>
        <v>5.8695089093534989</v>
      </c>
      <c r="L27" s="2">
        <v>4875.1499999999996</v>
      </c>
      <c r="M27" s="2">
        <v>512.96299999999997</v>
      </c>
      <c r="N27" s="2">
        <f t="shared" si="4"/>
        <v>4741.0232622999993</v>
      </c>
      <c r="O27" s="20">
        <f t="shared" si="5"/>
        <v>0</v>
      </c>
      <c r="P27" s="7"/>
      <c r="Q27" s="2">
        <v>5068.13</v>
      </c>
      <c r="R27" s="2">
        <v>590.8125</v>
      </c>
      <c r="S27" s="9">
        <f t="shared" si="6"/>
        <v>5163.5689062499996</v>
      </c>
      <c r="T27" s="20">
        <f t="shared" si="7"/>
        <v>0</v>
      </c>
    </row>
    <row r="28" spans="1:27" x14ac:dyDescent="0.25">
      <c r="A28" s="2">
        <v>2019</v>
      </c>
      <c r="B28" s="12">
        <v>4877.03</v>
      </c>
      <c r="C28" s="2">
        <v>1154.9542859999999</v>
      </c>
      <c r="D28" s="13">
        <f t="shared" si="0"/>
        <v>4534.7736367462003</v>
      </c>
      <c r="E28" s="24">
        <f t="shared" si="1"/>
        <v>0</v>
      </c>
      <c r="G28" s="2">
        <v>4877.03</v>
      </c>
      <c r="H28" s="2">
        <v>28.92884445</v>
      </c>
      <c r="I28" s="2">
        <f t="shared" si="2"/>
        <v>7744.422900225426</v>
      </c>
      <c r="J28" s="28">
        <f t="shared" si="3"/>
        <v>0</v>
      </c>
      <c r="L28" s="2">
        <v>5103.41</v>
      </c>
      <c r="M28" s="2">
        <v>349.09500000000003</v>
      </c>
      <c r="N28" s="2">
        <f t="shared" si="4"/>
        <v>4350.6732995000002</v>
      </c>
      <c r="O28" s="20">
        <f t="shared" si="5"/>
        <v>105.19637915161366</v>
      </c>
      <c r="P28" s="7"/>
      <c r="Q28" s="2">
        <v>5353.32</v>
      </c>
      <c r="R28" s="2">
        <v>363.92</v>
      </c>
      <c r="S28" s="9">
        <f t="shared" si="6"/>
        <v>4787.7214800000002</v>
      </c>
      <c r="T28" s="20">
        <f t="shared" si="7"/>
        <v>117.05336637096752</v>
      </c>
    </row>
    <row r="29" spans="1:27" x14ac:dyDescent="0.25">
      <c r="A29" s="2">
        <v>2020</v>
      </c>
      <c r="B29" s="12">
        <v>4812.42</v>
      </c>
      <c r="C29" s="2">
        <v>1262.1099999999999</v>
      </c>
      <c r="D29" s="13">
        <f t="shared" si="0"/>
        <v>4600.3207870000006</v>
      </c>
      <c r="E29" s="24">
        <f t="shared" si="1"/>
        <v>0</v>
      </c>
      <c r="G29" s="2">
        <v>4812.42</v>
      </c>
      <c r="H29" s="2">
        <v>28.961756449999999</v>
      </c>
      <c r="I29" s="2">
        <f t="shared" si="2"/>
        <v>7739.5708979934261</v>
      </c>
      <c r="J29" s="28">
        <f t="shared" si="3"/>
        <v>0</v>
      </c>
      <c r="L29" s="2">
        <v>4962.78</v>
      </c>
      <c r="M29" s="2">
        <v>615.46199999999999</v>
      </c>
      <c r="N29" s="2">
        <f t="shared" si="4"/>
        <v>4985.1861301999998</v>
      </c>
      <c r="O29" s="20">
        <f t="shared" si="5"/>
        <v>0</v>
      </c>
      <c r="P29" s="7"/>
      <c r="Q29" s="2">
        <v>5307.94</v>
      </c>
      <c r="R29" s="2">
        <v>618.76374999999996</v>
      </c>
      <c r="S29" s="9">
        <f t="shared" si="6"/>
        <v>5209.8701518750004</v>
      </c>
      <c r="T29" s="20">
        <f t="shared" si="7"/>
        <v>0</v>
      </c>
    </row>
    <row r="30" spans="1:27" x14ac:dyDescent="0.25">
      <c r="A30" s="2">
        <v>2021</v>
      </c>
      <c r="B30" s="12">
        <v>4622.4799999999996</v>
      </c>
      <c r="C30" s="2">
        <v>1450.32</v>
      </c>
      <c r="D30" s="13">
        <f t="shared" si="0"/>
        <v>4715.4488440000005</v>
      </c>
      <c r="E30" s="24">
        <f t="shared" si="1"/>
        <v>0</v>
      </c>
      <c r="G30" s="2">
        <v>4622.4799999999996</v>
      </c>
      <c r="H30" s="2">
        <v>28.696310700000002</v>
      </c>
      <c r="I30" s="2">
        <f t="shared" si="2"/>
        <v>7778.7038395185509</v>
      </c>
      <c r="J30" s="28">
        <f t="shared" si="3"/>
        <v>0</v>
      </c>
      <c r="L30" s="2">
        <v>4631.91</v>
      </c>
      <c r="M30" s="2">
        <v>564.83500000000004</v>
      </c>
      <c r="N30" s="2">
        <f t="shared" si="4"/>
        <v>4864.5875534999996</v>
      </c>
      <c r="O30" s="20">
        <f t="shared" si="5"/>
        <v>0</v>
      </c>
      <c r="P30" s="7"/>
      <c r="Q30" s="2">
        <v>5303.45</v>
      </c>
      <c r="R30" s="2">
        <v>619.29375000000005</v>
      </c>
      <c r="S30" s="9">
        <f t="shared" si="6"/>
        <v>5210.7480968750006</v>
      </c>
      <c r="T30" s="20">
        <f t="shared" si="7"/>
        <v>0</v>
      </c>
    </row>
    <row r="31" spans="1:27" x14ac:dyDescent="0.25">
      <c r="A31" s="2">
        <v>2022</v>
      </c>
      <c r="B31" s="12">
        <v>3563.77</v>
      </c>
      <c r="C31" s="2">
        <v>1326.2007140000001</v>
      </c>
      <c r="D31" s="13">
        <f t="shared" si="0"/>
        <v>4639.5250767538</v>
      </c>
      <c r="E31" s="24">
        <f t="shared" si="1"/>
        <v>0</v>
      </c>
      <c r="G31" s="2">
        <v>3563.77</v>
      </c>
      <c r="H31" s="2">
        <v>28.236102630000001</v>
      </c>
      <c r="I31" s="2">
        <f t="shared" si="2"/>
        <v>7846.5493239261959</v>
      </c>
      <c r="J31" s="28">
        <f t="shared" si="3"/>
        <v>0</v>
      </c>
      <c r="L31" s="2">
        <v>3793.34</v>
      </c>
      <c r="M31" s="2">
        <v>622.21199999999999</v>
      </c>
      <c r="N31" s="2">
        <f t="shared" si="4"/>
        <v>5001.2653051999996</v>
      </c>
      <c r="O31" s="20">
        <f t="shared" si="5"/>
        <v>0</v>
      </c>
      <c r="P31" s="7"/>
      <c r="Q31" s="2">
        <v>4693.18</v>
      </c>
      <c r="R31" s="2">
        <v>685.98749999999995</v>
      </c>
      <c r="S31" s="9">
        <f t="shared" si="6"/>
        <v>5321.22629375</v>
      </c>
      <c r="T31" s="20">
        <f t="shared" si="7"/>
        <v>0</v>
      </c>
    </row>
    <row r="32" spans="1:27" x14ac:dyDescent="0.25">
      <c r="A32" s="2">
        <v>2023</v>
      </c>
      <c r="B32" s="2">
        <v>3916.56</v>
      </c>
      <c r="C32" s="2">
        <v>1838.8192859999999</v>
      </c>
      <c r="D32" s="2">
        <f t="shared" si="0"/>
        <v>4953.0938572462001</v>
      </c>
      <c r="E32" s="24">
        <f t="shared" si="1"/>
        <v>0</v>
      </c>
      <c r="G32" s="2">
        <v>3916.56</v>
      </c>
      <c r="H32" s="2">
        <v>28.95989818</v>
      </c>
      <c r="I32" s="2">
        <f t="shared" si="2"/>
        <v>7739.844850660771</v>
      </c>
      <c r="J32" s="28">
        <f t="shared" si="3"/>
        <v>0</v>
      </c>
      <c r="L32" s="2">
        <v>4097.74</v>
      </c>
      <c r="M32" s="2">
        <v>405.56900000000002</v>
      </c>
      <c r="N32" s="2">
        <f t="shared" si="4"/>
        <v>4485.2000148999996</v>
      </c>
      <c r="O32" s="20">
        <f t="shared" si="5"/>
        <v>0</v>
      </c>
      <c r="P32" s="7"/>
      <c r="Q32" s="2">
        <v>4811.22</v>
      </c>
      <c r="R32" s="2">
        <v>499.67124999999999</v>
      </c>
      <c r="S32" s="9">
        <f t="shared" si="6"/>
        <v>5012.5934256250002</v>
      </c>
      <c r="T32" s="20">
        <f t="shared" si="7"/>
        <v>0</v>
      </c>
    </row>
    <row r="33" spans="2:20" x14ac:dyDescent="0.25">
      <c r="B33">
        <f>AVERAGE(B2:B32)</f>
        <v>4313.5746772580651</v>
      </c>
      <c r="C33">
        <f>AVERAGE(C2:C32)</f>
        <v>1060.9842396096776</v>
      </c>
      <c r="D33">
        <f>AVERAGE(D2:D32)</f>
        <v>4477.2921593692399</v>
      </c>
      <c r="E33" s="25">
        <f>AVERAGE(E2:E32)</f>
        <v>47.019556751124142</v>
      </c>
      <c r="G33">
        <f>AVERAGE(G2:G32)</f>
        <v>4313.5746772580651</v>
      </c>
      <c r="H33">
        <f t="shared" ref="H33:J33" si="8">AVERAGE(H2:H32)</f>
        <v>29.014481650000011</v>
      </c>
      <c r="I33">
        <f t="shared" si="8"/>
        <v>7731.7979644712241</v>
      </c>
      <c r="J33" s="29">
        <f t="shared" si="8"/>
        <v>38.835449652422277</v>
      </c>
      <c r="L33">
        <f>AVERAGE(L2:L32)</f>
        <v>4223.4104909677417</v>
      </c>
      <c r="M33">
        <f t="shared" ref="M33:O33" si="9">AVERAGE(M2:M32)</f>
        <v>393.25619354838705</v>
      </c>
      <c r="N33">
        <f t="shared" si="9"/>
        <v>4455.8696786516139</v>
      </c>
      <c r="O33" s="21">
        <f t="shared" si="9"/>
        <v>130.50546041384047</v>
      </c>
      <c r="Q33">
        <f>AVERAGE(Q2:Q32)</f>
        <v>4763.3493130322577</v>
      </c>
      <c r="R33">
        <f t="shared" ref="R33:T33" si="10">AVERAGE(R2:R32)</f>
        <v>434.58306451612907</v>
      </c>
      <c r="S33">
        <f t="shared" si="10"/>
        <v>4904.7748463709677</v>
      </c>
      <c r="T33" s="21">
        <f t="shared" si="10"/>
        <v>95.117009985692007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F3D0-495B-4DF1-8648-EDF541B1100F}">
  <dimension ref="A1:AA33"/>
  <sheetViews>
    <sheetView zoomScale="102" workbookViewId="0">
      <pane xSplit="1" topLeftCell="F1" activePane="topRight" state="frozen"/>
      <selection pane="topRight" activeCell="T33" sqref="T33"/>
    </sheetView>
  </sheetViews>
  <sheetFormatPr defaultRowHeight="15" x14ac:dyDescent="0.25"/>
  <cols>
    <col min="5" max="5" width="12" style="26" customWidth="1"/>
    <col min="10" max="10" width="9.140625" style="29"/>
    <col min="15" max="15" width="9.140625" style="21"/>
    <col min="20" max="20" width="9.140625" style="21"/>
    <col min="22" max="22" width="27.28515625" bestFit="1" customWidth="1"/>
    <col min="23" max="23" width="12" style="11" bestFit="1" customWidth="1"/>
  </cols>
  <sheetData>
    <row r="1" spans="1:27" ht="28.5" customHeight="1" x14ac:dyDescent="0.25">
      <c r="A1" s="14" t="s">
        <v>0</v>
      </c>
      <c r="B1" s="15" t="s">
        <v>1</v>
      </c>
      <c r="C1" s="14" t="s">
        <v>30</v>
      </c>
      <c r="D1" s="16" t="s">
        <v>22</v>
      </c>
      <c r="E1" s="23" t="s">
        <v>36</v>
      </c>
      <c r="F1" s="11"/>
      <c r="G1" s="14" t="s">
        <v>1</v>
      </c>
      <c r="H1" s="14" t="s">
        <v>32</v>
      </c>
      <c r="I1" s="14" t="s">
        <v>22</v>
      </c>
      <c r="J1" s="27" t="s">
        <v>31</v>
      </c>
      <c r="K1" s="11"/>
      <c r="L1" s="14" t="s">
        <v>2</v>
      </c>
      <c r="M1" s="14" t="s">
        <v>33</v>
      </c>
      <c r="N1" s="14" t="s">
        <v>22</v>
      </c>
      <c r="O1" s="19" t="s">
        <v>31</v>
      </c>
      <c r="P1" s="17"/>
      <c r="Q1" s="14" t="s">
        <v>3</v>
      </c>
      <c r="R1" s="14" t="s">
        <v>34</v>
      </c>
      <c r="S1" s="14" t="s">
        <v>22</v>
      </c>
      <c r="T1" s="19" t="s">
        <v>31</v>
      </c>
      <c r="U1" s="8"/>
      <c r="V1" s="2" t="s">
        <v>23</v>
      </c>
      <c r="W1" s="10">
        <v>0.30309999999999998</v>
      </c>
      <c r="X1" t="s">
        <v>35</v>
      </c>
    </row>
    <row r="2" spans="1:27" x14ac:dyDescent="0.25">
      <c r="A2" s="2">
        <v>1993</v>
      </c>
      <c r="B2" s="12">
        <v>3571.5169919999998</v>
      </c>
      <c r="C2" s="2">
        <v>1089.462857</v>
      </c>
      <c r="D2" s="13">
        <f>($W$1*C2)+$W$2</f>
        <v>4158.5042919567004</v>
      </c>
      <c r="E2" s="24">
        <f>IF(D2&gt;=$B$33,0,$B$33-D2)</f>
        <v>155.07038530136469</v>
      </c>
      <c r="G2" s="2">
        <v>3571.5169919999998</v>
      </c>
      <c r="H2" s="2">
        <v>28.274506349999999</v>
      </c>
      <c r="I2" s="2">
        <f>(H2*$W$4)+$W$5</f>
        <v>1178.794805361711</v>
      </c>
      <c r="J2" s="28">
        <f>IF($I$33&lt;=I2,0,$I$33-I2)</f>
        <v>0</v>
      </c>
      <c r="L2" s="2">
        <v>3140.3060034999999</v>
      </c>
      <c r="M2" s="2">
        <v>328.947</v>
      </c>
      <c r="N2" s="2">
        <f>($W$7*M2)+$W$8</f>
        <v>3913.7976052999998</v>
      </c>
      <c r="O2" s="20">
        <f>IF($N$33&lt;=N2,0,$N$33-N2)</f>
        <v>77.164601338708508</v>
      </c>
      <c r="P2" s="7"/>
      <c r="Q2" s="2">
        <v>4401.7120069999992</v>
      </c>
      <c r="R2" s="2">
        <v>362.51749999999998</v>
      </c>
      <c r="S2" s="9">
        <f>(R2*$W$10)+$W$11</f>
        <v>4549.435598</v>
      </c>
      <c r="T2" s="20">
        <f>IF($S$33&lt;=S2,0,$S$33-S2)</f>
        <v>72.469131677418773</v>
      </c>
      <c r="U2" s="7"/>
      <c r="V2" s="2" t="s">
        <v>24</v>
      </c>
      <c r="W2" s="10">
        <v>3828.2881000000002</v>
      </c>
    </row>
    <row r="3" spans="1:27" x14ac:dyDescent="0.25">
      <c r="A3" s="2">
        <v>1994</v>
      </c>
      <c r="B3" s="12">
        <v>3148.8079480000001</v>
      </c>
      <c r="C3" s="2">
        <v>371.06214290000003</v>
      </c>
      <c r="D3" s="13">
        <f t="shared" ref="D3:D32" si="0">($W$1*C3)+$W$2</f>
        <v>3940.7570355129901</v>
      </c>
      <c r="E3" s="24">
        <f t="shared" ref="E3:E32" si="1">IF(D3&gt;=$B$33,0,$B$33-D3)</f>
        <v>372.81764174507498</v>
      </c>
      <c r="G3" s="2">
        <v>3148.8079480000001</v>
      </c>
      <c r="H3" s="2">
        <v>29.688187989999999</v>
      </c>
      <c r="I3" s="2">
        <f t="shared" ref="I3:I32" si="2">(H3*$W$4)+$W$5</f>
        <v>637.29055609525494</v>
      </c>
      <c r="J3" s="28">
        <f t="shared" ref="J3:J32" si="3">IF($I$33&lt;=I3,0,$I$33-I3)</f>
        <v>258.06011448783636</v>
      </c>
      <c r="L3" s="2">
        <v>3194.388023</v>
      </c>
      <c r="M3" s="2">
        <v>315.93299999999999</v>
      </c>
      <c r="N3" s="2">
        <f t="shared" ref="N3:N32" si="4">($W$7*M3)+$W$8</f>
        <v>3898.1821066999996</v>
      </c>
      <c r="O3" s="20">
        <f t="shared" ref="O3:O32" si="5">IF($N$33&lt;=N3,0,$N$33-N3)</f>
        <v>92.780099938708645</v>
      </c>
      <c r="P3" s="7"/>
      <c r="Q3" s="2">
        <v>4460.5920444999974</v>
      </c>
      <c r="R3" s="2">
        <v>306.26249999999999</v>
      </c>
      <c r="S3" s="9">
        <f t="shared" ref="S3:S32" si="6">(R3*$W$10)+$W$11</f>
        <v>4492.8655699999999</v>
      </c>
      <c r="T3" s="20">
        <f t="shared" ref="T3:T32" si="7">IF($S$33&lt;=S3,0,$S$33-S3)</f>
        <v>129.03915967741887</v>
      </c>
    </row>
    <row r="4" spans="1:27" x14ac:dyDescent="0.25">
      <c r="A4" s="2">
        <v>1995</v>
      </c>
      <c r="B4" s="12">
        <v>3510.3660359999999</v>
      </c>
      <c r="C4" s="2">
        <v>175.0678571</v>
      </c>
      <c r="D4" s="13">
        <f t="shared" si="0"/>
        <v>3881.3511674870101</v>
      </c>
      <c r="E4" s="24">
        <f t="shared" si="1"/>
        <v>432.22350977105498</v>
      </c>
      <c r="G4" s="2">
        <v>3510.3660359999999</v>
      </c>
      <c r="H4" s="2">
        <v>30.709064810000001</v>
      </c>
      <c r="I4" s="2">
        <f t="shared" si="2"/>
        <v>246.24838622762763</v>
      </c>
      <c r="J4" s="28">
        <f t="shared" si="3"/>
        <v>649.10228435546367</v>
      </c>
      <c r="L4" s="2">
        <v>3296.0779630000002</v>
      </c>
      <c r="M4" s="2">
        <v>98.602999999999994</v>
      </c>
      <c r="N4" s="2">
        <f t="shared" si="4"/>
        <v>3637.4078396999998</v>
      </c>
      <c r="O4" s="20">
        <f t="shared" si="5"/>
        <v>353.55436693870843</v>
      </c>
      <c r="P4" s="7"/>
      <c r="Q4" s="2">
        <v>4279.9059109999953</v>
      </c>
      <c r="R4" s="2">
        <v>94.452500000000001</v>
      </c>
      <c r="S4" s="9">
        <f t="shared" si="6"/>
        <v>4279.8694340000002</v>
      </c>
      <c r="T4" s="20">
        <f t="shared" si="7"/>
        <v>342.03529567741862</v>
      </c>
      <c r="V4" s="2" t="s">
        <v>29</v>
      </c>
      <c r="W4" s="10">
        <v>-383.04539999999997</v>
      </c>
    </row>
    <row r="5" spans="1:27" x14ac:dyDescent="0.25">
      <c r="A5" s="2">
        <v>1996</v>
      </c>
      <c r="B5" s="12">
        <v>3814.706016000001</v>
      </c>
      <c r="C5" s="2">
        <v>168.32714290000001</v>
      </c>
      <c r="D5" s="13">
        <f t="shared" si="0"/>
        <v>3879.30805701299</v>
      </c>
      <c r="E5" s="24">
        <f t="shared" si="1"/>
        <v>434.26662024507505</v>
      </c>
      <c r="G5" s="2">
        <v>3814.706016000001</v>
      </c>
      <c r="H5" s="2">
        <v>31.077427839999999</v>
      </c>
      <c r="I5" s="2">
        <f t="shared" si="2"/>
        <v>105.14862205606551</v>
      </c>
      <c r="J5" s="28">
        <f t="shared" si="3"/>
        <v>790.2020485270258</v>
      </c>
      <c r="L5" s="2">
        <v>3641.8160409999982</v>
      </c>
      <c r="M5" s="2">
        <v>160.26499999999999</v>
      </c>
      <c r="N5" s="2">
        <f t="shared" si="4"/>
        <v>3711.3960734999996</v>
      </c>
      <c r="O5" s="20">
        <f t="shared" si="5"/>
        <v>279.56613313870866</v>
      </c>
      <c r="P5" s="7"/>
      <c r="Q5" s="2">
        <v>4117.4659935000027</v>
      </c>
      <c r="R5" s="2">
        <v>191.6225</v>
      </c>
      <c r="S5" s="9">
        <f t="shared" si="6"/>
        <v>4377.5835859999997</v>
      </c>
      <c r="T5" s="20">
        <f t="shared" si="7"/>
        <v>244.32114367741906</v>
      </c>
      <c r="V5" s="2" t="s">
        <v>24</v>
      </c>
      <c r="W5" s="10">
        <v>12009.214400000001</v>
      </c>
    </row>
    <row r="6" spans="1:27" x14ac:dyDescent="0.25">
      <c r="A6" s="2">
        <v>1997</v>
      </c>
      <c r="B6" s="12">
        <v>4055.4880029999999</v>
      </c>
      <c r="C6" s="2">
        <v>674.08785709999995</v>
      </c>
      <c r="D6" s="13">
        <f t="shared" si="0"/>
        <v>4032.6041294870101</v>
      </c>
      <c r="E6" s="24">
        <f t="shared" si="1"/>
        <v>280.97054777105495</v>
      </c>
      <c r="G6" s="2">
        <v>4055.4880029999999</v>
      </c>
      <c r="H6" s="2">
        <v>29.66212711</v>
      </c>
      <c r="I6" s="2">
        <f t="shared" si="2"/>
        <v>647.27305629920738</v>
      </c>
      <c r="J6" s="28">
        <f t="shared" si="3"/>
        <v>248.07761428388392</v>
      </c>
      <c r="L6" s="2">
        <v>3584.9250200000001</v>
      </c>
      <c r="M6" s="2">
        <v>284.68799999999999</v>
      </c>
      <c r="N6" s="2">
        <f t="shared" si="4"/>
        <v>3860.6912311999999</v>
      </c>
      <c r="O6" s="20">
        <f t="shared" si="5"/>
        <v>130.27097543870832</v>
      </c>
      <c r="P6" s="7"/>
      <c r="Q6" s="2">
        <v>4295.983005500002</v>
      </c>
      <c r="R6" s="2">
        <v>410.10500000000002</v>
      </c>
      <c r="S6" s="9">
        <f t="shared" si="6"/>
        <v>4597.2895879999996</v>
      </c>
      <c r="T6" s="20">
        <f t="shared" si="7"/>
        <v>24.61514167741916</v>
      </c>
    </row>
    <row r="7" spans="1:27" x14ac:dyDescent="0.25">
      <c r="A7" s="2">
        <v>1998</v>
      </c>
      <c r="B7" s="12">
        <v>3901.46</v>
      </c>
      <c r="C7" s="2">
        <v>981.30857140000001</v>
      </c>
      <c r="D7" s="13">
        <f t="shared" si="0"/>
        <v>4125.7227279913404</v>
      </c>
      <c r="E7" s="24">
        <f t="shared" si="1"/>
        <v>187.85194926672466</v>
      </c>
      <c r="G7" s="2">
        <v>3901.46</v>
      </c>
      <c r="H7" s="2">
        <v>28.849944059999999</v>
      </c>
      <c r="I7" s="2">
        <f t="shared" si="2"/>
        <v>958.37603755967757</v>
      </c>
      <c r="J7" s="28">
        <f t="shared" si="3"/>
        <v>0</v>
      </c>
      <c r="L7" s="2">
        <v>3786.428003</v>
      </c>
      <c r="M7" s="2">
        <v>421.63400000000001</v>
      </c>
      <c r="N7" s="2">
        <f t="shared" si="4"/>
        <v>4025.0127365999997</v>
      </c>
      <c r="O7" s="20">
        <f t="shared" si="5"/>
        <v>0</v>
      </c>
      <c r="P7" s="7"/>
      <c r="Q7" s="2">
        <v>4346.3440015000006</v>
      </c>
      <c r="R7" s="2">
        <v>400.70249999999999</v>
      </c>
      <c r="S7" s="9">
        <f t="shared" si="6"/>
        <v>4587.8344340000003</v>
      </c>
      <c r="T7" s="20">
        <f t="shared" si="7"/>
        <v>34.070295677418471</v>
      </c>
      <c r="V7" s="2" t="s">
        <v>25</v>
      </c>
      <c r="W7" s="10">
        <v>1.1999</v>
      </c>
      <c r="X7" t="s">
        <v>35</v>
      </c>
    </row>
    <row r="8" spans="1:27" x14ac:dyDescent="0.25">
      <c r="A8" s="2">
        <v>1999</v>
      </c>
      <c r="B8" s="12">
        <v>3996.72</v>
      </c>
      <c r="C8" s="2">
        <v>592.68785709999997</v>
      </c>
      <c r="D8" s="13">
        <f t="shared" si="0"/>
        <v>4007.9317894870101</v>
      </c>
      <c r="E8" s="24">
        <f t="shared" si="1"/>
        <v>305.64288777105503</v>
      </c>
      <c r="G8" s="2">
        <v>3996.72</v>
      </c>
      <c r="H8" s="2">
        <v>29.052579869999999</v>
      </c>
      <c r="I8" s="2">
        <f t="shared" si="2"/>
        <v>880.75732266390332</v>
      </c>
      <c r="J8" s="28">
        <f t="shared" si="3"/>
        <v>14.593347919187977</v>
      </c>
      <c r="L8" s="2">
        <v>4045.6</v>
      </c>
      <c r="M8" s="2">
        <v>344.21199999999999</v>
      </c>
      <c r="N8" s="2">
        <f t="shared" si="4"/>
        <v>3932.1140787999998</v>
      </c>
      <c r="O8" s="20">
        <f t="shared" si="5"/>
        <v>58.848127838708479</v>
      </c>
      <c r="P8" s="7"/>
      <c r="Q8" s="2">
        <v>4383.16</v>
      </c>
      <c r="R8" s="2">
        <v>421.40750000000003</v>
      </c>
      <c r="S8" s="9">
        <f t="shared" si="6"/>
        <v>4608.6553819999999</v>
      </c>
      <c r="T8" s="20">
        <f t="shared" si="7"/>
        <v>13.249347677418882</v>
      </c>
      <c r="V8" s="2" t="s">
        <v>26</v>
      </c>
      <c r="W8" s="10">
        <v>3519.0940999999998</v>
      </c>
    </row>
    <row r="9" spans="1:27" x14ac:dyDescent="0.25">
      <c r="A9" s="2">
        <v>2000</v>
      </c>
      <c r="B9" s="12">
        <v>3977.66</v>
      </c>
      <c r="C9" s="2">
        <v>763.46</v>
      </c>
      <c r="D9" s="13">
        <f t="shared" si="0"/>
        <v>4059.6928260000004</v>
      </c>
      <c r="E9" s="24">
        <f t="shared" si="1"/>
        <v>253.88185125806467</v>
      </c>
      <c r="G9" s="2">
        <v>3977.66</v>
      </c>
      <c r="H9" s="2">
        <v>29.30609965</v>
      </c>
      <c r="I9" s="2">
        <f t="shared" si="2"/>
        <v>783.64773712589158</v>
      </c>
      <c r="J9" s="28">
        <f t="shared" si="3"/>
        <v>111.70293345719972</v>
      </c>
      <c r="L9" s="2">
        <v>4206.79</v>
      </c>
      <c r="M9" s="2">
        <v>374.97800000000001</v>
      </c>
      <c r="N9" s="2">
        <f t="shared" si="4"/>
        <v>3969.0302021999996</v>
      </c>
      <c r="O9" s="20">
        <f t="shared" si="5"/>
        <v>21.932004438708645</v>
      </c>
      <c r="P9" s="7"/>
      <c r="Q9" s="2">
        <v>4519.1000000000004</v>
      </c>
      <c r="R9" s="2">
        <v>389.19749999999999</v>
      </c>
      <c r="S9" s="9">
        <f t="shared" si="6"/>
        <v>4576.2650059999996</v>
      </c>
      <c r="T9" s="20">
        <f t="shared" si="7"/>
        <v>45.63972367741917</v>
      </c>
    </row>
    <row r="10" spans="1:27" x14ac:dyDescent="0.25">
      <c r="A10" s="2">
        <v>2001</v>
      </c>
      <c r="B10" s="12">
        <v>4105.75</v>
      </c>
      <c r="C10" s="2">
        <v>684.38071430000002</v>
      </c>
      <c r="D10" s="13">
        <f t="shared" si="0"/>
        <v>4035.72389450433</v>
      </c>
      <c r="E10" s="24">
        <f t="shared" si="1"/>
        <v>277.85078275373507</v>
      </c>
      <c r="G10" s="2">
        <v>4105.75</v>
      </c>
      <c r="H10" s="2">
        <v>29.3023396</v>
      </c>
      <c r="I10" s="2">
        <f t="shared" si="2"/>
        <v>785.08800698216146</v>
      </c>
      <c r="J10" s="28">
        <f t="shared" si="3"/>
        <v>110.26266360092984</v>
      </c>
      <c r="L10" s="2">
        <v>4333.3999999999996</v>
      </c>
      <c r="M10" s="2">
        <v>493.596</v>
      </c>
      <c r="N10" s="2">
        <f t="shared" si="4"/>
        <v>4111.3599403999997</v>
      </c>
      <c r="O10" s="20">
        <f t="shared" si="5"/>
        <v>0</v>
      </c>
      <c r="P10" s="7"/>
      <c r="Q10" s="2">
        <v>4747.38</v>
      </c>
      <c r="R10" s="2">
        <v>476.19499999999999</v>
      </c>
      <c r="S10" s="9">
        <f t="shared" si="6"/>
        <v>4663.7496920000003</v>
      </c>
      <c r="T10" s="20">
        <f t="shared" si="7"/>
        <v>0</v>
      </c>
      <c r="V10" s="2" t="s">
        <v>27</v>
      </c>
      <c r="W10" s="10">
        <v>1.0056</v>
      </c>
      <c r="X10" t="s">
        <v>35</v>
      </c>
    </row>
    <row r="11" spans="1:27" x14ac:dyDescent="0.25">
      <c r="A11" s="2">
        <v>2002</v>
      </c>
      <c r="B11" s="12">
        <v>4460.2</v>
      </c>
      <c r="C11" s="2">
        <v>966.23642859999995</v>
      </c>
      <c r="D11" s="13">
        <f t="shared" si="0"/>
        <v>4121.1543615086603</v>
      </c>
      <c r="E11" s="24">
        <f t="shared" si="1"/>
        <v>192.42031574940484</v>
      </c>
      <c r="G11" s="2">
        <v>4460.2</v>
      </c>
      <c r="H11" s="2">
        <v>28.61396796</v>
      </c>
      <c r="I11" s="2">
        <f t="shared" si="2"/>
        <v>1048.7655971746171</v>
      </c>
      <c r="J11" s="28">
        <f t="shared" si="3"/>
        <v>0</v>
      </c>
      <c r="L11" s="2">
        <v>4199.83</v>
      </c>
      <c r="M11" s="2">
        <v>280.08600000000001</v>
      </c>
      <c r="N11" s="2">
        <f t="shared" si="4"/>
        <v>3855.1692913999996</v>
      </c>
      <c r="O11" s="20">
        <f t="shared" si="5"/>
        <v>135.7929152387087</v>
      </c>
      <c r="P11" s="7"/>
      <c r="Q11" s="2">
        <v>4602.59</v>
      </c>
      <c r="R11" s="2">
        <v>316.89499999999998</v>
      </c>
      <c r="S11" s="9">
        <f t="shared" si="6"/>
        <v>4503.5576119999996</v>
      </c>
      <c r="T11" s="20">
        <f t="shared" si="7"/>
        <v>118.34711767741919</v>
      </c>
      <c r="V11" s="2" t="s">
        <v>28</v>
      </c>
      <c r="W11" s="10">
        <v>4184.8879999999999</v>
      </c>
    </row>
    <row r="12" spans="1:27" x14ac:dyDescent="0.25">
      <c r="A12" s="2">
        <v>2003</v>
      </c>
      <c r="B12" s="12">
        <v>4312.5200000000004</v>
      </c>
      <c r="C12" s="2">
        <v>688.75142860000005</v>
      </c>
      <c r="D12" s="13">
        <f t="shared" si="0"/>
        <v>4037.0486580086604</v>
      </c>
      <c r="E12" s="24">
        <f t="shared" si="1"/>
        <v>276.52601924940473</v>
      </c>
      <c r="G12" s="2">
        <v>4312.5200000000004</v>
      </c>
      <c r="H12" s="2">
        <v>29.74863749</v>
      </c>
      <c r="I12" s="2">
        <f t="shared" si="2"/>
        <v>614.13565318795554</v>
      </c>
      <c r="J12" s="28">
        <f t="shared" si="3"/>
        <v>281.21501739513576</v>
      </c>
      <c r="L12" s="2">
        <v>3963.21</v>
      </c>
      <c r="M12" s="2">
        <v>304.34500000000003</v>
      </c>
      <c r="N12" s="2">
        <f t="shared" si="4"/>
        <v>3884.2776654999998</v>
      </c>
      <c r="O12" s="20">
        <f t="shared" si="5"/>
        <v>106.68454113870848</v>
      </c>
      <c r="P12" s="7"/>
      <c r="Q12" s="2">
        <v>4508.2299999999996</v>
      </c>
      <c r="R12" s="2">
        <v>274.77625</v>
      </c>
      <c r="S12" s="9">
        <f t="shared" si="6"/>
        <v>4461.2029970000003</v>
      </c>
      <c r="T12" s="20">
        <f t="shared" si="7"/>
        <v>160.70173267741848</v>
      </c>
    </row>
    <row r="13" spans="1:27" x14ac:dyDescent="0.25">
      <c r="A13" s="2">
        <v>2004</v>
      </c>
      <c r="B13" s="12">
        <v>4515.84</v>
      </c>
      <c r="C13" s="2">
        <v>1159.78</v>
      </c>
      <c r="D13" s="13">
        <f t="shared" si="0"/>
        <v>4179.8174180000005</v>
      </c>
      <c r="E13" s="24">
        <f t="shared" si="1"/>
        <v>133.75725925806455</v>
      </c>
      <c r="G13" s="2">
        <v>4515.84</v>
      </c>
      <c r="H13" s="2">
        <v>28.362601250000001</v>
      </c>
      <c r="I13" s="2">
        <f t="shared" si="2"/>
        <v>1145.0504591532517</v>
      </c>
      <c r="J13" s="28">
        <f t="shared" si="3"/>
        <v>0</v>
      </c>
      <c r="L13" s="2">
        <v>4056.25</v>
      </c>
      <c r="M13" s="2">
        <v>402.06400000000002</v>
      </c>
      <c r="N13" s="2">
        <f t="shared" si="4"/>
        <v>4001.5306935999997</v>
      </c>
      <c r="O13" s="20">
        <f t="shared" si="5"/>
        <v>0</v>
      </c>
      <c r="P13" s="7"/>
      <c r="Q13" s="2">
        <v>4822.93</v>
      </c>
      <c r="R13" s="2">
        <v>462.97624999999999</v>
      </c>
      <c r="S13" s="9">
        <f t="shared" si="6"/>
        <v>4650.4569169999995</v>
      </c>
      <c r="T13" s="20">
        <f t="shared" si="7"/>
        <v>0</v>
      </c>
      <c r="V13" s="2"/>
      <c r="W13" s="2" t="s">
        <v>12</v>
      </c>
      <c r="X13" s="2" t="s">
        <v>13</v>
      </c>
      <c r="Y13" s="2" t="s">
        <v>14</v>
      </c>
      <c r="Z13" s="2" t="s">
        <v>18</v>
      </c>
      <c r="AA13" s="2" t="s">
        <v>15</v>
      </c>
    </row>
    <row r="14" spans="1:27" x14ac:dyDescent="0.25">
      <c r="A14" s="2">
        <v>2005</v>
      </c>
      <c r="B14" s="12">
        <v>4361.5200000000004</v>
      </c>
      <c r="C14" s="2">
        <v>1036.9192860000001</v>
      </c>
      <c r="D14" s="13">
        <f t="shared" si="0"/>
        <v>4142.5783355866006</v>
      </c>
      <c r="E14" s="24">
        <f t="shared" si="1"/>
        <v>170.99634167146451</v>
      </c>
      <c r="G14" s="2">
        <v>4361.5200000000004</v>
      </c>
      <c r="H14" s="2">
        <v>28.467502079999999</v>
      </c>
      <c r="I14" s="2">
        <f t="shared" si="2"/>
        <v>1104.8686787655697</v>
      </c>
      <c r="J14" s="28">
        <f t="shared" si="3"/>
        <v>0</v>
      </c>
      <c r="L14" s="2">
        <v>4217.46</v>
      </c>
      <c r="M14" s="2">
        <v>297.44600000000003</v>
      </c>
      <c r="N14" s="2">
        <f t="shared" si="4"/>
        <v>3875.9995553999997</v>
      </c>
      <c r="O14" s="20">
        <f t="shared" si="5"/>
        <v>114.96265123870853</v>
      </c>
      <c r="P14" s="7"/>
      <c r="Q14" s="2">
        <v>4791.01</v>
      </c>
      <c r="R14" s="2">
        <v>332.73374999999999</v>
      </c>
      <c r="S14" s="9">
        <f t="shared" si="6"/>
        <v>4519.4850589999996</v>
      </c>
      <c r="T14" s="20">
        <f t="shared" si="7"/>
        <v>102.41967067741916</v>
      </c>
      <c r="V14" s="2" t="s">
        <v>17</v>
      </c>
      <c r="W14" s="2">
        <v>4763.3493130322577</v>
      </c>
      <c r="X14" s="2">
        <v>0</v>
      </c>
      <c r="Y14" s="2">
        <v>434.57389605007086</v>
      </c>
      <c r="Z14" s="2">
        <v>1.3310999999999999</v>
      </c>
      <c r="AA14" s="2">
        <v>4184.8879999999999</v>
      </c>
    </row>
    <row r="15" spans="1:27" x14ac:dyDescent="0.25">
      <c r="A15" s="2">
        <v>2006</v>
      </c>
      <c r="B15" s="12">
        <v>4552.82</v>
      </c>
      <c r="C15" s="2">
        <v>1143.8235709999999</v>
      </c>
      <c r="D15" s="13">
        <f t="shared" si="0"/>
        <v>4174.9810243701004</v>
      </c>
      <c r="E15" s="24">
        <f t="shared" si="1"/>
        <v>138.59365288796471</v>
      </c>
      <c r="G15" s="2">
        <v>4552.82</v>
      </c>
      <c r="H15" s="2">
        <v>28.605255459999999</v>
      </c>
      <c r="I15" s="2">
        <f t="shared" si="2"/>
        <v>1052.1028802221172</v>
      </c>
      <c r="J15" s="28">
        <f t="shared" si="3"/>
        <v>0</v>
      </c>
      <c r="L15" s="2">
        <v>4515.68</v>
      </c>
      <c r="M15" s="2">
        <v>313.20499999999998</v>
      </c>
      <c r="N15" s="2">
        <f t="shared" si="4"/>
        <v>3894.9087794999996</v>
      </c>
      <c r="O15" s="20">
        <f t="shared" si="5"/>
        <v>96.053427138708685</v>
      </c>
      <c r="P15" s="7"/>
      <c r="Q15" s="2">
        <v>4885.9399999999996</v>
      </c>
      <c r="R15" s="2">
        <v>304.96875</v>
      </c>
      <c r="S15" s="9">
        <f t="shared" si="6"/>
        <v>4491.5645750000003</v>
      </c>
      <c r="T15" s="20">
        <f t="shared" si="7"/>
        <v>130.34015467741847</v>
      </c>
      <c r="V15" s="2" t="s">
        <v>19</v>
      </c>
      <c r="W15" s="2">
        <v>4223.4104909677417</v>
      </c>
      <c r="X15" s="2">
        <v>0</v>
      </c>
      <c r="Y15" s="2">
        <v>393.25331558565915</v>
      </c>
      <c r="Z15" s="2">
        <v>1.7909999999999999</v>
      </c>
      <c r="AA15" s="2">
        <v>3519.0940999999998</v>
      </c>
    </row>
    <row r="16" spans="1:27" x14ac:dyDescent="0.25">
      <c r="A16" s="2">
        <v>2007</v>
      </c>
      <c r="B16" s="12">
        <v>4826.72</v>
      </c>
      <c r="C16" s="2">
        <v>1249.2242859999999</v>
      </c>
      <c r="D16" s="13">
        <f t="shared" si="0"/>
        <v>4206.9279810866001</v>
      </c>
      <c r="E16" s="24">
        <f t="shared" si="1"/>
        <v>106.64669617146501</v>
      </c>
      <c r="G16" s="2">
        <v>4826.72</v>
      </c>
      <c r="H16" s="2">
        <v>28.32117792</v>
      </c>
      <c r="I16" s="2">
        <f t="shared" si="2"/>
        <v>1160.9174751624341</v>
      </c>
      <c r="J16" s="28">
        <f t="shared" si="3"/>
        <v>0</v>
      </c>
      <c r="L16" s="2">
        <v>4707.88</v>
      </c>
      <c r="M16" s="2">
        <v>357.44499999999999</v>
      </c>
      <c r="N16" s="2">
        <f t="shared" si="4"/>
        <v>3947.9923554999996</v>
      </c>
      <c r="O16" s="20">
        <f t="shared" si="5"/>
        <v>42.969851138708691</v>
      </c>
      <c r="P16" s="7"/>
      <c r="Q16" s="2">
        <v>5006.22</v>
      </c>
      <c r="R16" s="2">
        <v>470.78500000000003</v>
      </c>
      <c r="S16" s="9">
        <f t="shared" si="6"/>
        <v>4658.3093959999997</v>
      </c>
      <c r="T16" s="20">
        <f t="shared" si="7"/>
        <v>0</v>
      </c>
      <c r="V16" s="2" t="s">
        <v>16</v>
      </c>
      <c r="W16" s="2">
        <v>4313.5746772580651</v>
      </c>
      <c r="X16" s="2">
        <v>29.014485009282243</v>
      </c>
      <c r="Y16" s="2">
        <v>0</v>
      </c>
      <c r="Z16" s="2">
        <v>-265.23439999999999</v>
      </c>
      <c r="AA16" s="2">
        <v>12009.214400000001</v>
      </c>
    </row>
    <row r="17" spans="1:27" x14ac:dyDescent="0.25">
      <c r="A17" s="2">
        <v>2008</v>
      </c>
      <c r="B17" s="12">
        <v>4893.38</v>
      </c>
      <c r="C17" s="2">
        <v>738.72214289999999</v>
      </c>
      <c r="D17" s="13">
        <f t="shared" si="0"/>
        <v>4052.1947815129902</v>
      </c>
      <c r="E17" s="24">
        <f t="shared" si="1"/>
        <v>261.37989574507492</v>
      </c>
      <c r="G17" s="2">
        <v>4893.38</v>
      </c>
      <c r="H17" s="2">
        <v>29.49802133</v>
      </c>
      <c r="I17" s="2">
        <f t="shared" si="2"/>
        <v>710.13302044161901</v>
      </c>
      <c r="J17" s="28">
        <f t="shared" si="3"/>
        <v>185.21765014147229</v>
      </c>
      <c r="L17" s="2">
        <v>4503.08</v>
      </c>
      <c r="M17" s="2">
        <v>266.06099999999998</v>
      </c>
      <c r="N17" s="2">
        <f t="shared" si="4"/>
        <v>3838.3406938999997</v>
      </c>
      <c r="O17" s="20">
        <f t="shared" si="5"/>
        <v>152.62151273870859</v>
      </c>
      <c r="P17" s="7"/>
      <c r="Q17" s="2">
        <v>4977.0200000000004</v>
      </c>
      <c r="R17" s="2">
        <v>315.36500000000001</v>
      </c>
      <c r="S17" s="9">
        <f t="shared" si="6"/>
        <v>4502.0190439999997</v>
      </c>
      <c r="T17" s="20">
        <f t="shared" si="7"/>
        <v>119.88568567741913</v>
      </c>
      <c r="V17" s="2" t="s">
        <v>16</v>
      </c>
      <c r="W17" s="2">
        <v>4313.5746772580651</v>
      </c>
      <c r="X17" s="2">
        <v>0</v>
      </c>
      <c r="Y17" s="2">
        <v>1060.9675934806892</v>
      </c>
      <c r="Z17" s="2">
        <v>0.45739999999999997</v>
      </c>
      <c r="AA17" s="2">
        <v>3828.2881000000002</v>
      </c>
    </row>
    <row r="18" spans="1:27" x14ac:dyDescent="0.25">
      <c r="A18" s="2">
        <v>2009</v>
      </c>
      <c r="B18" s="12">
        <v>5068.53</v>
      </c>
      <c r="C18" s="2">
        <v>1156.743571</v>
      </c>
      <c r="D18" s="13">
        <f t="shared" si="0"/>
        <v>4178.8970763701</v>
      </c>
      <c r="E18" s="24">
        <f t="shared" si="1"/>
        <v>134.67760088796513</v>
      </c>
      <c r="G18" s="2">
        <v>5068.53</v>
      </c>
      <c r="H18" s="2">
        <v>29.092035800000001</v>
      </c>
      <c r="I18" s="2">
        <f t="shared" si="2"/>
        <v>865.64391017468188</v>
      </c>
      <c r="J18" s="28">
        <f t="shared" si="3"/>
        <v>29.706760408409423</v>
      </c>
      <c r="L18" s="2">
        <v>4473.6220020000001</v>
      </c>
      <c r="M18" s="2">
        <v>317.88499999999999</v>
      </c>
      <c r="N18" s="2">
        <f t="shared" si="4"/>
        <v>3900.5243114999998</v>
      </c>
      <c r="O18" s="20">
        <f t="shared" si="5"/>
        <v>90.437895138708427</v>
      </c>
      <c r="P18" s="7"/>
      <c r="Q18" s="2">
        <v>4849.5860009999997</v>
      </c>
      <c r="R18" s="2">
        <v>382.72500000000002</v>
      </c>
      <c r="S18" s="9">
        <f t="shared" si="6"/>
        <v>4569.7562600000001</v>
      </c>
      <c r="T18" s="20">
        <f t="shared" si="7"/>
        <v>52.148469677418689</v>
      </c>
    </row>
    <row r="19" spans="1:27" x14ac:dyDescent="0.25">
      <c r="A19" s="2">
        <v>2010</v>
      </c>
      <c r="B19" s="12">
        <v>5128.08</v>
      </c>
      <c r="C19" s="2">
        <v>2586.3907140000001</v>
      </c>
      <c r="D19" s="13">
        <f t="shared" si="0"/>
        <v>4612.2231254134003</v>
      </c>
      <c r="E19" s="24">
        <f t="shared" si="1"/>
        <v>0</v>
      </c>
      <c r="G19" s="2">
        <v>5128.08</v>
      </c>
      <c r="H19" s="2">
        <v>27.89957214</v>
      </c>
      <c r="I19" s="2">
        <f t="shared" si="2"/>
        <v>1322.4116298048448</v>
      </c>
      <c r="J19" s="28">
        <f t="shared" si="3"/>
        <v>0</v>
      </c>
      <c r="L19" s="2">
        <v>4773.5000200000013</v>
      </c>
      <c r="M19" s="2">
        <v>623.90200000000004</v>
      </c>
      <c r="N19" s="2">
        <f t="shared" si="4"/>
        <v>4267.7141098000002</v>
      </c>
      <c r="O19" s="20">
        <f t="shared" si="5"/>
        <v>0</v>
      </c>
      <c r="P19" s="7"/>
      <c r="Q19" s="2">
        <v>5016.5200099999993</v>
      </c>
      <c r="R19" s="2">
        <v>726.9375</v>
      </c>
      <c r="S19" s="9">
        <f t="shared" si="6"/>
        <v>4915.89635</v>
      </c>
      <c r="T19" s="20">
        <f t="shared" si="7"/>
        <v>0</v>
      </c>
    </row>
    <row r="20" spans="1:27" x14ac:dyDescent="0.25">
      <c r="A20" s="2">
        <v>2011</v>
      </c>
      <c r="B20" s="12">
        <v>4153.92</v>
      </c>
      <c r="C20" s="2">
        <v>1238.8900000000001</v>
      </c>
      <c r="D20" s="13">
        <f t="shared" si="0"/>
        <v>4203.7956590000003</v>
      </c>
      <c r="E20" s="24">
        <f t="shared" si="1"/>
        <v>109.77901825806475</v>
      </c>
      <c r="G20" s="2">
        <v>4153.92</v>
      </c>
      <c r="H20" s="2">
        <v>28.62745408</v>
      </c>
      <c r="I20" s="2">
        <f t="shared" si="2"/>
        <v>1043.5998009447703</v>
      </c>
      <c r="J20" s="28">
        <f t="shared" si="3"/>
        <v>0</v>
      </c>
      <c r="L20" s="2">
        <v>4766.6711260000047</v>
      </c>
      <c r="M20" s="2">
        <v>434.572</v>
      </c>
      <c r="N20" s="2">
        <f t="shared" si="4"/>
        <v>4040.5370427999997</v>
      </c>
      <c r="O20" s="20">
        <f t="shared" si="5"/>
        <v>0</v>
      </c>
      <c r="P20" s="7"/>
      <c r="Q20" s="2">
        <v>5005.1790539999947</v>
      </c>
      <c r="R20" s="2">
        <v>514.6925</v>
      </c>
      <c r="S20" s="9">
        <f t="shared" si="6"/>
        <v>4702.4627780000001</v>
      </c>
      <c r="T20" s="20">
        <f t="shared" si="7"/>
        <v>0</v>
      </c>
    </row>
    <row r="21" spans="1:27" x14ac:dyDescent="0.25">
      <c r="A21" s="2">
        <v>2012</v>
      </c>
      <c r="B21" s="12">
        <v>4509.2700000000004</v>
      </c>
      <c r="C21" s="2">
        <v>1939.213571</v>
      </c>
      <c r="D21" s="13">
        <f t="shared" si="0"/>
        <v>4416.0637333700997</v>
      </c>
      <c r="E21" s="24">
        <f t="shared" si="1"/>
        <v>0</v>
      </c>
      <c r="G21" s="2">
        <v>4509.2700000000004</v>
      </c>
      <c r="H21" s="2">
        <v>28.33867678</v>
      </c>
      <c r="I21" s="2">
        <f t="shared" si="2"/>
        <v>1154.2146173341898</v>
      </c>
      <c r="J21" s="28">
        <f t="shared" si="3"/>
        <v>0</v>
      </c>
      <c r="L21" s="2">
        <v>4307.3300275000001</v>
      </c>
      <c r="M21" s="2">
        <v>252.261</v>
      </c>
      <c r="N21" s="2">
        <f t="shared" si="4"/>
        <v>3821.7820738999999</v>
      </c>
      <c r="O21" s="20">
        <f t="shared" si="5"/>
        <v>169.18013273870838</v>
      </c>
      <c r="P21" s="7"/>
      <c r="Q21" s="2">
        <v>4522.9818919999934</v>
      </c>
      <c r="R21" s="2">
        <v>354.27249999999998</v>
      </c>
      <c r="S21" s="9">
        <f t="shared" si="6"/>
        <v>4541.1444259999998</v>
      </c>
      <c r="T21" s="20">
        <f t="shared" si="7"/>
        <v>80.76030367741896</v>
      </c>
    </row>
    <row r="22" spans="1:27" x14ac:dyDescent="0.25">
      <c r="A22" s="2">
        <v>2013</v>
      </c>
      <c r="B22" s="12">
        <v>4377.3500000000004</v>
      </c>
      <c r="C22" s="2">
        <v>735.44857139999999</v>
      </c>
      <c r="D22" s="13">
        <f t="shared" si="0"/>
        <v>4051.2025619913402</v>
      </c>
      <c r="E22" s="24">
        <f t="shared" si="1"/>
        <v>262.3721152667249</v>
      </c>
      <c r="G22" s="2">
        <v>4377.3500000000004</v>
      </c>
      <c r="H22" s="2">
        <v>29.350720160000002</v>
      </c>
      <c r="I22" s="2">
        <f t="shared" si="2"/>
        <v>766.5560560247377</v>
      </c>
      <c r="J22" s="28">
        <f t="shared" si="3"/>
        <v>128.7946145583536</v>
      </c>
      <c r="L22" s="2">
        <v>4266.0449924999994</v>
      </c>
      <c r="M22" s="2">
        <v>370.34500000000003</v>
      </c>
      <c r="N22" s="2">
        <f t="shared" si="4"/>
        <v>3963.4710654999999</v>
      </c>
      <c r="O22" s="20">
        <f t="shared" si="5"/>
        <v>27.491141138708372</v>
      </c>
      <c r="P22" s="7"/>
      <c r="Q22" s="2">
        <v>4637.9168319999926</v>
      </c>
      <c r="R22" s="2">
        <v>461.36</v>
      </c>
      <c r="S22" s="9">
        <f t="shared" si="6"/>
        <v>4648.8316159999995</v>
      </c>
      <c r="T22" s="20">
        <f t="shared" si="7"/>
        <v>0</v>
      </c>
    </row>
    <row r="23" spans="1:27" x14ac:dyDescent="0.25">
      <c r="A23" s="2">
        <v>2014</v>
      </c>
      <c r="B23" s="12">
        <v>4654.99</v>
      </c>
      <c r="C23" s="2">
        <v>1808.9749999999999</v>
      </c>
      <c r="D23" s="13">
        <f t="shared" si="0"/>
        <v>4376.5884225</v>
      </c>
      <c r="E23" s="24">
        <f t="shared" si="1"/>
        <v>0</v>
      </c>
      <c r="G23" s="2">
        <v>4654.99</v>
      </c>
      <c r="H23" s="2">
        <v>28.234948240000001</v>
      </c>
      <c r="I23" s="2">
        <f t="shared" si="2"/>
        <v>1193.9473574299045</v>
      </c>
      <c r="J23" s="28">
        <f t="shared" si="3"/>
        <v>0</v>
      </c>
      <c r="L23" s="2">
        <v>4431.0439990000004</v>
      </c>
      <c r="M23" s="2">
        <v>533.35500000000002</v>
      </c>
      <c r="N23" s="2">
        <f t="shared" si="4"/>
        <v>4159.0667644999994</v>
      </c>
      <c r="O23" s="20">
        <f t="shared" si="5"/>
        <v>0</v>
      </c>
      <c r="P23" s="7"/>
      <c r="Q23" s="2">
        <v>4873.2159559999973</v>
      </c>
      <c r="R23" s="2">
        <v>472.05624999999998</v>
      </c>
      <c r="S23" s="9">
        <f t="shared" si="6"/>
        <v>4659.5877650000002</v>
      </c>
      <c r="T23" s="20">
        <f t="shared" si="7"/>
        <v>0</v>
      </c>
    </row>
    <row r="24" spans="1:27" x14ac:dyDescent="0.25">
      <c r="A24" s="2">
        <v>2015</v>
      </c>
      <c r="B24" s="12">
        <v>4243.8900000000003</v>
      </c>
      <c r="C24" s="2">
        <v>1357.0614290000001</v>
      </c>
      <c r="D24" s="13">
        <f t="shared" si="0"/>
        <v>4239.6134191299006</v>
      </c>
      <c r="E24" s="24">
        <f t="shared" si="1"/>
        <v>73.961258128164445</v>
      </c>
      <c r="G24" s="2">
        <v>4243.8900000000003</v>
      </c>
      <c r="H24" s="2">
        <v>28.884459790000001</v>
      </c>
      <c r="I24" s="2">
        <f t="shared" si="2"/>
        <v>945.15494595553537</v>
      </c>
      <c r="J24" s="28">
        <f t="shared" si="3"/>
        <v>0</v>
      </c>
      <c r="L24" s="2">
        <v>4556.7419995</v>
      </c>
      <c r="M24" s="2">
        <v>651.31600000000003</v>
      </c>
      <c r="N24" s="2">
        <f t="shared" si="4"/>
        <v>4300.6081684000001</v>
      </c>
      <c r="O24" s="20">
        <f t="shared" si="5"/>
        <v>0</v>
      </c>
      <c r="P24" s="7"/>
      <c r="Q24" s="2">
        <v>5075.1059960000002</v>
      </c>
      <c r="R24" s="2">
        <v>726.11</v>
      </c>
      <c r="S24" s="9">
        <f t="shared" si="6"/>
        <v>4915.0642159999998</v>
      </c>
      <c r="T24" s="20">
        <f t="shared" si="7"/>
        <v>0</v>
      </c>
    </row>
    <row r="25" spans="1:27" x14ac:dyDescent="0.25">
      <c r="A25" s="2">
        <v>2016</v>
      </c>
      <c r="B25" s="12">
        <v>4411.97</v>
      </c>
      <c r="C25" s="2">
        <v>784.90642860000003</v>
      </c>
      <c r="D25" s="13">
        <f t="shared" si="0"/>
        <v>4066.1932385086602</v>
      </c>
      <c r="E25" s="24">
        <f t="shared" si="1"/>
        <v>247.38143874940488</v>
      </c>
      <c r="G25" s="2">
        <v>4411.97</v>
      </c>
      <c r="H25" s="2">
        <v>29.812986309999999</v>
      </c>
      <c r="I25" s="2">
        <f t="shared" si="2"/>
        <v>589.48713369152756</v>
      </c>
      <c r="J25" s="28">
        <f t="shared" si="3"/>
        <v>305.86353689156374</v>
      </c>
      <c r="L25" s="2">
        <v>4361.84</v>
      </c>
      <c r="M25" s="2">
        <v>529.21299999999997</v>
      </c>
      <c r="N25" s="2">
        <f t="shared" si="4"/>
        <v>4154.0967787</v>
      </c>
      <c r="O25" s="20">
        <f t="shared" si="5"/>
        <v>0</v>
      </c>
      <c r="P25" s="7"/>
      <c r="Q25" s="2">
        <v>5059.6099999999997</v>
      </c>
      <c r="R25" s="2">
        <v>538.55624999999998</v>
      </c>
      <c r="S25" s="9">
        <f t="shared" si="6"/>
        <v>4726.4601650000004</v>
      </c>
      <c r="T25" s="20">
        <f t="shared" si="7"/>
        <v>0</v>
      </c>
    </row>
    <row r="26" spans="1:27" x14ac:dyDescent="0.25">
      <c r="A26" s="2">
        <v>2017</v>
      </c>
      <c r="B26" s="12">
        <v>4705.5200000000004</v>
      </c>
      <c r="C26" s="2">
        <v>1006.865714</v>
      </c>
      <c r="D26" s="13">
        <f t="shared" si="0"/>
        <v>4133.4690979134002</v>
      </c>
      <c r="E26" s="24">
        <f t="shared" si="1"/>
        <v>180.10557934466487</v>
      </c>
      <c r="G26" s="2">
        <v>4705.5200000000004</v>
      </c>
      <c r="H26" s="2">
        <v>28.83142909</v>
      </c>
      <c r="I26" s="2">
        <f t="shared" si="2"/>
        <v>965.46811164931569</v>
      </c>
      <c r="J26" s="28">
        <f t="shared" si="3"/>
        <v>0</v>
      </c>
      <c r="L26" s="2">
        <v>4131.4799999999996</v>
      </c>
      <c r="M26" s="2">
        <v>364.44900000000001</v>
      </c>
      <c r="N26" s="2">
        <f t="shared" si="4"/>
        <v>3956.3964550999999</v>
      </c>
      <c r="O26" s="20">
        <f t="shared" si="5"/>
        <v>34.565751538708355</v>
      </c>
      <c r="P26" s="7"/>
      <c r="Q26" s="2">
        <v>4940.8900000000003</v>
      </c>
      <c r="R26" s="2">
        <v>385.95375000000001</v>
      </c>
      <c r="S26" s="9">
        <f t="shared" si="6"/>
        <v>4573.0030909999996</v>
      </c>
      <c r="T26" s="20">
        <f t="shared" si="7"/>
        <v>48.901638677419214</v>
      </c>
    </row>
    <row r="27" spans="1:27" x14ac:dyDescent="0.25">
      <c r="A27" s="2">
        <v>2018</v>
      </c>
      <c r="B27" s="12">
        <v>4669.5600000000004</v>
      </c>
      <c r="C27" s="2">
        <v>760.31</v>
      </c>
      <c r="D27" s="13">
        <f t="shared" si="0"/>
        <v>4058.738061</v>
      </c>
      <c r="E27" s="24">
        <f t="shared" si="1"/>
        <v>254.83661625806508</v>
      </c>
      <c r="G27" s="2">
        <v>4669.5600000000004</v>
      </c>
      <c r="H27" s="2">
        <v>29.054295580000002</v>
      </c>
      <c r="I27" s="2">
        <f t="shared" si="2"/>
        <v>880.1001278406693</v>
      </c>
      <c r="J27" s="28">
        <f t="shared" si="3"/>
        <v>15.250542742421999</v>
      </c>
      <c r="L27" s="2">
        <v>4875.1499999999996</v>
      </c>
      <c r="M27" s="2">
        <v>512.96299999999997</v>
      </c>
      <c r="N27" s="2">
        <f t="shared" si="4"/>
        <v>4134.5984036999998</v>
      </c>
      <c r="O27" s="20">
        <f t="shared" si="5"/>
        <v>0</v>
      </c>
      <c r="P27" s="7"/>
      <c r="Q27" s="2">
        <v>5068.13</v>
      </c>
      <c r="R27" s="2">
        <v>590.8125</v>
      </c>
      <c r="S27" s="9">
        <f t="shared" si="6"/>
        <v>4779.0090499999997</v>
      </c>
      <c r="T27" s="20">
        <f t="shared" si="7"/>
        <v>0</v>
      </c>
    </row>
    <row r="28" spans="1:27" x14ac:dyDescent="0.25">
      <c r="A28" s="2">
        <v>2019</v>
      </c>
      <c r="B28" s="12">
        <v>4877.03</v>
      </c>
      <c r="C28" s="2">
        <v>1154.9542859999999</v>
      </c>
      <c r="D28" s="13">
        <f t="shared" si="0"/>
        <v>4178.3547440866005</v>
      </c>
      <c r="E28" s="24">
        <f t="shared" si="1"/>
        <v>135.21993317146462</v>
      </c>
      <c r="G28" s="2">
        <v>4877.03</v>
      </c>
      <c r="H28" s="2">
        <v>28.92884445</v>
      </c>
      <c r="I28" s="2">
        <f t="shared" si="2"/>
        <v>928.15360611197138</v>
      </c>
      <c r="J28" s="28">
        <f t="shared" si="3"/>
        <v>0</v>
      </c>
      <c r="L28" s="2">
        <v>5103.41</v>
      </c>
      <c r="M28" s="2">
        <v>349.09500000000003</v>
      </c>
      <c r="N28" s="2">
        <f t="shared" si="4"/>
        <v>3937.9731904999999</v>
      </c>
      <c r="O28" s="20">
        <f t="shared" si="5"/>
        <v>52.989016138708394</v>
      </c>
      <c r="P28" s="7"/>
      <c r="Q28" s="2">
        <v>5353.32</v>
      </c>
      <c r="R28" s="2">
        <v>363.92</v>
      </c>
      <c r="S28" s="9">
        <f t="shared" si="6"/>
        <v>4550.8459519999997</v>
      </c>
      <c r="T28" s="20">
        <f t="shared" si="7"/>
        <v>71.05877767741913</v>
      </c>
    </row>
    <row r="29" spans="1:27" x14ac:dyDescent="0.25">
      <c r="A29" s="2">
        <v>2020</v>
      </c>
      <c r="B29" s="12">
        <v>4812.42</v>
      </c>
      <c r="C29" s="2">
        <v>1262.1099999999999</v>
      </c>
      <c r="D29" s="13">
        <f t="shared" si="0"/>
        <v>4210.8336410000002</v>
      </c>
      <c r="E29" s="24">
        <f t="shared" si="1"/>
        <v>102.74103625806492</v>
      </c>
      <c r="G29" s="2">
        <v>4812.42</v>
      </c>
      <c r="H29" s="2">
        <v>28.961756449999999</v>
      </c>
      <c r="I29" s="2">
        <f t="shared" si="2"/>
        <v>915.54681590717155</v>
      </c>
      <c r="J29" s="28">
        <f t="shared" si="3"/>
        <v>0</v>
      </c>
      <c r="L29" s="2">
        <v>4962.78</v>
      </c>
      <c r="M29" s="2">
        <v>615.46199999999999</v>
      </c>
      <c r="N29" s="2">
        <f t="shared" si="4"/>
        <v>4257.5869537999997</v>
      </c>
      <c r="O29" s="20">
        <f t="shared" si="5"/>
        <v>0</v>
      </c>
      <c r="P29" s="7"/>
      <c r="Q29" s="2">
        <v>5307.94</v>
      </c>
      <c r="R29" s="2">
        <v>618.76374999999996</v>
      </c>
      <c r="S29" s="9">
        <f t="shared" si="6"/>
        <v>4807.1168269999998</v>
      </c>
      <c r="T29" s="20">
        <f t="shared" si="7"/>
        <v>0</v>
      </c>
    </row>
    <row r="30" spans="1:27" x14ac:dyDescent="0.25">
      <c r="A30" s="2">
        <v>2021</v>
      </c>
      <c r="B30" s="12">
        <v>4622.4799999999996</v>
      </c>
      <c r="C30" s="2">
        <v>1450.32</v>
      </c>
      <c r="D30" s="13">
        <f t="shared" si="0"/>
        <v>4267.8800920000003</v>
      </c>
      <c r="E30" s="24">
        <f t="shared" si="1"/>
        <v>45.694585258064762</v>
      </c>
      <c r="G30" s="2">
        <v>4622.4799999999996</v>
      </c>
      <c r="H30" s="2">
        <v>28.696310700000002</v>
      </c>
      <c r="I30" s="2">
        <f t="shared" si="2"/>
        <v>1017.2245893942218</v>
      </c>
      <c r="J30" s="28">
        <f t="shared" si="3"/>
        <v>0</v>
      </c>
      <c r="L30" s="2">
        <v>4631.91</v>
      </c>
      <c r="M30" s="2">
        <v>564.83500000000004</v>
      </c>
      <c r="N30" s="2">
        <f t="shared" si="4"/>
        <v>4196.8396164999995</v>
      </c>
      <c r="O30" s="20">
        <f t="shared" si="5"/>
        <v>0</v>
      </c>
      <c r="P30" s="7"/>
      <c r="Q30" s="2">
        <v>5303.45</v>
      </c>
      <c r="R30" s="2">
        <v>619.29375000000005</v>
      </c>
      <c r="S30" s="9">
        <f t="shared" si="6"/>
        <v>4807.6497950000003</v>
      </c>
      <c r="T30" s="20">
        <f t="shared" si="7"/>
        <v>0</v>
      </c>
    </row>
    <row r="31" spans="1:27" x14ac:dyDescent="0.25">
      <c r="A31" s="2">
        <v>2022</v>
      </c>
      <c r="B31" s="12">
        <v>3563.77</v>
      </c>
      <c r="C31" s="2">
        <v>1326.2007140000001</v>
      </c>
      <c r="D31" s="13">
        <f t="shared" si="0"/>
        <v>4230.2595364134004</v>
      </c>
      <c r="E31" s="24">
        <f t="shared" si="1"/>
        <v>83.315140844664711</v>
      </c>
      <c r="G31" s="2">
        <v>3563.77</v>
      </c>
      <c r="H31" s="2">
        <v>28.236102630000001</v>
      </c>
      <c r="I31" s="2">
        <f t="shared" si="2"/>
        <v>1193.5051736505993</v>
      </c>
      <c r="J31" s="28">
        <f t="shared" si="3"/>
        <v>0</v>
      </c>
      <c r="L31" s="2">
        <v>3793.34</v>
      </c>
      <c r="M31" s="2">
        <v>622.21199999999999</v>
      </c>
      <c r="N31" s="2">
        <f t="shared" si="4"/>
        <v>4265.6862787999999</v>
      </c>
      <c r="O31" s="20">
        <f t="shared" si="5"/>
        <v>0</v>
      </c>
      <c r="P31" s="7"/>
      <c r="Q31" s="2">
        <v>4693.18</v>
      </c>
      <c r="R31" s="2">
        <v>685.98749999999995</v>
      </c>
      <c r="S31" s="9">
        <f t="shared" si="6"/>
        <v>4874.7170299999998</v>
      </c>
      <c r="T31" s="20">
        <f t="shared" si="7"/>
        <v>0</v>
      </c>
    </row>
    <row r="32" spans="1:27" x14ac:dyDescent="0.25">
      <c r="A32" s="2">
        <v>2023</v>
      </c>
      <c r="B32" s="2">
        <v>3916.56</v>
      </c>
      <c r="C32" s="2">
        <v>1838.8192859999999</v>
      </c>
      <c r="D32" s="2">
        <f t="shared" si="0"/>
        <v>4385.6342255866002</v>
      </c>
      <c r="E32" s="24">
        <f t="shared" si="1"/>
        <v>0</v>
      </c>
      <c r="G32" s="2">
        <v>3916.56</v>
      </c>
      <c r="H32" s="2">
        <v>28.95989818</v>
      </c>
      <c r="I32" s="2">
        <f t="shared" si="2"/>
        <v>916.25861768262985</v>
      </c>
      <c r="J32" s="28">
        <f t="shared" si="3"/>
        <v>0</v>
      </c>
      <c r="L32" s="2">
        <v>4097.74</v>
      </c>
      <c r="M32" s="2">
        <v>405.56900000000002</v>
      </c>
      <c r="N32" s="2">
        <f t="shared" si="4"/>
        <v>4005.7363430999999</v>
      </c>
      <c r="O32" s="20">
        <f t="shared" si="5"/>
        <v>0</v>
      </c>
      <c r="P32" s="7"/>
      <c r="Q32" s="2">
        <v>4811.22</v>
      </c>
      <c r="R32" s="2">
        <v>499.67124999999999</v>
      </c>
      <c r="S32" s="9">
        <f t="shared" si="6"/>
        <v>4687.3574090000002</v>
      </c>
      <c r="T32" s="20">
        <f t="shared" si="7"/>
        <v>0</v>
      </c>
    </row>
    <row r="33" spans="2:20" x14ac:dyDescent="0.25">
      <c r="B33">
        <f>AVERAGE(B2:B32)</f>
        <v>4313.5746772580651</v>
      </c>
      <c r="C33">
        <f>AVERAGE(C2:C32)</f>
        <v>1060.9842396096776</v>
      </c>
      <c r="D33">
        <f>AVERAGE(D2:D32)</f>
        <v>4149.872423025693</v>
      </c>
      <c r="E33" s="25">
        <f>AVERAGE(E2:E32)</f>
        <v>180.99937674326969</v>
      </c>
      <c r="G33">
        <f>AVERAGE(G2:G32)</f>
        <v>4313.5746772580651</v>
      </c>
      <c r="H33">
        <f t="shared" ref="H33:J33" si="8">AVERAGE(H2:H32)</f>
        <v>29.014481650000011</v>
      </c>
      <c r="I33">
        <f t="shared" si="8"/>
        <v>895.3506705830913</v>
      </c>
      <c r="J33" s="29">
        <f t="shared" si="8"/>
        <v>100.90481060544791</v>
      </c>
      <c r="L33">
        <f>AVERAGE(L2:L32)</f>
        <v>4223.4104909677417</v>
      </c>
      <c r="M33">
        <f t="shared" ref="M33:O33" si="9">AVERAGE(M2:M32)</f>
        <v>393.25619354838705</v>
      </c>
      <c r="N33">
        <f t="shared" si="9"/>
        <v>3990.9622066387083</v>
      </c>
      <c r="O33" s="21">
        <f t="shared" si="9"/>
        <v>65.73758530312108</v>
      </c>
      <c r="Q33">
        <f>AVERAGE(Q2:Q32)</f>
        <v>4763.3493130322577</v>
      </c>
      <c r="R33">
        <f t="shared" ref="R33:T33" si="10">AVERAGE(R2:R32)</f>
        <v>434.58306451612907</v>
      </c>
      <c r="S33">
        <f t="shared" si="10"/>
        <v>4621.9047296774188</v>
      </c>
      <c r="T33" s="21">
        <f t="shared" si="10"/>
        <v>57.742025500520043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y 2 B W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M t g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Y F Z a U L n W r F w B A A C V B g A A E w A c A E Z v c m 1 1 b G F z L 1 N l Y 3 R p b 2 4 x L m 0 g o h g A K K A U A A A A A A A A A A A A A A A A A A A A A A A A A A A A 1 Z R d a 8 I w F I b v C / 0 P I b t R K K V J N / e F N 6 u M C R s I u i s r E s 1 R y 9 J U m s g m 4 n 9 f a h U Z 2 4 G x 7 W L 2 J u 1 z m v R 9 e K E G p j Y r N O n X K 7 v 1 P d 8 z C 1 G C J D 0 x h y h i p E 0 U W N 8 j 7 u o X q 3 I K j v T k L B y I i Q L T u M 8 U h E m h L W h r G j S 5 S Z 8 N l C Z 9 6 K W d 4 l W r Q k i T 9 m F 3 o J R r M t 6 v F T L u 6 W 5 V 3 x 9 w m Z F H o V 9 E u J Q z 2 g z I s J s v F e T u d F F F b F M W x n T U D O p E V c g q Y p 1 s M + z K N t 0 H p 6 P t s C O s G O 1 f P a P J Q u i 5 + 9 J g v Q T q N u 0 M w k E p t J k V Z Z 4 U a p X r a m g a u 3 O D z Y b W k N G A W D c g F t 7 s N i A H z h E e I / z 8 A 9 8 2 f S / T X 6 b 7 X A Q / 1 S L 4 / y / i y C 9 + X l D 8 J w U 9 u f l C r c c S p p B P o B z z i M e / r S A + 3 Q q O v I X w S 4 R f I f w a 4 S z C B p g x w 5 Q Z 5 s w w a Y Z Z M 0 y b Y d 4 M E 2 e Y O c f M O d o 1 Z s 4 x c / 7 9 X 9 8 7 U E s B A i 0 A F A A C A A g A y 2 B W W j b j P x + l A A A A 9 w A A A B I A A A A A A A A A A A A A A A A A A A A A A E N v b m Z p Z y 9 Q Y W N r Y W d l L n h t b F B L A Q I t A B Q A A g A I A M t g V l o P y u m r p A A A A O k A A A A T A A A A A A A A A A A A A A A A A P E A A A B b Q 2 9 u d G V u d F 9 U e X B l c 1 0 u e G 1 s U E s B A i 0 A F A A C A A g A y 2 B W W l C 5 1 q x c A Q A A l Q Y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g A A A A A A A D 5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N z M z M j F m L W N k O D U t N G F h Z C 0 4 N 2 U 2 L W Q z Y z V i Y j g 3 Y j l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x M j o z N D o y O S 4 x M D c 3 M T g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N z Q 5 N 2 F k L T Q z Z j c t N D V h O S 1 h N D A y L T B k N G Y y Y T h k Y z R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Z U M T I 6 M z c 6 M j g u O D c z M D U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N v b H V t b j E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y w m c X V v d D t T Z W N 0 a W 9 u M S 9 Q Y W d l M D A y L 0 F 1 d G 9 S Z W 1 v d m V k Q 2 9 s d W 1 u c z E u e 0 N v b H V t b j Q s M 3 0 m c X V v d D s s J n F 1 b 3 Q 7 U 2 V j d G l v b j E v U G F n Z T A w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Z 2 U w M D I v Q X V 0 b 1 J l b W 9 2 Z W R D b 2 x 1 b W 5 z M S 5 7 Q 2 9 s d W 1 u M S w w f S Z x d W 9 0 O y w m c X V v d D t T Z W N 0 a W 9 u M S 9 Q Y W d l M D A y L 0 F 1 d G 9 S Z W 1 v d m V k Q 2 9 s d W 1 u c z E u e 0 N v b H V t b j I s M X 0 m c X V v d D s s J n F 1 b 3 Q 7 U 2 V j d G l v b j E v U G F n Z T A w M i 9 B d X R v U m V t b 3 Z l Z E N v b H V t b n M x L n t D b 2 x 1 b W 4 z L D J 9 J n F 1 b 3 Q 7 L C Z x d W 9 0 O 1 N l Y 3 R p b 2 4 x L 1 B h Z 2 U w M D I v Q X V 0 b 1 J l b W 9 2 Z W R D b 2 x 1 b W 5 z M S 5 7 Q 2 9 s d W 1 u N C w z f S Z x d W 9 0 O y w m c X V v d D t T Z W N 0 a W 9 u M S 9 Q Y W d l M D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2 O W M 4 Y z g t N z R l Y i 0 0 N m Y 1 L W I y Y m Y t N j F i N 2 N i O T c 1 Y 2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w O T o 1 O D o 1 O S 4 z M z c z M D g y W i I g L z 4 8 R W 5 0 c n k g V H l w Z T 0 i R m l s b E N v b H V t b l R 5 c G V z I i B W Y W x 1 Z T 0 i c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X V 0 b 1 J l b W 9 2 Z W R D b 2 x 1 b W 5 z M S 5 7 Q 2 9 s d W 1 u M S w w f S Z x d W 9 0 O y w m c X V v d D t T Z W N 0 a W 9 u M S 9 Q Y W d l M D A z L 0 F 1 d G 9 S Z W 1 v d m V k Q 2 9 s d W 1 u c z E u e 0 N v b H V t b j I s M X 0 m c X V v d D s s J n F 1 b 3 Q 7 U 2 V j d G l v b j E v U G F n Z T A w M y 9 B d X R v U m V t b 3 Z l Z E N v b H V t b n M x L n t D b 2 x 1 b W 4 z L D J 9 J n F 1 b 3 Q 7 L C Z x d W 9 0 O 1 N l Y 3 R p b 2 4 x L 1 B h Z 2 U w M D M v Q X V 0 b 1 J l b W 9 2 Z W R D b 2 x 1 b W 5 z M S 5 7 Q 2 9 s d W 1 u N C w z f S Z x d W 9 0 O y w m c X V v d D t T Z W N 0 a W 9 u M S 9 Q Y W d l M D A z L 0 F 1 d G 9 S Z W 1 v d m V k Q 2 9 s d W 1 u c z E u e 0 N v b H V t b j U s N H 0 m c X V v d D s s J n F 1 b 3 Q 7 U 2 V j d G l v b j E v U G F n Z T A w M y 9 B d X R v U m V t b 3 Z l Z E N v b H V t b n M x L n t D b 2 x 1 b W 4 2 L D V 9 J n F 1 b 3 Q 7 L C Z x d W 9 0 O 1 N l Y 3 R p b 2 4 x L 1 B h Z 2 U w M D M v Q X V 0 b 1 J l b W 9 2 Z W R D b 2 x 1 b W 5 z M S 5 7 Q 2 9 s d W 1 u N y w 2 f S Z x d W 9 0 O y w m c X V v d D t T Z W N 0 a W 9 u M S 9 Q Y W d l M D A z L 0 F 1 d G 9 S Z W 1 v d m V k Q 2 9 s d W 1 u c z E u e 0 N v b H V t b j g s N 3 0 m c X V v d D s s J n F 1 b 3 Q 7 U 2 V j d G l v b j E v U G F n Z T A w M y 9 B d X R v U m V t b 3 Z l Z E N v b H V t b n M x L n t D b 2 x 1 b W 4 5 L D h 9 J n F 1 b 3 Q 7 L C Z x d W 9 0 O 1 N l Y 3 R p b 2 4 x L 1 B h Z 2 U w M D M v Q X V 0 b 1 J l b W 9 2 Z W R D b 2 x 1 b W 5 z M S 5 7 Q 2 9 s d W 1 u M T A s O X 0 m c X V v d D s s J n F 1 b 3 Q 7 U 2 V j d G l v b j E v U G F n Z T A w M y 9 B d X R v U m V t b 3 Z l Z E N v b H V t b n M x L n t D b 2 x 1 b W 4 x M S w x M H 0 m c X V v d D s s J n F 1 b 3 Q 7 U 2 V j d G l v b j E v U G F n Z T A w M y 9 B d X R v U m V t b 3 Z l Z E N v b H V t b n M x L n t D b 2 x 1 b W 4 x M i w x M X 0 m c X V v d D s s J n F 1 b 3 Q 7 U 2 V j d G l v b j E v U G F n Z T A w M y 9 B d X R v U m V t b 3 Z l Z E N v b H V t b n M x L n t D b 2 x 1 b W 4 x M y w x M n 0 m c X V v d D s s J n F 1 b 3 Q 7 U 2 V j d G l v b j E v U G F n Z T A w M y 9 B d X R v U m V t b 3 Z l Z E N v b H V t b n M x L n t D b 2 x 1 b W 4 x N C w x M 3 0 m c X V v d D s s J n F 1 b 3 Q 7 U 2 V j d G l v b j E v U G F n Z T A w M y 9 B d X R v U m V t b 3 Z l Z E N v b H V t b n M x L n t D b 2 x 1 b W 4 x N S w x N H 0 m c X V v d D s s J n F 1 b 3 Q 7 U 2 V j d G l v b j E v U G F n Z T A w M y 9 B d X R v U m V t b 3 Z l Z E N v b H V t b n M x L n t D b 2 x 1 b W 4 x N i w x N X 0 m c X V v d D s s J n F 1 b 3 Q 7 U 2 V j d G l v b j E v U G F n Z T A w M y 9 B d X R v U m V t b 3 Z l Z E N v b H V t b n M x L n t D b 2 x 1 b W 4 x N y w x N n 0 m c X V v d D s s J n F 1 b 3 Q 7 U 2 V j d G l v b j E v U G F n Z T A w M y 9 B d X R v U m V t b 3 Z l Z E N v b H V t b n M x L n t D b 2 x 1 b W 4 x O C w x N 3 0 m c X V v d D s s J n F 1 b 3 Q 7 U 2 V j d G l v b j E v U G F n Z T A w M y 9 B d X R v U m V t b 3 Z l Z E N v b H V t b n M x L n t D b 2 x 1 b W 4 x O S w x O H 0 m c X V v d D s s J n F 1 b 3 Q 7 U 2 V j d G l v b j E v U G F n Z T A w M y 9 B d X R v U m V t b 3 Z l Z E N v b H V t b n M x L n t D b 2 x 1 b W 4 y M C w x O X 0 m c X V v d D s s J n F 1 b 3 Q 7 U 2 V j d G l v b j E v U G F n Z T A w M y 9 B d X R v U m V t b 3 Z l Z E N v b H V t b n M x L n t D b 2 x 1 b W 4 y M S w y M H 0 m c X V v d D s s J n F 1 b 3 Q 7 U 2 V j d G l v b j E v U G F n Z T A w M y 9 B d X R v U m V t b 3 Z l Z E N v b H V t b n M x L n t D b 2 x 1 b W 4 y M i w y M X 0 m c X V v d D s s J n F 1 b 3 Q 7 U 2 V j d G l v b j E v U G F n Z T A w M y 9 B d X R v U m V t b 3 Z l Z E N v b H V t b n M x L n t D b 2 x 1 b W 4 y M y w y M n 0 m c X V v d D s s J n F 1 b 3 Q 7 U 2 V j d G l v b j E v U G F n Z T A w M y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B h Z 2 U w M D M v Q X V 0 b 1 J l b W 9 2 Z W R D b 2 x 1 b W 5 z M S 5 7 Q 2 9 s d W 1 u M S w w f S Z x d W 9 0 O y w m c X V v d D t T Z W N 0 a W 9 u M S 9 Q Y W d l M D A z L 0 F 1 d G 9 S Z W 1 v d m V k Q 2 9 s d W 1 u c z E u e 0 N v b H V t b j I s M X 0 m c X V v d D s s J n F 1 b 3 Q 7 U 2 V j d G l v b j E v U G F n Z T A w M y 9 B d X R v U m V t b 3 Z l Z E N v b H V t b n M x L n t D b 2 x 1 b W 4 z L D J 9 J n F 1 b 3 Q 7 L C Z x d W 9 0 O 1 N l Y 3 R p b 2 4 x L 1 B h Z 2 U w M D M v Q X V 0 b 1 J l b W 9 2 Z W R D b 2 x 1 b W 5 z M S 5 7 Q 2 9 s d W 1 u N C w z f S Z x d W 9 0 O y w m c X V v d D t T Z W N 0 a W 9 u M S 9 Q Y W d l M D A z L 0 F 1 d G 9 S Z W 1 v d m V k Q 2 9 s d W 1 u c z E u e 0 N v b H V t b j U s N H 0 m c X V v d D s s J n F 1 b 3 Q 7 U 2 V j d G l v b j E v U G F n Z T A w M y 9 B d X R v U m V t b 3 Z l Z E N v b H V t b n M x L n t D b 2 x 1 b W 4 2 L D V 9 J n F 1 b 3 Q 7 L C Z x d W 9 0 O 1 N l Y 3 R p b 2 4 x L 1 B h Z 2 U w M D M v Q X V 0 b 1 J l b W 9 2 Z W R D b 2 x 1 b W 5 z M S 5 7 Q 2 9 s d W 1 u N y w 2 f S Z x d W 9 0 O y w m c X V v d D t T Z W N 0 a W 9 u M S 9 Q Y W d l M D A z L 0 F 1 d G 9 S Z W 1 v d m V k Q 2 9 s d W 1 u c z E u e 0 N v b H V t b j g s N 3 0 m c X V v d D s s J n F 1 b 3 Q 7 U 2 V j d G l v b j E v U G F n Z T A w M y 9 B d X R v U m V t b 3 Z l Z E N v b H V t b n M x L n t D b 2 x 1 b W 4 5 L D h 9 J n F 1 b 3 Q 7 L C Z x d W 9 0 O 1 N l Y 3 R p b 2 4 x L 1 B h Z 2 U w M D M v Q X V 0 b 1 J l b W 9 2 Z W R D b 2 x 1 b W 5 z M S 5 7 Q 2 9 s d W 1 u M T A s O X 0 m c X V v d D s s J n F 1 b 3 Q 7 U 2 V j d G l v b j E v U G F n Z T A w M y 9 B d X R v U m V t b 3 Z l Z E N v b H V t b n M x L n t D b 2 x 1 b W 4 x M S w x M H 0 m c X V v d D s s J n F 1 b 3 Q 7 U 2 V j d G l v b j E v U G F n Z T A w M y 9 B d X R v U m V t b 3 Z l Z E N v b H V t b n M x L n t D b 2 x 1 b W 4 x M i w x M X 0 m c X V v d D s s J n F 1 b 3 Q 7 U 2 V j d G l v b j E v U G F n Z T A w M y 9 B d X R v U m V t b 3 Z l Z E N v b H V t b n M x L n t D b 2 x 1 b W 4 x M y w x M n 0 m c X V v d D s s J n F 1 b 3 Q 7 U 2 V j d G l v b j E v U G F n Z T A w M y 9 B d X R v U m V t b 3 Z l Z E N v b H V t b n M x L n t D b 2 x 1 b W 4 x N C w x M 3 0 m c X V v d D s s J n F 1 b 3 Q 7 U 2 V j d G l v b j E v U G F n Z T A w M y 9 B d X R v U m V t b 3 Z l Z E N v b H V t b n M x L n t D b 2 x 1 b W 4 x N S w x N H 0 m c X V v d D s s J n F 1 b 3 Q 7 U 2 V j d G l v b j E v U G F n Z T A w M y 9 B d X R v U m V t b 3 Z l Z E N v b H V t b n M x L n t D b 2 x 1 b W 4 x N i w x N X 0 m c X V v d D s s J n F 1 b 3 Q 7 U 2 V j d G l v b j E v U G F n Z T A w M y 9 B d X R v U m V t b 3 Z l Z E N v b H V t b n M x L n t D b 2 x 1 b W 4 x N y w x N n 0 m c X V v d D s s J n F 1 b 3 Q 7 U 2 V j d G l v b j E v U G F n Z T A w M y 9 B d X R v U m V t b 3 Z l Z E N v b H V t b n M x L n t D b 2 x 1 b W 4 x O C w x N 3 0 m c X V v d D s s J n F 1 b 3 Q 7 U 2 V j d G l v b j E v U G F n Z T A w M y 9 B d X R v U m V t b 3 Z l Z E N v b H V t b n M x L n t D b 2 x 1 b W 4 x O S w x O H 0 m c X V v d D s s J n F 1 b 3 Q 7 U 2 V j d G l v b j E v U G F n Z T A w M y 9 B d X R v U m V t b 3 Z l Z E N v b H V t b n M x L n t D b 2 x 1 b W 4 y M C w x O X 0 m c X V v d D s s J n F 1 b 3 Q 7 U 2 V j d G l v b j E v U G F n Z T A w M y 9 B d X R v U m V t b 3 Z l Z E N v b H V t b n M x L n t D b 2 x 1 b W 4 y M S w y M H 0 m c X V v d D s s J n F 1 b 3 Q 7 U 2 V j d G l v b j E v U G F n Z T A w M y 9 B d X R v U m V t b 3 Z l Z E N v b H V t b n M x L n t D b 2 x 1 b W 4 y M i w y M X 0 m c X V v d D s s J n F 1 b 3 Q 7 U 2 V j d G l v b j E v U G F n Z T A w M y 9 B d X R v U m V t b 3 Z l Z E N v b H V t b n M x L n t D b 2 x 1 b W 4 y M y w y M n 0 m c X V v d D s s J n F 1 b 3 Q 7 U 2 V j d G l v b j E v U G F n Z T A w M y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t 3 Y k g v U E 2 u k h f F A 2 C m S w A A A A A C A A A A A A A Q Z g A A A A E A A C A A A A B a a + K o x i f 9 y e D Y W B 5 W N X J D j u o 2 M y 6 g H / P W e N L X W T S 3 u Q A A A A A O g A A A A A I A A C A A A A C 7 D o d p a i l v e 3 Z l a V u P a 2 q U x U b y u W O 3 i m s O F L 2 E W E T I y F A A A A D 5 N J N C H e h R L Y D R h u w k D a u 0 H M X 4 5 a + Z 2 H 9 v G Y s 0 t z X v u p J X j 2 1 Q I B H 2 k l N R 2 l M z 9 J Q 0 j q O n 2 q z F T F A L 7 C g S W o E u 5 u X C 4 T T K F K m I t y m 6 i b h c 5 U A A A A B / b h n f 3 L Z j A g z D X S 2 4 7 4 p / W z U I 1 H D g 7 P 9 E T q j i C b f q + e Y o M Z v F W 0 V t h m n S u c d M L E 2 E e r w 4 w 9 B 5 x e u E w g A s D t b i < / D a t a M a s h u p > 
</file>

<file path=customXml/itemProps1.xml><?xml version="1.0" encoding="utf-8"?>
<ds:datastoreItem xmlns:ds="http://schemas.openxmlformats.org/officeDocument/2006/customXml" ds:itemID="{251B32F1-6291-4D53-AE9C-EA7E01D41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YIELD</vt:lpstr>
      <vt:lpstr>BURNING COST</vt:lpstr>
      <vt:lpstr>PREMIUM</vt:lpstr>
      <vt:lpstr>EFFECIENCY</vt:lpstr>
      <vt:lpstr>BURNING COST_+SD</vt:lpstr>
      <vt:lpstr>BURNING COST_-SD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Jasinthan Vijayakumar</dc:creator>
  <cp:lastModifiedBy>Jasinthan Vijayakumar</cp:lastModifiedBy>
  <dcterms:created xsi:type="dcterms:W3CDTF">2025-02-06T12:25:54Z</dcterms:created>
  <dcterms:modified xsi:type="dcterms:W3CDTF">2025-03-27T13:55:15Z</dcterms:modified>
</cp:coreProperties>
</file>