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abf0b3db2db06a1/Desktop/github/Data/"/>
    </mc:Choice>
  </mc:AlternateContent>
  <xr:revisionPtr revIDLastSave="10" documentId="13_ncr:1_{84F613EF-1500-4F12-B30D-E2CA678BB313}" xr6:coauthVersionLast="47" xr6:coauthVersionMax="47" xr10:uidLastSave="{50E7F4F6-9B6C-44E5-B0E5-F06E41CF05A5}"/>
  <bookViews>
    <workbookView xWindow="-98" yWindow="-98" windowWidth="19396" windowHeight="11475" xr2:uid="{00000000-000D-0000-FFFF-FFFF00000000}"/>
  </bookViews>
  <sheets>
    <sheet name="Sheet1" sheetId="1" r:id="rId1"/>
    <sheet name="calculations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B9" i="2"/>
  <c r="D17" i="2"/>
  <c r="C17" i="2"/>
  <c r="C18" i="2" s="1"/>
  <c r="C20" i="2" s="1"/>
  <c r="B17" i="2"/>
  <c r="B18" i="2" s="1"/>
  <c r="D14" i="2"/>
  <c r="C14" i="2"/>
  <c r="B14" i="2"/>
  <c r="B21" i="2"/>
  <c r="K4" i="2"/>
  <c r="K3" i="2"/>
  <c r="B24" i="2"/>
  <c r="H5" i="2"/>
  <c r="G3" i="2"/>
  <c r="G4" i="2"/>
  <c r="G2" i="2"/>
  <c r="D11" i="2"/>
  <c r="C11" i="2"/>
  <c r="B11" i="2"/>
  <c r="D10" i="2"/>
  <c r="C10" i="2"/>
  <c r="B10" i="2"/>
  <c r="D9" i="2"/>
  <c r="C9" i="2"/>
  <c r="B3" i="2"/>
  <c r="C3" i="2" s="1"/>
  <c r="B2" i="2"/>
  <c r="C2" i="2" s="1"/>
  <c r="C4" i="2"/>
  <c r="H3" i="2"/>
  <c r="H4" i="2"/>
  <c r="H2" i="2"/>
  <c r="F4" i="2"/>
  <c r="F3" i="2"/>
  <c r="H3" i="1"/>
  <c r="N4" i="1"/>
  <c r="K4" i="1"/>
  <c r="H4" i="1"/>
  <c r="N3" i="1"/>
  <c r="K3" i="1"/>
  <c r="N2" i="1"/>
  <c r="K2" i="1"/>
  <c r="H2" i="1"/>
  <c r="D15" i="2" l="1"/>
  <c r="D18" i="2" s="1"/>
  <c r="D20" i="2" s="1"/>
  <c r="B22" i="2" s="1"/>
  <c r="B23" i="2" s="1"/>
  <c r="B25" i="2" s="1"/>
  <c r="B26" i="2" s="1"/>
  <c r="I2" i="2"/>
  <c r="C15" i="2"/>
  <c r="I4" i="2"/>
  <c r="J4" i="2" s="1"/>
  <c r="I3" i="2"/>
  <c r="J3" i="2" s="1"/>
  <c r="B15" i="2"/>
  <c r="C5" i="2"/>
  <c r="F5" i="2"/>
  <c r="H11" i="2" s="1"/>
  <c r="J2" i="2" l="1"/>
  <c r="K2" i="2" s="1"/>
  <c r="I5" i="2"/>
  <c r="I6" i="2" s="1"/>
  <c r="H19" i="2"/>
  <c r="H16" i="2"/>
  <c r="H17" i="2"/>
  <c r="H15" i="2"/>
  <c r="H18" i="2" l="1"/>
  <c r="H20" i="2" s="1"/>
  <c r="H21" i="2" s="1"/>
</calcChain>
</file>

<file path=xl/sharedStrings.xml><?xml version="1.0" encoding="utf-8"?>
<sst xmlns="http://schemas.openxmlformats.org/spreadsheetml/2006/main" count="60" uniqueCount="49">
  <si>
    <t>Sales</t>
  </si>
  <si>
    <t>Website product views</t>
  </si>
  <si>
    <t>Product rating (out of 5 stars)</t>
  </si>
  <si>
    <t>Unit Price</t>
  </si>
  <si>
    <t>Wood units used</t>
  </si>
  <si>
    <t>Cost of Wood per unit</t>
  </si>
  <si>
    <t>Total Spent on Wood</t>
  </si>
  <si>
    <t>Aluminum units used</t>
  </si>
  <si>
    <t>Cost of Aluminum per unit</t>
  </si>
  <si>
    <t>Total Spent on Aluminum</t>
  </si>
  <si>
    <t>Rubber units used</t>
  </si>
  <si>
    <t>Cost of Rubber per unit</t>
  </si>
  <si>
    <t>Total Spent on Rubber</t>
  </si>
  <si>
    <t>Fidget spinners</t>
  </si>
  <si>
    <t>Desks</t>
  </si>
  <si>
    <t>Bikes</t>
  </si>
  <si>
    <t>Tola units of resource:</t>
  </si>
  <si>
    <t>Wood</t>
  </si>
  <si>
    <t>Rubber</t>
  </si>
  <si>
    <t>Fidget spinner</t>
  </si>
  <si>
    <t>Total profits</t>
  </si>
  <si>
    <t>Profit per unit</t>
  </si>
  <si>
    <t>profit margin</t>
  </si>
  <si>
    <t>Total cost</t>
  </si>
  <si>
    <t>wood</t>
  </si>
  <si>
    <t>Alum</t>
  </si>
  <si>
    <t>Total resource needed per product</t>
  </si>
  <si>
    <t>Total Revinue</t>
  </si>
  <si>
    <t>Cost per unit</t>
  </si>
  <si>
    <t>F.S</t>
  </si>
  <si>
    <t>D</t>
  </si>
  <si>
    <t>B</t>
  </si>
  <si>
    <t>al</t>
  </si>
  <si>
    <t>Rub</t>
  </si>
  <si>
    <t>Resources need for 171</t>
  </si>
  <si>
    <t>Total rev</t>
  </si>
  <si>
    <t>Profit</t>
  </si>
  <si>
    <t>remaining material</t>
  </si>
  <si>
    <t>number of bikes produced</t>
  </si>
  <si>
    <t>Number of Desks procuded by using all matrials</t>
  </si>
  <si>
    <t>Extra materials (unused)</t>
  </si>
  <si>
    <t>Total Cost:</t>
  </si>
  <si>
    <t>Profit Margin</t>
  </si>
  <si>
    <t>Total cost of desks</t>
  </si>
  <si>
    <t>Total cost of excess materials</t>
  </si>
  <si>
    <t>Total</t>
  </si>
  <si>
    <t>Profit margin</t>
  </si>
  <si>
    <t>Total revenue: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</si>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</sst>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"/>
    <numFmt numFmtId="165" formatCode="&quot;$&quot;#,##0"/>
    <numFmt numFmtId="166" formatCode="_-&quot;$&quot;* #,##0.0_-;\-&quot;$&quot;* #,##0.0_-;_-&quot;$&quot;* &quot;-&quot;??_-;_-@_-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4" fontId="0" fillId="0" borderId="0" xfId="0" applyNumberFormat="1"/>
    <xf numFmtId="0" fontId="0" fillId="0" borderId="1" xfId="0" applyBorder="1"/>
    <xf numFmtId="0" fontId="3" fillId="0" borderId="1" xfId="0" applyFont="1" applyBorder="1"/>
    <xf numFmtId="44" fontId="0" fillId="0" borderId="1" xfId="1" applyFont="1" applyBorder="1" applyAlignment="1"/>
    <xf numFmtId="44" fontId="0" fillId="0" borderId="1" xfId="0" applyNumberFormat="1" applyBorder="1"/>
    <xf numFmtId="44" fontId="4" fillId="0" borderId="1" xfId="0" applyNumberFormat="1" applyFont="1" applyBorder="1"/>
    <xf numFmtId="0" fontId="4" fillId="0" borderId="1" xfId="0" applyFont="1" applyBorder="1"/>
    <xf numFmtId="9" fontId="0" fillId="0" borderId="1" xfId="2" applyFont="1" applyBorder="1" applyAlignment="1"/>
    <xf numFmtId="9" fontId="4" fillId="0" borderId="1" xfId="2" applyFont="1" applyBorder="1" applyAlignment="1"/>
    <xf numFmtId="44" fontId="4" fillId="0" borderId="0" xfId="0" applyNumberFormat="1" applyFont="1"/>
    <xf numFmtId="44" fontId="4" fillId="0" borderId="1" xfId="1" applyFont="1" applyBorder="1" applyAlignment="1"/>
    <xf numFmtId="0" fontId="4" fillId="0" borderId="0" xfId="0" applyFont="1"/>
    <xf numFmtId="0" fontId="4" fillId="0" borderId="2" xfId="0" applyFont="1" applyBorder="1"/>
    <xf numFmtId="0" fontId="0" fillId="0" borderId="3" xfId="0" applyBorder="1"/>
    <xf numFmtId="9" fontId="0" fillId="0" borderId="0" xfId="2" applyFont="1" applyAlignment="1"/>
    <xf numFmtId="0" fontId="3" fillId="0" borderId="2" xfId="0" applyFont="1" applyBorder="1"/>
    <xf numFmtId="0" fontId="0" fillId="0" borderId="4" xfId="0" applyBorder="1"/>
    <xf numFmtId="9" fontId="0" fillId="0" borderId="0" xfId="0" applyNumberFormat="1"/>
    <xf numFmtId="166" fontId="0" fillId="0" borderId="1" xfId="1" applyNumberFormat="1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Profitibility</a:t>
            </a:r>
            <a:r>
              <a:rPr lang="en-CA" baseline="0"/>
              <a:t> Comparision</a:t>
            </a:r>
          </a:p>
        </c:rich>
      </c:tx>
      <c:layout>
        <c:manualLayout>
          <c:xMode val="edge"/>
          <c:yMode val="edge"/>
          <c:x val="0.280847112860892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'calculations '!$E$2:$E$4</c:f>
              <c:strCache>
                <c:ptCount val="3"/>
                <c:pt idx="0">
                  <c:v>Fidget spinner</c:v>
                </c:pt>
                <c:pt idx="1">
                  <c:v>Desks</c:v>
                </c:pt>
                <c:pt idx="2">
                  <c:v>Bikes</c:v>
                </c:pt>
              </c:strCache>
            </c:strRef>
          </c:cat>
          <c:val>
            <c:numRef>
              <c:f>'calculations '!$K$2:$K$4</c:f>
              <c:numCache>
                <c:formatCode>0%</c:formatCode>
                <c:ptCount val="3"/>
                <c:pt idx="0">
                  <c:v>1.2222222222222223</c:v>
                </c:pt>
                <c:pt idx="1">
                  <c:v>5.666666666666667</c:v>
                </c:pt>
                <c:pt idx="2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1E9-AD68-5EAE2C3E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57848"/>
        <c:axId val="341959728"/>
      </c:barChart>
      <c:catAx>
        <c:axId val="42395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59728"/>
        <c:crosses val="autoZero"/>
        <c:auto val="1"/>
        <c:lblAlgn val="ctr"/>
        <c:lblOffset val="100"/>
        <c:noMultiLvlLbl val="0"/>
      </c:catAx>
      <c:valAx>
        <c:axId val="3419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Profitability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2-4858-8900-103DD00053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37-42BF-A986-F351699B2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37-42BF-A986-F351699B22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'calculations '!$E$2:$E$4</c:f>
              <c:strCache>
                <c:ptCount val="3"/>
                <c:pt idx="0">
                  <c:v>Fidget spinner</c:v>
                </c:pt>
                <c:pt idx="1">
                  <c:v>Desks</c:v>
                </c:pt>
                <c:pt idx="2">
                  <c:v>Bikes</c:v>
                </c:pt>
              </c:strCache>
            </c:strRef>
          </c:cat>
          <c:val>
            <c:numRef>
              <c:f>'calculations '!$K$2:$K$4</c:f>
              <c:numCache>
                <c:formatCode>0%</c:formatCode>
                <c:ptCount val="3"/>
                <c:pt idx="0">
                  <c:v>1.2222222222222223</c:v>
                </c:pt>
                <c:pt idx="1">
                  <c:v>5.666666666666667</c:v>
                </c:pt>
                <c:pt idx="2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2-4858-8900-103DD00053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8</xdr:row>
      <xdr:rowOff>49530</xdr:rowOff>
    </xdr:from>
    <xdr:to>
      <xdr:col>9</xdr:col>
      <xdr:colOff>487680</xdr:colOff>
      <xdr:row>24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75245-7350-4F40-2BD4-52BCD1F6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8</xdr:row>
      <xdr:rowOff>53340</xdr:rowOff>
    </xdr:from>
    <xdr:to>
      <xdr:col>9</xdr:col>
      <xdr:colOff>358140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328F0-D074-5CCB-8B94-BC60DA51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abSelected="1" topLeftCell="G1" workbookViewId="0">
      <selection activeCell="K2" sqref="K2"/>
    </sheetView>
  </sheetViews>
  <sheetFormatPr defaultColWidth="12.6640625" defaultRowHeight="15.75" customHeight="1" x14ac:dyDescent="0.35"/>
  <cols>
    <col min="1" max="1" width="14.6640625" bestFit="1" customWidth="1"/>
    <col min="3" max="3" width="14.1328125" customWidth="1"/>
    <col min="4" max="4" width="16.19921875" customWidth="1"/>
    <col min="6" max="6" width="16" bestFit="1" customWidth="1"/>
    <col min="7" max="7" width="20.6640625" bestFit="1" customWidth="1"/>
    <col min="8" max="8" width="19.796875" bestFit="1" customWidth="1"/>
    <col min="9" max="9" width="19.46484375" bestFit="1" customWidth="1"/>
    <col min="10" max="10" width="24.1328125" bestFit="1" customWidth="1"/>
    <col min="11" max="11" width="23.19921875" bestFit="1" customWidth="1"/>
    <col min="12" max="12" width="17.33203125" bestFit="1" customWidth="1"/>
    <col min="13" max="13" width="22" bestFit="1" customWidth="1"/>
    <col min="14" max="14" width="21" bestFit="1" customWidth="1"/>
  </cols>
  <sheetData>
    <row r="1" spans="1:14" ht="15.75" customHeigh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customHeight="1" x14ac:dyDescent="0.4">
      <c r="A2" s="3" t="s">
        <v>13</v>
      </c>
      <c r="B2" s="4">
        <v>100</v>
      </c>
      <c r="C2" s="5">
        <v>10941</v>
      </c>
      <c r="D2" s="6">
        <v>2.8</v>
      </c>
      <c r="E2" s="7">
        <v>1</v>
      </c>
      <c r="F2" s="4">
        <v>0.2</v>
      </c>
      <c r="G2" s="7">
        <v>50</v>
      </c>
      <c r="H2" s="7">
        <f t="shared" ref="H2:H4" si="0">G2*F2</f>
        <v>10</v>
      </c>
      <c r="I2" s="4">
        <v>0.1</v>
      </c>
      <c r="J2" s="7">
        <v>100</v>
      </c>
      <c r="K2" s="7">
        <f t="shared" ref="K2:K4" si="1">J2*I2</f>
        <v>10</v>
      </c>
      <c r="L2" s="4">
        <v>1</v>
      </c>
      <c r="M2" s="7">
        <v>25</v>
      </c>
      <c r="N2" s="7">
        <f t="shared" ref="N2:N4" si="2">L2*M2</f>
        <v>25</v>
      </c>
    </row>
    <row r="3" spans="1:14" ht="15.75" customHeight="1" x14ac:dyDescent="0.4">
      <c r="A3" s="3" t="s">
        <v>14</v>
      </c>
      <c r="B3" s="4">
        <v>50</v>
      </c>
      <c r="C3" s="5">
        <v>358</v>
      </c>
      <c r="D3" s="6">
        <v>4.5</v>
      </c>
      <c r="E3" s="7">
        <v>300</v>
      </c>
      <c r="F3" s="4">
        <v>25</v>
      </c>
      <c r="G3" s="7">
        <v>50</v>
      </c>
      <c r="H3" s="7">
        <f>G3*F3</f>
        <v>1250</v>
      </c>
      <c r="I3" s="4">
        <v>5</v>
      </c>
      <c r="J3" s="7">
        <v>100</v>
      </c>
      <c r="K3" s="7">
        <f t="shared" si="1"/>
        <v>500</v>
      </c>
      <c r="L3" s="4">
        <v>20</v>
      </c>
      <c r="M3" s="7">
        <v>25</v>
      </c>
      <c r="N3" s="7">
        <f t="shared" si="2"/>
        <v>500</v>
      </c>
    </row>
    <row r="4" spans="1:14" ht="15.75" customHeight="1" x14ac:dyDescent="0.4">
      <c r="A4" s="3" t="s">
        <v>15</v>
      </c>
      <c r="B4" s="4">
        <v>120</v>
      </c>
      <c r="C4" s="5">
        <v>409</v>
      </c>
      <c r="D4" s="6">
        <v>4.5999999999999996</v>
      </c>
      <c r="E4" s="7">
        <v>200</v>
      </c>
      <c r="F4" s="4">
        <v>8</v>
      </c>
      <c r="G4" s="7">
        <v>50</v>
      </c>
      <c r="H4" s="7">
        <f t="shared" si="0"/>
        <v>400</v>
      </c>
      <c r="I4" s="4">
        <v>40</v>
      </c>
      <c r="J4" s="7">
        <v>100</v>
      </c>
      <c r="K4" s="7">
        <f t="shared" si="1"/>
        <v>4000</v>
      </c>
      <c r="L4" s="4">
        <v>40</v>
      </c>
      <c r="M4" s="7">
        <v>25</v>
      </c>
      <c r="N4" s="7">
        <f t="shared" si="2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F772-356D-45D1-9E18-E502F3D0BF66}">
  <dimension ref="A1:K26"/>
  <sheetViews>
    <sheetView workbookViewId="0">
      <selection activeCell="F3" sqref="F3"/>
    </sheetView>
  </sheetViews>
  <sheetFormatPr defaultRowHeight="12.75" x14ac:dyDescent="0.35"/>
  <cols>
    <col min="1" max="1" width="43.6640625" bestFit="1" customWidth="1"/>
    <col min="2" max="4" width="12" bestFit="1" customWidth="1"/>
    <col min="5" max="5" width="13.6640625" bestFit="1" customWidth="1"/>
    <col min="6" max="6" width="10.46484375" bestFit="1" customWidth="1"/>
    <col min="7" max="7" width="20.796875" bestFit="1" customWidth="1"/>
    <col min="8" max="8" width="12.86328125" bestFit="1" customWidth="1"/>
    <col min="9" max="9" width="11.53125" bestFit="1" customWidth="1"/>
    <col min="10" max="10" width="13.19921875" bestFit="1" customWidth="1"/>
    <col min="11" max="11" width="12.19921875" bestFit="1" customWidth="1"/>
    <col min="12" max="12" width="13.19921875" bestFit="1" customWidth="1"/>
    <col min="13" max="13" width="12.1328125" bestFit="1" customWidth="1"/>
    <col min="14" max="14" width="12.19921875" bestFit="1" customWidth="1"/>
  </cols>
  <sheetData>
    <row r="1" spans="1:11" ht="13.15" x14ac:dyDescent="0.4">
      <c r="A1" s="14" t="s">
        <v>16</v>
      </c>
      <c r="B1" s="9"/>
      <c r="C1" s="10" t="s">
        <v>23</v>
      </c>
      <c r="E1" s="9"/>
      <c r="F1" s="14" t="s">
        <v>23</v>
      </c>
      <c r="G1" s="14" t="s">
        <v>28</v>
      </c>
      <c r="H1" s="14" t="s">
        <v>27</v>
      </c>
      <c r="I1" s="14" t="s">
        <v>20</v>
      </c>
      <c r="J1" s="14" t="s">
        <v>21</v>
      </c>
      <c r="K1" s="14" t="s">
        <v>22</v>
      </c>
    </row>
    <row r="2" spans="1:11" ht="13.15" x14ac:dyDescent="0.4">
      <c r="A2" s="14" t="s">
        <v>17</v>
      </c>
      <c r="B2" s="9">
        <f>0.2+25+8</f>
        <v>33.200000000000003</v>
      </c>
      <c r="C2" s="11">
        <f>B2*Sheet1!G2</f>
        <v>1660.0000000000002</v>
      </c>
      <c r="E2" s="14" t="s">
        <v>19</v>
      </c>
      <c r="F2" s="26">
        <f>Sheet1!H2+Sheet1!K2+Sheet1!N2</f>
        <v>45</v>
      </c>
      <c r="G2" s="11">
        <f>F2/Sheet1!B2</f>
        <v>0.45</v>
      </c>
      <c r="H2" s="11">
        <f>Sheet1!B2*Sheet1!E2</f>
        <v>100</v>
      </c>
      <c r="I2" s="11">
        <f>H2-F2</f>
        <v>55</v>
      </c>
      <c r="J2" s="12">
        <f>I2/Sheet1!B2</f>
        <v>0.55000000000000004</v>
      </c>
      <c r="K2" s="15">
        <f>J2/G2</f>
        <v>1.2222222222222223</v>
      </c>
    </row>
    <row r="3" spans="1:11" ht="13.15" x14ac:dyDescent="0.4">
      <c r="A3" s="14" t="s">
        <v>48</v>
      </c>
      <c r="B3" s="9">
        <f>0.1+5+40</f>
        <v>45.1</v>
      </c>
      <c r="C3" s="11">
        <f>B3*Sheet1!J2</f>
        <v>4510</v>
      </c>
      <c r="E3" s="14" t="s">
        <v>14</v>
      </c>
      <c r="F3" s="11">
        <f>Sheet1!H3+Sheet1!K3+Sheet1!N3</f>
        <v>2250</v>
      </c>
      <c r="G3" s="11">
        <f>F3/Sheet1!B3</f>
        <v>45</v>
      </c>
      <c r="H3" s="11">
        <f>Sheet1!B3*Sheet1!E3</f>
        <v>15000</v>
      </c>
      <c r="I3" s="11">
        <f t="shared" ref="I3:I4" si="0">H3-F3</f>
        <v>12750</v>
      </c>
      <c r="J3" s="13">
        <f>I3/Sheet1!B3</f>
        <v>255</v>
      </c>
      <c r="K3" s="16">
        <f>J3/G3</f>
        <v>5.666666666666667</v>
      </c>
    </row>
    <row r="4" spans="1:11" ht="13.15" x14ac:dyDescent="0.4">
      <c r="A4" s="14" t="s">
        <v>18</v>
      </c>
      <c r="B4" s="9">
        <v>61</v>
      </c>
      <c r="C4" s="11">
        <f>B4*Sheet1!M2</f>
        <v>1525</v>
      </c>
      <c r="E4" s="14" t="s">
        <v>15</v>
      </c>
      <c r="F4" s="11">
        <f>Sheet1!H4+Sheet1!K4+Sheet1!N4</f>
        <v>5400</v>
      </c>
      <c r="G4" s="11">
        <f>F4/Sheet1!B4</f>
        <v>45</v>
      </c>
      <c r="H4" s="11">
        <f>Sheet1!B4*Sheet1!E4</f>
        <v>24000</v>
      </c>
      <c r="I4" s="11">
        <f t="shared" si="0"/>
        <v>18600</v>
      </c>
      <c r="J4" s="12">
        <f>I4/Sheet1!B4</f>
        <v>155</v>
      </c>
      <c r="K4" s="15">
        <f>J4/G4</f>
        <v>3.4444444444444446</v>
      </c>
    </row>
    <row r="5" spans="1:11" ht="13.15" x14ac:dyDescent="0.4">
      <c r="C5" s="17">
        <f>SUM(C2:C4)</f>
        <v>7695</v>
      </c>
      <c r="E5" s="20" t="s">
        <v>45</v>
      </c>
      <c r="F5" s="13">
        <f>SUM(F2:F4)</f>
        <v>7695</v>
      </c>
      <c r="G5" s="17"/>
      <c r="H5" s="13">
        <f>SUM(H2:H4)</f>
        <v>39100</v>
      </c>
      <c r="I5" s="13">
        <f>SUM(I2:I4)</f>
        <v>31405</v>
      </c>
    </row>
    <row r="6" spans="1:11" ht="13.15" x14ac:dyDescent="0.4">
      <c r="H6" s="14" t="s">
        <v>46</v>
      </c>
      <c r="I6" s="15">
        <f>I5/F5</f>
        <v>4.0812215724496426</v>
      </c>
    </row>
    <row r="8" spans="1:11" ht="13.15" x14ac:dyDescent="0.4">
      <c r="A8" s="14" t="s">
        <v>26</v>
      </c>
      <c r="B8" s="14" t="s">
        <v>17</v>
      </c>
      <c r="C8" s="14" t="s">
        <v>25</v>
      </c>
      <c r="D8" s="14" t="s">
        <v>18</v>
      </c>
      <c r="E8" s="19"/>
    </row>
    <row r="9" spans="1:11" ht="13.15" x14ac:dyDescent="0.4">
      <c r="A9" s="14" t="s">
        <v>19</v>
      </c>
      <c r="B9" s="9">
        <f>Sheet1!F2/Sheet1!B2</f>
        <v>2E-3</v>
      </c>
      <c r="C9" s="9">
        <f>Sheet1!I2/Sheet1!B2</f>
        <v>1E-3</v>
      </c>
      <c r="D9" s="9">
        <f>Sheet1!L2/Sheet1!B2</f>
        <v>0.01</v>
      </c>
    </row>
    <row r="10" spans="1:11" ht="13.15" x14ac:dyDescent="0.4">
      <c r="A10" s="14" t="s">
        <v>14</v>
      </c>
      <c r="B10" s="9">
        <f>Sheet1!F3/Sheet1!B3</f>
        <v>0.5</v>
      </c>
      <c r="C10" s="9">
        <f>Sheet1!I3/Sheet1!B3</f>
        <v>0.1</v>
      </c>
      <c r="D10" s="9">
        <f>Sheet1!L3/Sheet1!B3</f>
        <v>0.4</v>
      </c>
      <c r="G10" s="10" t="s">
        <v>29</v>
      </c>
      <c r="H10" s="9">
        <v>0</v>
      </c>
    </row>
    <row r="11" spans="1:11" ht="13.15" x14ac:dyDescent="0.4">
      <c r="A11" s="14" t="s">
        <v>15</v>
      </c>
      <c r="B11" s="9">
        <f>Sheet1!F4/Sheet1!B4</f>
        <v>6.6666666666666666E-2</v>
      </c>
      <c r="C11" s="9">
        <f>Sheet1!I4/Sheet1!B4</f>
        <v>0.33333333333333331</v>
      </c>
      <c r="D11" s="9">
        <f>Sheet1!L4/Sheet1!B4</f>
        <v>0.33333333333333331</v>
      </c>
      <c r="G11" s="10" t="s">
        <v>30</v>
      </c>
      <c r="H11" s="9">
        <f>F5/G3</f>
        <v>171</v>
      </c>
    </row>
    <row r="12" spans="1:11" x14ac:dyDescent="0.35">
      <c r="G12" s="10" t="s">
        <v>31</v>
      </c>
      <c r="H12" s="9">
        <v>0</v>
      </c>
    </row>
    <row r="13" spans="1:11" ht="13.15" x14ac:dyDescent="0.4">
      <c r="B13" s="14"/>
      <c r="C13" s="14"/>
      <c r="D13" s="14"/>
    </row>
    <row r="14" spans="1:11" x14ac:dyDescent="0.35">
      <c r="A14" s="9"/>
      <c r="B14" s="9">
        <f>B2</f>
        <v>33.200000000000003</v>
      </c>
      <c r="C14" s="9">
        <f>B3</f>
        <v>45.1</v>
      </c>
      <c r="D14" s="9">
        <f>B4</f>
        <v>61</v>
      </c>
      <c r="G14" s="10" t="s">
        <v>34</v>
      </c>
      <c r="H14" s="21"/>
    </row>
    <row r="15" spans="1:11" ht="13.15" x14ac:dyDescent="0.4">
      <c r="A15" s="14" t="s">
        <v>39</v>
      </c>
      <c r="B15" s="9">
        <f>B14/B10</f>
        <v>66.400000000000006</v>
      </c>
      <c r="C15" s="9">
        <f>C14/C10</f>
        <v>451</v>
      </c>
      <c r="D15" s="9">
        <f>D14/D10</f>
        <v>152.5</v>
      </c>
      <c r="E15" s="14">
        <v>66</v>
      </c>
      <c r="G15" s="10" t="s">
        <v>24</v>
      </c>
      <c r="H15" s="9">
        <f>H11*B10</f>
        <v>85.5</v>
      </c>
      <c r="I15" s="9">
        <v>50</v>
      </c>
      <c r="J15" s="8"/>
    </row>
    <row r="16" spans="1:11" ht="13.15" x14ac:dyDescent="0.4">
      <c r="B16" s="14"/>
      <c r="C16" s="14"/>
      <c r="D16" s="14"/>
      <c r="G16" s="10" t="s">
        <v>32</v>
      </c>
      <c r="H16" s="9">
        <f>H11*C10</f>
        <v>17.100000000000001</v>
      </c>
      <c r="I16" s="9">
        <v>100</v>
      </c>
    </row>
    <row r="17" spans="1:9" ht="13.15" x14ac:dyDescent="0.4">
      <c r="A17" s="14" t="s">
        <v>37</v>
      </c>
      <c r="B17" s="9">
        <f>B2-(E15*B10)</f>
        <v>0.20000000000000284</v>
      </c>
      <c r="C17" s="9">
        <f>B3-(E15*C10)</f>
        <v>38.5</v>
      </c>
      <c r="D17" s="9">
        <f>B4-(E15*D10)</f>
        <v>34.599999999999994</v>
      </c>
      <c r="G17" s="10" t="s">
        <v>33</v>
      </c>
      <c r="H17" s="9">
        <f>H11*D10</f>
        <v>68.400000000000006</v>
      </c>
      <c r="I17" s="9">
        <v>25</v>
      </c>
    </row>
    <row r="18" spans="1:9" ht="13.15" x14ac:dyDescent="0.4">
      <c r="A18" s="14" t="s">
        <v>38</v>
      </c>
      <c r="B18" s="9">
        <f>B17/B11</f>
        <v>3.0000000000000426</v>
      </c>
      <c r="C18" s="9">
        <f>C17/C11</f>
        <v>115.5</v>
      </c>
      <c r="D18" s="9">
        <f>D17/D11</f>
        <v>103.79999999999998</v>
      </c>
      <c r="E18" s="14">
        <v>3</v>
      </c>
      <c r="G18" s="10" t="s">
        <v>23</v>
      </c>
      <c r="H18" s="11">
        <f>H15*I15+H16*I16+H17*I17</f>
        <v>7695</v>
      </c>
      <c r="I18" s="12"/>
    </row>
    <row r="19" spans="1:9" ht="13.15" x14ac:dyDescent="0.4">
      <c r="A19" s="19"/>
      <c r="B19" s="14"/>
      <c r="C19" s="14"/>
      <c r="D19" s="14"/>
      <c r="G19" s="10" t="s">
        <v>35</v>
      </c>
      <c r="H19" s="18">
        <f>H11*Sheet1!E3</f>
        <v>51300</v>
      </c>
      <c r="I19" s="9"/>
    </row>
    <row r="20" spans="1:9" ht="13.15" x14ac:dyDescent="0.4">
      <c r="A20" s="14" t="s">
        <v>40</v>
      </c>
      <c r="B20" s="9">
        <v>0</v>
      </c>
      <c r="C20" s="24">
        <f>(C18-$E$18)*C11</f>
        <v>37.5</v>
      </c>
      <c r="D20" s="9">
        <f>(D18-$E$18)*D11</f>
        <v>33.599999999999994</v>
      </c>
      <c r="G20" s="10" t="s">
        <v>36</v>
      </c>
      <c r="H20" s="13">
        <f>H19-H18</f>
        <v>43605</v>
      </c>
      <c r="I20" s="9"/>
    </row>
    <row r="21" spans="1:9" ht="13.15" x14ac:dyDescent="0.4">
      <c r="A21" s="14" t="s">
        <v>43</v>
      </c>
      <c r="B21" s="12">
        <f>(E15+E10)*G3+E18*G4</f>
        <v>3105</v>
      </c>
      <c r="G21" s="23" t="s">
        <v>42</v>
      </c>
      <c r="H21" s="22">
        <f>H20/H18</f>
        <v>5.666666666666667</v>
      </c>
    </row>
    <row r="22" spans="1:9" ht="13.15" x14ac:dyDescent="0.4">
      <c r="A22" s="14" t="s">
        <v>44</v>
      </c>
      <c r="B22" s="11">
        <f>C20*Sheet1!J2+D20*Sheet1!M2</f>
        <v>4590</v>
      </c>
    </row>
    <row r="23" spans="1:9" ht="13.15" x14ac:dyDescent="0.4">
      <c r="A23" s="14" t="s">
        <v>41</v>
      </c>
      <c r="B23" s="12">
        <f>B21+B22</f>
        <v>7695</v>
      </c>
      <c r="D23" s="19"/>
      <c r="E23" s="8"/>
    </row>
    <row r="24" spans="1:9" ht="13.15" x14ac:dyDescent="0.4">
      <c r="A24" s="14" t="s">
        <v>47</v>
      </c>
      <c r="B24" s="12">
        <f>(E15+E10)*J3+(E18)*J4</f>
        <v>17295</v>
      </c>
      <c r="D24" s="19"/>
      <c r="E24" s="8"/>
    </row>
    <row r="25" spans="1:9" ht="13.15" x14ac:dyDescent="0.4">
      <c r="A25" s="14" t="s">
        <v>36</v>
      </c>
      <c r="B25" s="12">
        <f>B24-B23</f>
        <v>9600</v>
      </c>
      <c r="D25" s="19"/>
      <c r="E25" s="8"/>
    </row>
    <row r="26" spans="1:9" ht="13.15" x14ac:dyDescent="0.4">
      <c r="A26" s="14" t="s">
        <v>42</v>
      </c>
      <c r="B26" s="15">
        <f>B25/B21</f>
        <v>3.0917874396135265</v>
      </c>
      <c r="D26" s="19"/>
      <c r="E26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jaskaran singh</cp:lastModifiedBy>
  <dcterms:modified xsi:type="dcterms:W3CDTF">2022-09-13T04:38:41Z</dcterms:modified>
</cp:coreProperties>
</file>