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ambaj\Desktop\Classwork\Challenge 1\Starter_Code\"/>
    </mc:Choice>
  </mc:AlternateContent>
  <xr:revisionPtr revIDLastSave="0" documentId="13_ncr:1_{56F25E3B-F6EA-4ABD-8D0B-08F34F5037BA}" xr6:coauthVersionLast="47" xr6:coauthVersionMax="47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Crowdfunding" sheetId="1" r:id="rId1"/>
    <sheet name="Category Stats" sheetId="6" r:id="rId2"/>
    <sheet name="Time Series" sheetId="9" r:id="rId3"/>
    <sheet name="Sub-Category" sheetId="7" r:id="rId4"/>
    <sheet name="Goal Outcomes" sheetId="10" r:id="rId5"/>
    <sheet name="Backers_count relation" sheetId="11" r:id="rId6"/>
    <sheet name="Word Document" sheetId="12" r:id="rId7"/>
  </sheets>
  <definedNames>
    <definedName name="_xlnm._FilterDatabase" localSheetId="0" hidden="1">Crowdfunding!$A$1:$T$1001</definedName>
    <definedName name="_xlcn.WorksheetConnection_CrowdfundingA1T10011" hidden="1">Crowdfunding!$A$1:$T$1001</definedName>
  </definedNames>
  <calcPr calcId="191029"/>
  <pivotCaches>
    <pivotCache cacheId="0" r:id="rId8"/>
    <pivotCache cacheId="100" r:id="rId9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1" l="1"/>
  <c r="M7" i="11"/>
  <c r="M8" i="11"/>
  <c r="E8" i="11"/>
  <c r="M6" i="11"/>
  <c r="M5" i="11"/>
  <c r="M9" i="11" s="1"/>
  <c r="M4" i="11"/>
  <c r="M3" i="11"/>
  <c r="E6" i="11"/>
  <c r="E5" i="11"/>
  <c r="E4" i="11"/>
  <c r="E3" i="11"/>
  <c r="D13" i="10"/>
  <c r="D12" i="10"/>
  <c r="D11" i="10"/>
  <c r="D10" i="10"/>
  <c r="D9" i="10"/>
  <c r="D8" i="10"/>
  <c r="D7" i="10"/>
  <c r="D6" i="10"/>
  <c r="D5" i="10"/>
  <c r="D4" i="10"/>
  <c r="D3" i="10"/>
  <c r="D2" i="10"/>
  <c r="C13" i="10"/>
  <c r="C12" i="10"/>
  <c r="C11" i="10"/>
  <c r="C10" i="10"/>
  <c r="C9" i="10"/>
  <c r="C8" i="10"/>
  <c r="C7" i="10"/>
  <c r="C6" i="10"/>
  <c r="C5" i="10"/>
  <c r="C4" i="10"/>
  <c r="C3" i="10"/>
  <c r="C2" i="10"/>
  <c r="B13" i="10"/>
  <c r="B12" i="10"/>
  <c r="B11" i="10"/>
  <c r="B10" i="10"/>
  <c r="B9" i="10"/>
  <c r="B8" i="10"/>
  <c r="B7" i="10"/>
  <c r="B6" i="10"/>
  <c r="B5" i="10"/>
  <c r="B4" i="10"/>
  <c r="B3" i="10"/>
  <c r="B2" i="10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2" i="1"/>
  <c r="N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9" i="11" l="1"/>
  <c r="E7" i="10"/>
  <c r="H7" i="10" s="1"/>
  <c r="E10" i="10"/>
  <c r="H10" i="10" s="1"/>
  <c r="E13" i="10"/>
  <c r="F13" i="10" s="1"/>
  <c r="E8" i="10"/>
  <c r="H8" i="10" s="1"/>
  <c r="E5" i="10"/>
  <c r="G5" i="10" s="1"/>
  <c r="E9" i="10"/>
  <c r="G9" i="10" s="1"/>
  <c r="E2" i="10"/>
  <c r="F2" i="10" s="1"/>
  <c r="E6" i="10"/>
  <c r="H6" i="10" s="1"/>
  <c r="E12" i="10"/>
  <c r="H12" i="10" s="1"/>
  <c r="E4" i="10"/>
  <c r="F4" i="10" s="1"/>
  <c r="E11" i="10"/>
  <c r="F11" i="10" s="1"/>
  <c r="E3" i="10"/>
  <c r="H3" i="10" s="1"/>
  <c r="F10" i="10" l="1"/>
  <c r="G10" i="10"/>
  <c r="F7" i="10"/>
  <c r="H13" i="10"/>
  <c r="G7" i="10"/>
  <c r="G13" i="10"/>
  <c r="F8" i="10"/>
  <c r="G8" i="10"/>
  <c r="F5" i="10"/>
  <c r="G2" i="10"/>
  <c r="F9" i="10"/>
  <c r="F6" i="10"/>
  <c r="H2" i="10"/>
  <c r="F12" i="10"/>
  <c r="G12" i="10"/>
  <c r="F3" i="10"/>
  <c r="G4" i="10"/>
  <c r="H9" i="10"/>
  <c r="G6" i="10"/>
  <c r="H4" i="10"/>
  <c r="H5" i="10"/>
  <c r="G3" i="10"/>
  <c r="H11" i="10"/>
  <c r="G11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B64F01-5BA1-440C-B376-1B2BDDEEFDD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D3EA792-37B9-4F17-8D49-B92216B62552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Range].[Date Created Conversion (Year)].[All]}"/>
    <s v="{[Range].[Parent Category].[All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<sst xmlns="http://schemas.openxmlformats.org/spreadsheetml/2006/main" count="8371" uniqueCount="2117">
  <si>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</si>
  <si>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</si>
  <si>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</si>
  <si>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</si>
  <si>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</si>
  <si>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</si>
  <si>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</si>
  <si>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</si>
  <si>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</si>
  <si>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</si>
  <si>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</si>
  <si>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</si>
  <si>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</si>
  <si>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</si>
  <si>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</si>
  <si>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</si>
  <si>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</si>
  <si>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</si>
  <si>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</si>
  <si>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</si>
  <si>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</si>
  <si>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</si>
  <si>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</si>
  <si>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</si>
  <si>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</si>
  <si>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</si>
  <si>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</si>
  <si>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</si>
  <si>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</si>
  <si>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</si>
  <si>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</si>
  <si>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</si>
  <si>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</si>
  <si>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</si>
  <si>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</si>
  <si>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</si>
  <si>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</si>
  <si>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</si>
  <si>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</si>
  <si>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</si>
  <si>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</si>
  <si>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</si>
  <si>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</si>
  <si>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</si>
  <si>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</si>
  <si>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</si>
  <si>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</si>
  <si>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</si>
  <si>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</si>
  <si>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</si>
  <si>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</si>
  <si>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</si>
  <si>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</si>
  <si>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</si>
  <si>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</si>
  <si>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</si>
  <si>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</si>
  <si>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</si>
  <si>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</si>
  <si>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</si>
  <si>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</si>
  <si>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</si>
  <si>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</si>
  <si>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</si>
  <si>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</si>
  <si>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</si>
  <si>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</si>
  <si>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</si>
  <si>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</si>
  <si>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</si>
  <si>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</si>
  <si>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</si>
  <si>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</si>
  <si>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</si>
  <si>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</si>
  <si>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</si>
  <si>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</si>
  <si>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</si>
  <si>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</si>
  <si>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</si>
  <si>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</si>
  <si>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</si>
  <si>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</si>
  <si>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</si>
  <si>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</si>
  <si>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</si>
  <si>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</si>
  <si>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</si>
  <si>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</si>
  <si>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</si>
  <si>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</si>
  <si>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</si>
  <si>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</si>
  <si>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</si>
  <si>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</si>
  <si>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</si>
  <si>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</si>
  <si>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</si>
  <si>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</si>
  <si>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</si>
  <si>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</si>
  <si>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</si>
  <si>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</si>
  <si>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</si>
  <si>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</si>
  <si>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</si>
  <si>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</si>
  <si>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</si>
  <si>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</si>
  <si>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</si>
  <si>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</si>
  <si>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</si>
  <si>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</si>
  <si>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</si>
  <si>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</si>
  <si>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</si>
  <si>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</si>
  <si>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</si>
  <si>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</si>
  <si>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</si>
  <si>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</si>
  <si>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</si>
  <si>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</si>
  <si>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</si>
  <si>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</si>
  <si>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</si>
  <si>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</si>
  <si>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</si>
  <si>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</si>
  <si>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</si>
  <si>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</si>
  <si>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</si>
  <si>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</si>
  <si>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</si>
  <si>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</si>
  <si>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</si>
  <si>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</si>
  <si>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</si>
  <si>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</si>
  <si>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</si>
  <si>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</si>
  <si>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</si>
  <si>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</si>
  <si>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</si>
  <si>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</si>
  <si>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</si>
  <si>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</si>
  <si>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</si>
  <si>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</si>
  <si>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</si>
  <si>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</si>
  <si>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</si>
  <si>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</si>
  <si>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</si>
  <si>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</si>
  <si>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</si>
  <si>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</si>
  <si>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</si>
  <si>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</si>
  <si>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</si>
  <si>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</si>
  <si>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</si>
  <si>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</si>
  <si>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</si>
  <si>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</si>
  <si>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</si>
  <si>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</si>
  <si>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</si>
  <si>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</si>
  <si>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</si>
  <si>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</si>
  <si>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</si>
  <si>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</si>
  <si>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</si>
  <si>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</si>
  <si>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</si>
  <si>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</si>
  <si>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</si>
  <si>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</si>
  <si>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</si>
  <si>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</si>
  <si>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</si>
  <si>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</si>
  <si>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</si>
  <si>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</si>
  <si>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</si>
  <si>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</si>
  <si>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</si>
  <si>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</si>
  <si>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</si>
  <si>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</si>
  <si>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</si>
  <si>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</si>
  <si>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</si>
  <si>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</si>
  <si>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</si>
  <si>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</si>
  <si>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</si>
  <si>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</si>
  <si>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</si>
  <si>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</si>
  <si>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</si>
  <si>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</si>
  <si>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</si>
  <si>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</si>
  <si>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</si>
  <si>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</si>
  <si>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</si>
  <si>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</si>
  <si>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</si>
  <si>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</si>
  <si>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</si>
  <si>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</si>
  <si>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</si>
  <si>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</si>
  <si>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</si>
  <si>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</si>
  <si>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</si>
  <si>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</si>
  <si>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</si>
  <si>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</si>
  <si>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</si>
  <si>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</si>
  <si>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</si>
  <si>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</si>
  <si>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</si>
  <si>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</si>
  <si>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</si>
  <si>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</si>
  <si>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</si>
  <si>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</si>
  <si>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</si>
  <si>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</si>
  <si>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</si>
  <si>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</si>
  <si>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</si>
  <si>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</si>
  <si>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</si>
  <si>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</si>
  <si>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</si>
  <si>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</si>
  <si>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</si>
  <si>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</si>
  <si>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</si>
  <si>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</si>
  <si>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</si>
  <si>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</si>
  <si>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</si>
  <si>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</si>
  <si>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</si>
  <si>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</si>
  <si>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</si>
  <si>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</si>
  <si>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</si>
  <si>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</si>
  <si>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</si>
  <si>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</si>
  <si>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</si>
  <si>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</si>
  <si>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</si>
  <si>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</si>
  <si>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</si>
  <si>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</si>
  <si>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</si>
  <si>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</si>
  <si>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</si>
  <si>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</si>
  <si>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</si>
  <si>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</si>
  <si>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</si>
  <si>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</si>
  <si>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</si>
  <si>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</si>
  <si>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</si>
  <si>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</si>
  <si>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</si>
  <si>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</si>
  <si>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</si>
  <si>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</si>
  <si>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</si>
  <si>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</si>
  <si>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</si>
  <si>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</si>
  <si>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</si>
  <si>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</si>
  <si>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</si>
  <si>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</si>
  <si>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</si>
  <si>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</si>
  <si>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</si>
  <si>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</si>
  <si>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</si>
  <si>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</si>
  <si>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</si>
  <si>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</si>
  <si>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</si>
  <si>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</si>
  <si>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</si>
  <si>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</si>
  <si>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</si>
  <si>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</si>
  <si>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</si>
  <si>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</si>
  <si>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</si>
  <si>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</si>
  <si>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</si>
  <si>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</si>
  <si>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</si>
  <si>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</si>
  <si>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</si>
  <si>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</si>
  <si>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</si>
  <si>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</si>
  <si>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</si>
  <si>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</si>
  <si>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</si>
  <si>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</si>
  <si>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</si>
  <si>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</si>
  <si>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</si>
  <si>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</si>
  <si>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</si>
  <si>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</si>
  <si>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</si>
  <si>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</si>
  <si>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</si>
  <si>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</si>
  <si>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</si>
  <si>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</si>
  <si>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</si>
  <si>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</si>
  <si>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</si>
  <si>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</si>
  <si>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</si>
  <si>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</si>
  <si>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</si>
  <si>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</si>
  <si>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</si>
  <si>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</si>
  <si>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</si>
  <si>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</si>
  <si>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</si>
  <si>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</si>
  <si>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</si>
  <si>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</si>
  <si>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</si>
  <si>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</si>
  <si>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</si>
  <si>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</si>
  <si>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</si>
  <si>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</si>
  <si>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</si>
  <si>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</si>
  <si>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</si>
  <si>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</si>
  <si>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</si>
  <si>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</si>
  <si>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</si>
  <si>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</si>
  <si>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</si>
  <si>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</si>
  <si>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</si>
  <si>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</si>
  <si>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</si>
  <si>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</si>
  <si>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</si>
  <si>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</si>
  <si>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</si>
  <si>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</si>
  <si>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</si>
  <si>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</si>
  <si>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</si>
  <si>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</si>
  <si>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</si>
  <si>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</si>
  <si>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</si>
  <si>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</si>
  <si>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</si>
  <si>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</si>
  <si>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</si>
  <si>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</si>
  <si>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</si>
  <si>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</si>
  <si>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</si>
  <si>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</si>
  <si>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</si>
  <si>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</si>
  <si>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</si>
  <si>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</si>
  <si>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</si>
  <si>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</si>
  <si>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</si>
  <si>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</si>
  <si>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</si>
  <si>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</si>
  <si>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</si>
  <si>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</si>
  <si>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</si>
  <si>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</si>
  <si>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</si>
  <si>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</si>
  <si>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</si>
  <si>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</si>
  <si>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</si>
  <si>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</si>
  <si>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</si>
  <si>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</si>
  <si>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</si>
  <si>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</si>
  <si>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</si>
  <si>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</si>
  <si>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</si>
  <si>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</si>
  <si>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</si>
  <si>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</si>
  <si>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</si>
  <si>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</si>
  <si>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</si>
  <si>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</si>
  <si>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</si>
  <si>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</si>
  <si>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</si>
  <si>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</si>
  <si>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</si>
  <si>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</si>
  <si>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</si>
  <si>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</si>
  <si>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</si>
  <si>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</si>
  <si>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</si>
  <si>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</si>
  <si>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</si>
  <si>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</si>
  <si>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</si>
  <si>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</si>
  <si>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</si>
  <si>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</si>
  <si>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</si>
  <si>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</si>
  <si>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</si>
  <si>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</si>
  <si>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</si>
  <si>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</si>
  <si>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</si>
  <si>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</si>
  <si>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</si>
  <si>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</si>
  <si>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</si>
  <si>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</si>
  <si>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</si>
  <si>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</si>
  <si>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</si>
  <si>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</si>
  <si>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</si>
  <si>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</si>
  <si>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</si>
  <si>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</si>
  <si>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</si>
  <si>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</si>
  <si>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</si>
  <si>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</si>
  <si>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</si>
  <si>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</si>
  <si>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</si>
  <si>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</si>
  <si>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</si>
  <si>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</si>
  <si>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</si>
  <si>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</si>
  <si>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</si>
  <si>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</si>
  <si>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</si>
  <si>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</si>
  <si>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</si>
  <si>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</si>
  <si>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</si>
  <si>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</si>
  <si>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</si>
  <si>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</si>
  <si>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</si>
  <si>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</si>
  <si>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</si>
  <si>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</si>
  <si>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</si>
  <si>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</si>
  <si>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</si>
  <si>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</si>
  <si>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</si>
  <si>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</si>
  <si>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</si>
  <si>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</si>
  <si>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</si>
  <si>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</si>
  <si>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</si>
  <si>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</si>
  <si>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</si>
  <si>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</si>
  <si>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</si>
  <si>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</si>
  <si>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</si>
  <si>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</si>
  <si>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</si>
  <si>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</si>
  <si>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</si>
  <si>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</si>
  <si>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</si>
  <si>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</si>
  <si>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</si>
  <si>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</si>
  <si>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</si>
  <si>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</si>
  <si>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</si>
  <si>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</si>
  <si>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</si>
  <si>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</si>
  <si>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</si>
  <si>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</si>
  <si>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</si>
  <si>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</si>
  <si>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</si>
  <si>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</si>
  <si>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</si>
  <si>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</si>
  <si>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</si>
  <si>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</si>
  <si>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</si>
  <si>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</si>
  <si>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</si>
  <si>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</si>
  <si>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</si>
  <si>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</si>
  <si>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</si>
  <si>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</si>
  <si>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</si>
  <si>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</si>
  <si>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</si>
  <si>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</si>
  <si>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</si>
  <si>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</si>
  <si>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</si>
  <si>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</si>
  <si>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</si>
  <si>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</si>
  <si>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</si>
  <si>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</si>
  <si>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</si>
  <si>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</si>
  <si>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</si>
  <si>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</si>
  <si>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</si>
  <si>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</si>
  <si>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</si>
  <si>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</si>
  <si>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</si>
  <si>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</si>
  <si>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</si>
  <si>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</si>
  <si>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</si>
  <si>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</si>
  <si>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</si>
  <si>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</si>
  <si>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</si>
  <si>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</si>
  <si>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</si>
  <si>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</si>
  <si>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</si>
  <si>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</si>
  <si>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</si>
  <si>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</si>
  <si>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</si>
  <si>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</si>
  <si>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</si>
  <si>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</si>
  <si>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</si>
  <si>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</si>
  <si>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</si>
  <si>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</si>
  <si>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</si>
  <si>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</si>
  <si>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</si>
  <si>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</si>
  <si>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</si>
  <si>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</si>
  <si>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</si>
  <si>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</si>
  <si>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</si>
  <si>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</si>
  <si>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</si>
  <si>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</si>
  <si>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</si>
  <si>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</si>
  <si>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</si>
  <si>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</si>
  <si>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</si>
  <si>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</si>
  <si>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</si>
  <si>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</si>
  <si>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</si>
  <si>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</si>
  <si>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</si>
  <si>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</si>
  <si>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</si>
  <si>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</si>
  <si>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</si>
  <si>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</si>
  <si>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</si>
  <si>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</si>
  <si>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</si>
  <si>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</si>
  <si>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</si>
  <si>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</si>
  <si>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</si>
  <si>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</si>
  <si>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</si>
  <si>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</si>
  <si>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</si>
  <si>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</si>
  <si>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</si>
  <si>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</si>
  <si>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</si>
  <si>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</si>
  <si>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</si>
  <si>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</si>
  <si>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</si>
  <si>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</si>
  <si>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</si>
  <si>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</si>
  <si>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</si>
  <si>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</si>
  <si>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</si>
  <si>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</si>
  <si>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</si>
  <si>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</si>
  <si>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</si>
  <si>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</si>
  <si>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</si>
  <si>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</si>
  <si>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</si>
  <si>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</si>
  <si>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</si>
  <si>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</si>
  <si>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</si>
  <si>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</si>
  <si>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</si>
  <si>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</si>
  <si>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</si>
  <si>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</si>
  <si>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</si>
  <si>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</si>
  <si>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</si>
  <si>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</si>
  <si>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</si>
  <si>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</si>
  <si>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</si>
  <si>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</si>
  <si>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</si>
  <si>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</si>
  <si>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</si>
  <si>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</si>
  <si>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</si>
  <si>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</si>
  <si>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</si>
  <si>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</si>
  <si>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</si>
  <si>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</si>
  <si>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</si>
  <si>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</si>
  <si>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</si>
  <si>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</si>
  <si>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</si>
  <si>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</si>
  <si>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</si>
  <si>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</si>
  <si>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</si>
  <si>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</si>
  <si>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</si>
  <si>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</si>
  <si>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</si>
  <si>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</si>
  <si>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</si>
  <si>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</si>
  <si>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</si>
  <si>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</si>
  <si>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</si>
  <si>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</si>
  <si>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</si>
  <si>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</si>
  <si>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</si>
  <si>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</si>
  <si>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</si>
  <si>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</si>
  <si>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</si>
  <si>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</si>
  <si>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</si>
  <si>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</si>
  <si>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</si>
  <si>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</si>
  <si>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</si>
  <si>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</si>
  <si>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</si>
  <si>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</si>
  <si>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</si>
  <si>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</si>
  <si>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</si>
  <si>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</si>
  <si>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</si>
  <si>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</si>
  <si>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</si>
  <si>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</si>
  <si>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</si>
  <si>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</si>
  <si>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</si>
  <si>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</si>
  <si>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</si>
  <si>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</si>
  <si>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</si>
  <si>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</si>
  <si>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</si>
  <si>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</si>
  <si>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</si>
  <si>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</si>
  <si>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</si>
  <si>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</si>
  <si>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</si>
  <si>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</si>
  <si>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</si>
  <si>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</si>
  <si>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</si>
  <si>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</si>
  <si>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</si>
  <si>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</si>
  <si>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</si>
  <si>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</si>
  <si>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</si>
  <si>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</si>
  <si>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</si>
  <si>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</si>
  <si>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</si>
  <si>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</si>
  <si>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</si>
  <si>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</si>
  <si>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</si>
  <si>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</si>
  <si>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</si>
  <si>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</si>
  <si>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</si>
  <si>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</si>
  <si>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</si>
  <si>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</si>
  <si>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</si>
  <si>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</si>
  <si>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</si>
  <si>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</si>
  <si>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</si>
  <si>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</si>
  <si>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</si>
  <si>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</si>
  <si>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</si>
  <si>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</si>
  <si>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</si>
  <si>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</si>
  <si>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</si>
  <si>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</si>
  <si>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</si>
  <si>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</si>
  <si>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</si>
  <si>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</si>
  <si>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</si>
  <si>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</si>
  <si>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</si>
  <si>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</si>
  <si>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</si>
  <si>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</si>
  <si>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</si>
  <si>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</si>
  <si>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</si>
  <si>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</si>
  <si>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</si>
  <si>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</si>
  <si>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</si>
  <si>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</si>
  <si>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</si>
  <si>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</si>
  <si>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</si>
  <si>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</si>
  <si>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</si>
  <si>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</si>
  <si>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</si>
  <si>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</si>
  <si>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</si>
  <si>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</si>
  <si>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</si>
  <si>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</si>
  <si>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</si>
  <si>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</si>
  <si>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</si>
  <si>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</si>
  <si>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</si>
  <si>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</si>
  <si>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</si>
  <si>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</si>
  <si>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</si>
  <si>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</si>
  <si>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</si>
  <si>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</si>
  <si>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</si>
  <si>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</si>
  <si>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</si>
  <si>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</si>
  <si>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</si>
  <si>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</si>
  <si>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</si>
  <si>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</si>
  <si>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</si>
  <si>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</si>
  <si>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</si>
  <si>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</si>
  <si>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</si>
  <si>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</si>
  <si>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</si>
  <si>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</si>
  <si>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</si>
  <si>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</si>
  <si>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</si>
  <si>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</si>
  <si>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</si>
  <si>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</si>
  <si>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</si>
  <si>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</si>
  <si>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</si>
  <si>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</si>
  <si>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</si>
  <si>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</si>
  <si>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</si>
  <si>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</si>
  <si>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</si>
  <si>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</si>
  <si>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</si>
  <si>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</si>
  <si>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</si>
  <si>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</si>
  <si>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</si>
  <si>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</si>
  <si>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</si>
  <si>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</si>
  <si>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</si>
  <si>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</si>
  <si>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</si>
  <si>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</si>
  <si>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</si>
  <si>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</si>
  <si>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</si>
  <si>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</si>
  <si>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</si>
  <si>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</si>
  <si>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</si>
  <si>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</si>
  <si>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</si>
  <si>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</si>
  <si>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</si>
  <si>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</si>
  <si>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</si>
  <si>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</si>
  <si>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</si>
  <si>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</si>
  <si>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</si>
  <si>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</si>
  <si>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</si>
  <si>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</si>
  <si>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</si>
  <si>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</si>
  <si>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</si>
  <si>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</si>
  <si>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</si>
  <si>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</si>
  <si>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</si>
  <si>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</si>
  <si>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</si>
  <si>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</si>
  <si>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</si>
  <si>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</si>
  <si>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</si>
  <si>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</si>
  <si>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</si>
  <si>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</si>
  <si>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</si>
  <si>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</si>
  <si>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</si>
  <si>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</si>
  <si>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</si>
  <si>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</si>
  <si>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</si>
  <si>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</si>
  <si>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</si>
  <si>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</si>
  <si>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</si>
  <si>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</si>
  <si>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</si>
  <si>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</si>
  <si>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</si>
  <si>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</si>
  <si>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</si>
  <si>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</si>
  <si>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</si>
  <si>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</si>
  <si>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</si>
  <si>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</si>
  <si>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</si>
  <si>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</si>
  <si>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</si>
  <si>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</si>
  <si>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</si>
  <si>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</si>
  <si>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</si>
  <si>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</si>
  <si>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</si>
  <si>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</si>
  <si>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</si>
  <si>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</si>
  <si>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</si>
  <si>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</si>
  <si>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</si>
  <si>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</si>
  <si>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</si>
  <si>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</si>
  <si>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</si>
  <si>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</si>
  <si>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</si>
  <si>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</si>
  <si>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</si>
  <si>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</si>
  <si>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</si>
  <si>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</si>
  <si>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</si>
  <si>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</si>
  <si>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</si>
  <si>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</si>
  <si>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</si>
  <si>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</si>
  <si>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</si>
  <si>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</si>
  <si>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</si>
  <si>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</si>
  <si>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</si>
  <si>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</si>
  <si>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</si>
  <si>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</si>
  <si>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</si>
  <si>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</si>
  <si>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</si>
  <si>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</si>
  <si>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</si>
  <si>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</si>
  <si>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</si>
  <si>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</si>
  <si>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</si>
  <si>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</si>
  <si>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</si>
  <si>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</si>
  <si>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</si>
  <si>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</si>
  <si>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</si>
  <si>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</si>
  <si>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</si>
  <si>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</si>
  <si>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</si>
  <si>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</si>
  <si>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</si>
  <si>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</si>
  <si>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</si>
  <si>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</si>
  <si>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</si>
  <si>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</si>
  <si>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</si>
  <si>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</si>
  <si>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</si>
  <si>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</si>
  <si>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</si>
  <si>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</si>
  <si>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</si>
  <si>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</si>
  <si>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</si>
  <si>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</si>
  <si>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</si>
  <si>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</si>
  <si>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</si>
  <si>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</si>
  <si>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</si>
  <si>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</si>
  <si>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</si>
  <si>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</si>
  <si>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</si>
  <si>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</si>
  <si>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</si>
  <si>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</si>
  <si>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</si>
  <si>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</si>
  <si>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</si>
  <si>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</si>
  <si>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</si>
  <si>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</si>
  <si>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</si>
  <si>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</si>
  <si>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</si>
  <si>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</si>
  <si>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</si>
  <si>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</si>
  <si>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</si>
  <si>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</si>
  <si>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</si>
  <si>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</si>
  <si>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</si>
  <si>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</si>
  <si>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</si>
  <si>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</si>
  <si>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</si>
  <si>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</si>
  <si>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</si>
  <si>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</si>
  <si>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</si>
  <si>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</si>
  <si>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</si>
  <si>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</si>
  <si>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</si>
  <si>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</si>
  <si>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</si>
  <si>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</si>
  <si>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</si>
  <si>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</si>
  <si>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</si>
  <si>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</si>
  <si>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</si>
  <si>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</si>
  <si>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</si>
  <si>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</si>
  <si>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</si>
  <si>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</si>
  <si>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</si>
  <si>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</si>
  <si>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</si>
  <si>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</si>
  <si>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</si>
  <si>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</si>
  <si>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</si>
  <si>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</si>
  <si>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</si>
  <si>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</si>
  <si>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</si>
  <si>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</si>
  <si>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</si>
  <si>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</si>
  <si>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</si>
  <si>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</si>
  <si>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</si>
  <si>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</si>
  <si>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</si>
  <si>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</si>
  <si>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</si>
  <si>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</si>
  <si>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</si>
  <si>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</si>
  <si>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</si>
  <si>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</si>
  <si>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</si>
  <si>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</si>
  <si>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</si>
  <si>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</si>
  <si>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</si>
  <si>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</si>
  <si>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</si>
  <si>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</si>
  <si>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</si>
  <si>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</si>
  <si>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</si>
  <si>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</si>
  <si>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</si>
  <si>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</si>
  <si>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</si>
  <si>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</si>
  <si>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</si>
  <si>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</si>
  <si>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</si>
  <si>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</si>
  <si>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</si>
  <si>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</si>
  <si>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</si>
  <si>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</si>
  <si>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</si>
  <si>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</si>
  <si>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</si>
  <si>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</si>
  <si>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</si>
  <si>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</si>
  <si>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</si>
  <si>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</si>
  <si>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</si>
  <si>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</si>
  <si>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</si>
  <si>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</si>
  <si>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</si>
  <si>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</si>
  <si>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</si>
  <si>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</si>
  <si>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</si>
  <si>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</si>
  <si>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</si>
  <si>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</si>
  <si>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</si>
  <si>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</si>
  <si>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</si>
  <si>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</si>
  <si>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</si>
  <si>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</si>
  <si>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</si>
  <si>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</si>
  <si>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</si>
  <si>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</si>
  <si>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</si>
  <si>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</si>
  <si>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</si>
  <si>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</si>
  <si>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</si>
  <si>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</si>
  <si>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</si>
  <si>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</si>
  <si>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</si>
  <si>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</si>
  <si>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</si>
  <si>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</si>
  <si>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</si>
  <si>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</si>
  <si>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</si>
  <si>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</si>
  <si>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</si>
  <si>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</si>
  <si>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</si>
  <si>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</si>
  <si>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</si>
  <si>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</si>
  <si>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</si>
  <si>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</si>
  <si>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</si>
  <si>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</si>
  <si>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</si>
  <si>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</si>
  <si>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</si>
  <si>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</si>
  <si>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</si>
  <si>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</si>
  <si>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</si>
  <si>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</si>
  <si>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</si>
  <si>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</si>
  <si>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</si>
  <si>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</si>
  <si>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</si>
  <si>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</si>
  <si>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</si>
  <si>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</si>
  <si>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</si>
  <si>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</si>
  <si>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</si>
  <si>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</si>
  <si>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</si>
  <si>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</si>
  <si>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</si>
  <si>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</si>
  <si>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</si>
  <si>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</si>
  <si>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</si>
  <si>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</si>
  <si>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</si>
  <si>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</si>
  <si>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</si>
  <si>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</si>
  <si>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</si>
  <si>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</si>
  <si>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</si>
  <si>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</si>
  <si>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</si>
  <si>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</si>
  <si>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</si>
  <si>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</si>
  <si>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</si>
  <si>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</si>
  <si>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</si>
  <si>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</si>
  <si>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</si>
  <si>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</si>
  <si>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</si>
  <si>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</si>
  <si>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</si>
  <si>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</si>
  <si>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</si>
  <si>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</si>
  <si>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</si>
  <si>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</si>
  <si>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</si>
  <si>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</si>
  <si>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</si>
  <si>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</si>
  <si>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</si>
  <si>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</si>
  <si>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</si>
  <si>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</si>
  <si>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</si>
  <si>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</si>
  <si>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</si>
  <si>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</si>
  <si>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</si>
  <si>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</si>
  <si>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</si>
  <si>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</si>
  <si>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</si>
  <si>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</si>
  <si>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</si>
  <si>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</si>
  <si>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</si>
  <si>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</si>
  <si>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</si>
  <si>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</si>
  <si>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</si>
  <si>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</si>
  <si>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</si>
  <si>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</si>
  <si>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</si>
  <si>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</si>
  <si>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</si>
  <si>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</si>
  <si>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</si>
  <si>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</si>
  <si>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</si>
  <si>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</si>
  <si>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</si>
  <si>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</si>
  <si>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</si>
  <si>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</si>
  <si>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</si>
  <si>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</si>
  <si>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</si>
  <si>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</si>
  <si>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</si>
  <si>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</si>
  <si>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</si>
  <si>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</si>
  <si>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</si>
  <si>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</si>
  <si>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</si>
  <si>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</si>
  <si>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</si>
  <si>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</si>
  <si>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</si>
  <si>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</si>
  <si>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</si>
  <si>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</si>
  <si>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</si>
  <si>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</si>
  <si>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</si>
  <si>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</si>
  <si>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</si>
  <si>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</si>
  <si>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</si>
  <si>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</si>
  <si>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</si>
  <si>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</si>
  <si>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</si>
  <si>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</si>
  <si>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</si>
  <si>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</si>
  <si>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</si>
  <si>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</si>
  <si>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</si>
  <si>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</si>
  <si>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</si>
  <si>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</si>
  <si>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</si>
  <si>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</si>
  <si>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</si>
  <si>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</si>
  <si>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</si>
  <si>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</si>
  <si>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</si>
  <si>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</si>
  <si>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</si>
  <si>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</si>
  <si>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</si>
  <si>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</si>
  <si>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</si>
  <si>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</si>
  <si>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</si>
  <si>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</si>
  <si>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</si>
  <si>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</si>
  <si>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</si>
  <si>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</si>
  <si>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</si>
  <si>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</si>
  <si>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</si>
  <si>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</si>
  <si>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</si>
  <si>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</si>
  <si>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</si>
  <si>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</si>
  <si>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</si>
  <si>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</si>
  <si>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</si>
  <si>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</si>
  <si>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</si>
  <si>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</si>
  <si>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</si>
  <si>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</si>
  <si>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</si>
  <si>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</si>
  <si>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</si>
  <si>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</si>
  <si>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</si>
  <si>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</si>
  <si>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</si>
  <si>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</si>
  <si>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</si>
  <si>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</si>
  <si>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</si>
  <si>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</si>
  <si>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</si>
  <si>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</si>
  <si>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</si>
  <si>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</si>
  <si>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</si>
  <si>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</si>
  <si>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</si>
  <si>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</si>
  <si>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</si>
  <si>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</si>
  <si>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</si>
  <si>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</si>
  <si>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</si>
  <si>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</si>
  <si>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</si>
  <si>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</si>
  <si>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</si>
  <si>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</si>
  <si>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</si>
  <si>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</si>
  <si>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</si>
  <si>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</si>
  <si>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</si>
  <si>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</si>
  <si>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</si>
  <si>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</si>
  <si>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</si>
  <si>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</si>
  <si>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</si>
  <si>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</si>
  <si>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</si>
  <si>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</si>
  <si>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</si>
  <si>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</si>
  <si>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</si>
  <si>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</si>
  <si>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</si>
  <si>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</si>
  <si>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</si>
  <si>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</si>
  <si>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</si>
  <si>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</si>
  <si>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</si>
  <si>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</si>
  <si>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</si>
  <si>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</si>
  <si>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</si>
  <si>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</si>
  <si>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</si>
  <si>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</si>
  <si>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</si>
  <si>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</si>
  <si>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</si>
  <si>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</si>
  <si>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</si>
  <si>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</si>
  <si>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</si>
  <si>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</si>
  <si>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</si>
  <si>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</si>
  <si>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</si>
  <si>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</si>
  <si>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</si>
  <si>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</si>
  <si>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</si>
  <si>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</si>
  <si>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</si>
  <si>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</si>
  <si>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</si>
  <si>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</si>
  <si>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</si>
  <si>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</si>
  <si>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</si>
  <si>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</si>
  <si>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</si>
  <si>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</si>
  <si>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</si>
  <si>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</si>
  <si>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</si>
  <si>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</si>
  <si>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</si>
  <si>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</si>
  <si>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</si>
  <si>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</si>
  <si>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</si>
  <si>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</si>
  <si>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</si>
  <si>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</si>
  <si>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</si>
  <si>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</si>
  <si>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</si>
  <si>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</si>
  <si>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</si>
  <si>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</si>
  <si>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</si>
  <si>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</si>
  <si>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</si>
  <si>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</si>
  <si>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</si>
  <si>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</si>
  <si>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</si>
  <si>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</si>
  <si>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</si>
  <si>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</si>
  <si>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</si>
  <si>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</si>
  <si>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</si>
  <si>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</si>
  <si>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</si>
  <si>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</si>
  <si>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</si>
  <si>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</si>
  <si>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</si>
  <si>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</si>
  <si>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</si>
  <si>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</si>
  <si>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</si>
  <si>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</si>
  <si>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</si>
  <si>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</si>
  <si>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</si>
  <si>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</si>
  <si>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</si>
  <si>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</si>
  <si>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</si>
  <si>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</si>
  <si>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</si>
  <si>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</si>
  <si>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</si>
  <si>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</si>
  <si>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</si>
  <si>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</si>
  <si>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</si>
  <si>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</si>
  <si>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</si>
  <si>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</si>
  <si>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</si>
  <si>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</si>
  <si>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</si>
  <si>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</si>
  <si>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</si>
  <si>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</si>
  <si>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</si>
  <si>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</si>
  <si>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</si>
  <si>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</si>
  <si>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</si>
  <si>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</si>
  <si>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</si>
  <si>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</si>
  <si>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</si>
  <si>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</si>
  <si>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</si>
  <si>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</si>
  <si>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</si>
  <si>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</si>
  <si>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</si>
  <si>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</si>
  <si>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</si>
  <si>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</si>
  <si>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</si>
  <si>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</si>
  <si>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</si>
  <si>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</si>
  <si>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</si>
  <si>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</si>
  <si>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</si>
  <si>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</si>
  <si>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</si>
  <si>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</si>
  <si>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</si>
  <si>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</si>
  <si>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</si>
  <si>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</si>
  <si>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</si>
  <si>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</si>
  <si>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</si>
  <si>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</si>
  <si>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</si>
  <si>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</si>
  <si>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</si>
  <si>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</si>
  <si>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</si>
  <si>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</si>
  <si>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</si>
  <si>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</si>
  <si>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</si>
  <si>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</si>
  <si>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</si>
  <si>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</si>
  <si>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</si>
  <si>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</si>
  <si>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</si>
  <si>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</si>
  <si>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</si>
  <si>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</si>
  <si>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</si>
  <si>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</si>
  <si>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</si>
  <si>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</si>
  <si>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</si>
  <si>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</si>
  <si>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</si>
  <si>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</si>
  <si>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</si>
  <si>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</si>
  <si>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</si>
  <si>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</si>
  <si>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</si>
  <si>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</si>
  <si>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</si>
  <si>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</si>
  <si>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</si>
  <si>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</si>
  <si>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</si>
  <si>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</si>
  <si>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</si>
  <si>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</si>
  <si>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</si>
  <si>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</si>
  <si>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</si>
  <si>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</si>
  <si>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</si>
  <si>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</si>
  <si>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</si>
  <si>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</si>
  <si>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</si>
  <si>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</si>
  <si>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</si>
  <si>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</si>
  <si>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</si>
  <si>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</si>
  <si>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</si>
  <si>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</si>
  <si>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</si>
  <si>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</si>
  <si>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</si>
  <si>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</si>
  <si>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</si>
  <si>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</si>
  <si>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</si>
  <si>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</si>
  <si>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</si>
  <si>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</si>
  <si>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</si>
  <si>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</si>
  <si>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</si>
  <si>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</si>
  <si>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</si>
  <si>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</si>
  <si>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</si>
  <si>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</si>
  <si>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</si>
  <si>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</si>
  <si>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</si>
  <si>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</si>
  <si>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</si>
  <si>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</si>
  <si>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</si>
  <si>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</si>
  <si>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</si>
  <si>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</si>
  <si>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</si>
  <si>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</si>
  <si>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</si>
  <si>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</si>
  <si>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</si>
  <si>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</si>
  <si>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</si>
  <si>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</si>
  <si>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</si>
  <si>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</si>
  <si>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</si>
  <si>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</si>
  <si>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</si>
  <si>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</si>
  <si>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</si>
  <si>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</si>
  <si>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</si>
  <si>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</si>
  <si>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</si>
  <si>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</si>
  <si>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</si>
  <si>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</si>
  <si>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</si>
  <si>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</si>
  <si>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</si>
  <si>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</si>
  <si>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</si>
  <si>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</si>
  <si>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</si>
  <si>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</si>
  <si>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</si>
  <si>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</si>
  <si>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</si>
  <si>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</si>
  <si>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</si>
  <si>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</si>
  <si>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</si>
  <si>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</si>
  <si>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</si>
  <si>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</si>
  <si>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</si>
  <si>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</si>
  <si>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</si>
  <si>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</si>
  <si>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</si>
  <si>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</si>
  <si>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</si>
  <si>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</si>
  <si>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</si>
  <si>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</si>
  <si>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</si>
  <si>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</si>
  <si>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</si>
  <si>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</si>
  <si>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</si>
  <si>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</si>
  <si>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</si>
  <si>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</si>
  <si>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</si>
  <si>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</si>
  <si>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</si>
  <si>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</si>
  <si>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</si>
  <si>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</si>
  <si>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</si>
  <si>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</si>
  <si>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</si>
  <si>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</si>
  <si>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</si>
  <si>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</si>
  <si>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</si>
  <si>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</si>
  <si>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</si>
  <si>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</si>
  <si>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</si>
  <si>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</si>
  <si>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</si>
  <si>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</si>
  <si>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</si>
  <si>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</si>
  <si>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</si>
  <si>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</si>
  <si>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</si>
  <si>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</si>
  <si>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</si>
  <si>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</si>
  <si>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</si>
  <si>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</si>
  <si>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</si>
  <si>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</si>
  <si>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</si>
  <si>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</si>
  <si>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</si>
  <si>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</si>
  <si>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</si>
  <si>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</si>
  <si>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</si>
  <si>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</si>
  <si>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</si>
  <si>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</si>
  <si>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</si>
  <si>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</si>
  <si>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</si>
  <si>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</si>
  <si>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</si>
  <si>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</si>
  <si>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</si>
  <si>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</si>
  <si>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</si>
  <si>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</si>
  <si>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</si>
  <si>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</si>
  <si>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</si>
  <si>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</si>
  <si>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</si>
  <si>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</si>
  <si>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</si>
  <si>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</si>
  <si>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</si>
  <si>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</si>
  <si>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</si>
  <si>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</si>
  <si>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</si>
  <si>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</si>
  <si>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</si>
  <si>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</si>
  <si>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</si>
  <si>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</si>
  <si>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</si>
  <si>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</si>
  <si>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</si>
  <si>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</si>
  <si>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</si>
  <si>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</si>
  <si>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</si>
  <si>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</si>
  <si>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</si>
  <si>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</si>
  <si>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</si>
  <si>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</si>
  <si>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</si>
  <si>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</si>
  <si>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</si>
  <si>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</si>
  <si>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</si>
  <si>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</si>
  <si>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</si>
  <si>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</si>
  <si>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</si>
  <si>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</si>
  <si>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</si>
  <si>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</si>
  <si>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</si>
  <si>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</si>
  <si>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</si>
  <si>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</si>
  <si>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</si>
  <si>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</si>
  <si>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</si>
  <si>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</si>
  <si>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</si>
  <si>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</si>
  <si>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</si>
  <si>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</si>
  <si>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</si>
  <si>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</si>
  <si>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</si>
  <si>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</si>
  <si>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</si>
  <si>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</si>
  <si>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</si>
  <si>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</si>
  <si>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</si>
  <si>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</si>
  <si>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</si>
  <si>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</si>
  <si>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</si>
  <si>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</si>
  <si>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</si>
  <si>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</si>
  <si>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</si>
  <si>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</si>
  <si>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</si>
  <si>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</si>
  <si>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</si>
  <si>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</si>
  <si>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</si>
  <si>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</si>
  <si>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</si>
  <si>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</si>
  <si>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</si>
  <si>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</si>
  <si>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</si>
  <si>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</si>
  <si>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</si>
  <si>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</si>
  <si>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</si>
  <si>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</si>
  <si>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</si>
  <si>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</si>
  <si>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</si>
  <si>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</si>
  <si>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</si>
  <si>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</si>
  <si>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</si>
  <si>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</si>
  <si>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</si>
  <si>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</si>
  <si>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</si>
  <si>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</si>
  <si>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</si>
  <si>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</si>
  <si>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</si>
  <si>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</si>
  <si>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</si>
  <si>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</si>
  <si>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</si>
  <si>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</si>
  <si>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</si>
  <si>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</si>
  <si>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</si>
  <si>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</si>
  <si>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</si>
  <si>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</si>
  <si>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</si>
  <si>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</si>
  <si>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</si>
  <si>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</si>
  <si>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</si>
  <si>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</si>
  <si>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</si>
  <si>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</si>
  <si>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</si>
  <si>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</si>
  <si>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</si>
  <si>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</si>
  <si>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</si>
  <si>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</si>
  <si>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</si>
  <si>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</si>
  <si>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</si>
  <si>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</si>
  <si>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</si>
  <si>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</si>
  <si>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</si>
  <si>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</si>
  <si>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</si>
  <si>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</si>
  <si>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</si>
  <si>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</si>
  <si>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</si>
  <si>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</si>
  <si>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</si>
  <si>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</si>
  <si>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</si>
  <si>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</si>
  <si>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</si>
  <si>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</si>
  <si>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</si>
  <si>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</si>
  <si>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</si>
  <si>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</si>
  <si>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</si>
  <si>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</si>
  <si>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</si>
  <si>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</si>
  <si>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</si>
  <si>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</si>
  <si>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</si>
  <si>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</si>
  <si>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</si>
  <si>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</si>
  <si>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</si>
  <si>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</si>
  <si>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</si>
  <si>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</si>
  <si>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</si>
  <si>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</si>
  <si>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</si>
  <si>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</si>
  <si>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</si>
  <si>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</si>
  <si>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</si>
  <si>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</si>
  <si>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</si>
  <si>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</si>
  <si>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</si>
  <si>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</si>
  <si>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</si>
  <si>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</si>
  <si>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</si>
  <si>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</si>
  <si>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</si>
  <si>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</si>
  <si>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</si>
  <si>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</si>
  <si>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</si>
  <si>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</si>
  <si>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</si>
  <si>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</si>
  <si>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</si>
  <si>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</si>
  <si>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</si>
  <si>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</si>
  <si>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</si>
  <si>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</si>
  <si>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</si>
  <si>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</si>
  <si>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</si>
  <si>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</si>
  <si>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</si>
  <si>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</si>
  <si>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</si>
  <si>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</si>
  <si>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</si>
  <si>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</si>
  <si>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</si>
  <si>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</si>
  <si>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</si>
  <si>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</si>
  <si>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</si>
  <si>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</si>
  <si>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</si>
  <si>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</si>
  <si>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</si>
  <si>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</si>
  <si>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</si>
  <si>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</si>
  <si>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</si>
  <si>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</si>
  <si>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</si>
  <si>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</si>
  <si>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</si>
  <si>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</si>
  <si>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</si>
  <si>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</si>
  <si>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</si>
  <si>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</si>
  <si>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</si>
  <si>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</si>
  <si>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</si>
  <si>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</si>
  <si>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</si>
  <si>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</si>
  <si>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</si>
  <si>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</si>
  <si>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</si>
  <si>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</si>
  <si>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</si>
  <si>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</si>
  <si>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</si>
  <si>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</si>
  <si>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</si>
  <si>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</si>
  <si>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</si>
  <si>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</si>
  <si>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</si>
  <si>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</si>
  <si>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</si>
  <si>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</si>
  <si>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</si>
  <si>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</si>
  <si>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</si>
  <si>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</si>
  <si>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</si>
  <si>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</si>
  <si>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</si>
  <si>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</si>
  <si>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</si>
  <si>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</si>
  <si>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</si>
  <si>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</si>
  <si>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</si>
  <si>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</si>
  <si>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</si>
  <si>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</si>
  <si>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</si>
  <si>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</si>
  <si>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</si>
  <si>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</si>
  <si>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</si>
  <si>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</si>
  <si>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</si>
  <si>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</si>
  <si>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</si>
  <si>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</si>
  <si>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</si>
  <si>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</si>
  <si>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</si>
  <si>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</si>
  <si>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</si>
  <si>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</si>
  <si>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</si>
  <si>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</si>
  <si>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</si>
  <si>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</si>
  <si>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</si>
  <si>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</si>
  <si>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</si>
  <si>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</si>
  <si>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</si>
  <si>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</si>
  <si>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</si>
  <si>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</si>
  <si>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</si>
  <si>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</si>
  <si>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</si>
  <si>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</si>
  <si>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</si>
  <si>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</si>
  <si>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</si>
  <si>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</si>
  <si>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</si>
  <si>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</si>
  <si>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</si>
  <si>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</si>
  <si>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</si>
  <si>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</si>
  <si>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</si>
  <si>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</si>
  <si>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</si>
  <si>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</si>
  <si>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</si>
  <si>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</si>
  <si>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</si>
  <si>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</si>
  <si>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</si>
  <si>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</si>
  <si>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</si>
  <si>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</si>
  <si>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</si>
  <si>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</si>
  <si>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</si>
  <si>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</si>
  <si>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</si>
  <si>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</si>
  <si>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</si>
  <si>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</si>
  <si>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</si>
  <si>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</si>
  <si>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</si>
  <si>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</si>
  <si>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</si>
  <si>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</si>
  <si>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</si>
  <si>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</si>
  <si>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</si>
  <si>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</si>
  <si>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</si>
  <si>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</si>
  <si>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</si>
  <si>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</si>
  <si>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</si>
  <si>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</si>
  <si>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</si>
  <si>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</si>
  <si>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</si>
  <si>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</si>
  <si>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</si>
  <si>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</si>
  <si>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</si>
  <si>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</si>
  <si>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</si>
  <si>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</si>
  <si>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</si>
  <si>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</si>
  <si>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</si>
  <si>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</si>
  <si>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</si>
  <si>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</si>
  <si>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</si>
  <si>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</si>
  <si>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</si>
  <si>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</si>
  <si>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</si>
  <si>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</si>
  <si>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</si>
  <si>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</si>
  <si>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</si>
  <si>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</si>
  <si>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</si>
  <si>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</si>
  <si>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Count of outcome</t>
  </si>
  <si>
    <t>Row Labels</t>
  </si>
  <si>
    <t>Grand Total</t>
  </si>
  <si>
    <t>Column Labels</t>
  </si>
  <si>
    <t>Date Created Conversion</t>
  </si>
  <si>
    <t>Date Ended Conversion</t>
  </si>
  <si>
    <t>All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</si>
  <si>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</si>
  <si>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</si>
  <si>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</si>
  <si>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</si>
  <si>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</si>
  <si>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</si>
  <si>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</si>
  <si>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</si>
  <si>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</si>
  <si>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</si>
  <si>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</si>
  <si>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</si>
  <si>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</si>
  <si>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</si>
  <si>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</si>
  <si>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</si>
  <si>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</si>
  <si>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</si>
  <si>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</si>
  <si>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</si>
  <si>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</si>
  <si>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1000 to 4999</t>
  </si>
  <si>
    <t>5000 to 9999</t>
  </si>
  <si>
    <t>10000 to 14999</t>
  </si>
  <si>
    <t>20000 to 24999</t>
  </si>
  <si>
    <t>25000 to 29999</t>
  </si>
  <si>
    <t>30000 to 34999</t>
  </si>
  <si>
    <t>35000 to 39999</t>
  </si>
  <si>
    <t>45000 to 49999</t>
  </si>
  <si>
    <t>Greater than 50000</t>
  </si>
  <si>
    <t>Less than 1000</t>
  </si>
  <si>
    <t>40000 to 44999</t>
  </si>
  <si>
    <t>15000 to 19999</t>
  </si>
  <si>
    <t>Mean</t>
  </si>
  <si>
    <t>Median</t>
  </si>
  <si>
    <t>Minimum</t>
  </si>
  <si>
    <t>Maximum</t>
  </si>
  <si>
    <t>Variance</t>
  </si>
  <si>
    <t>Std Deviation</t>
  </si>
  <si>
    <t>For Unsuccessful, number of backers:</t>
  </si>
  <si>
    <t>For Successful, number of backers</t>
  </si>
  <si>
    <t>Range</t>
  </si>
  <si>
    <t xml:space="preserve">Range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</si>
</sst>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DBAB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1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9" fontId="0" fillId="0" borderId="0" xfId="42" applyFont="1"/>
    <xf numFmtId="0" fontId="16" fillId="0" borderId="10" xfId="0" applyFont="1" applyBorder="1" applyAlignment="1">
      <alignment horizontal="center"/>
    </xf>
    <xf numFmtId="9" fontId="16" fillId="0" borderId="10" xfId="42" applyFont="1" applyBorder="1" applyAlignment="1">
      <alignment horizontal="center"/>
    </xf>
    <xf numFmtId="0" fontId="0" fillId="0" borderId="10" xfId="0" applyBorder="1"/>
    <xf numFmtId="9" fontId="0" fillId="0" borderId="10" xfId="42" applyFont="1" applyBorder="1"/>
    <xf numFmtId="0" fontId="0" fillId="0" borderId="10" xfId="0" applyFill="1" applyBorder="1"/>
    <xf numFmtId="0" fontId="16" fillId="0" borderId="0" xfId="0" applyFont="1"/>
    <xf numFmtId="0" fontId="16" fillId="0" borderId="0" xfId="0" applyFont="1" applyBorder="1" applyAlignment="1">
      <alignment horizontal="center"/>
    </xf>
    <xf numFmtId="0" fontId="0" fillId="0" borderId="0" xfId="0" applyBorder="1"/>
    <xf numFmtId="0" fontId="16" fillId="0" borderId="10" xfId="0" applyFont="1" applyBorder="1"/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color theme="4" tint="-0.499984740745262"/>
      </font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color theme="4" tint="-0.499984740745262"/>
      </font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color theme="4" tint="-0.499984740745262"/>
      </font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color theme="4" tint="-0.499984740745262"/>
      </font>
      <fill>
        <patternFill>
          <bgColor theme="8"/>
        </patternFill>
      </fill>
    </dxf>
  </dxfs>
  <tableStyles count="0" defaultTableStyle="TableStyleMedium2" defaultPivotStyle="PivotStyleLight16"/>
  <colors>
    <mruColors>
      <color rgb="FFFF3300"/>
      <color rgb="FFDE0000"/>
      <color rgb="FFFDBAB5"/>
      <color rgb="FFFDAFA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[CrowdfundingBook_Jasmine.xlsx]Category Stats!PivotTable1</c:name>
    <c:fmtId val="2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Stats'!$B$4:$B$5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Stats'!$A$6:$A$15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16-4C7A-BE07-D5D2B597D931}"/>
            </c:ext>
          </c:extLst>
        </c:ser>
        <c:ser>
          <c:idx val="1"/>
          <c:order val="1"/>
          <c:tx>
            <c:strRef>
              <c:f>'Category Stats'!$C$4:$C$5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'Category Stats'!$A$6:$A$15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16-4C7A-BE07-D5D2B597D931}"/>
            </c:ext>
          </c:extLst>
        </c:ser>
        <c:ser>
          <c:idx val="2"/>
          <c:order val="2"/>
          <c:tx>
            <c:strRef>
              <c:f>'Category Stats'!$D$4:$D$5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Stats'!$A$6:$A$15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16-4C7A-BE07-D5D2B597D931}"/>
            </c:ext>
          </c:extLst>
        </c:ser>
        <c:ser>
          <c:idx val="3"/>
          <c:order val="3"/>
          <c:tx>
            <c:strRef>
              <c:f>'Category Stats'!$E$4:$E$5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'Category Stats'!$A$6:$A$15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Stats'!$E$6:$E$15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D0-4662-819E-BB8626435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6319624"/>
        <c:axId val="456320280"/>
      </c:barChart>
      <c:catAx>
        <c:axId val="456319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320280"/>
        <c:crosses val="autoZero"/>
        <c:auto val="1"/>
        <c:lblAlgn val="ctr"/>
        <c:lblOffset val="100"/>
        <c:noMultiLvlLbl val="0"/>
      </c:catAx>
      <c:valAx>
        <c:axId val="45632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319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[CrowdfundingBook_Jasmine.xlsx]Time Series!PivotTable2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'Time Series'!$B$4:$B$5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'Time Series'!$A$6:$A$18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'Time Series'!$B$6:$B$18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C2-4524-BD5F-342335B0100A}"/>
            </c:ext>
          </c:extLst>
        </c:ser>
        <c:ser>
          <c:idx val="1"/>
          <c:order val="1"/>
          <c:tx>
            <c:strRef>
              <c:f>'Time Series'!$C$4:$C$5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'Time Series'!$A$6:$A$18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'Time Series'!$C$6:$C$18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66B-4892-B6F0-E453B7EB4B50}"/>
            </c:ext>
          </c:extLst>
        </c:ser>
        <c:ser>
          <c:idx val="2"/>
          <c:order val="2"/>
          <c:tx>
            <c:strRef>
              <c:f>'Time Series'!$D$4:$D$5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'Time Series'!$A$6:$A$18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'Time Series'!$D$6:$D$18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66B-4892-B6F0-E453B7EB4B50}"/>
            </c:ext>
          </c:extLst>
        </c:ser>
        <c:ser>
          <c:idx val="3"/>
          <c:order val="3"/>
          <c:tx>
            <c:strRef>
              <c:f>'Time Series'!$E$4:$E$5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'Time Series'!$A$6:$A$18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'Time Series'!$E$6:$E$18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66B-4892-B6F0-E453B7EB4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594424"/>
        <c:axId val="550598032"/>
      </c:lineChart>
      <c:catAx>
        <c:axId val="550594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598032"/>
        <c:crosses val="autoZero"/>
        <c:auto val="1"/>
        <c:lblAlgn val="ctr"/>
        <c:lblOffset val="100"/>
        <c:noMultiLvlLbl val="0"/>
      </c:catAx>
      <c:valAx>
        <c:axId val="5505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594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[CrowdfundingBook_Jasmine.xlsx]Sub-Category!PivotTable2</c:name>
    <c:fmtId val="1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32-4F24-8E76-9EF4DFDD67BB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32-4F24-8E76-9EF4DFDD67BB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32-4F24-8E76-9EF4DFDD67BB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A7-4EB7-A283-E66454259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1099736"/>
        <c:axId val="691096456"/>
      </c:barChart>
      <c:catAx>
        <c:axId val="691099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96456"/>
        <c:crosses val="autoZero"/>
        <c:auto val="1"/>
        <c:lblAlgn val="ctr"/>
        <c:lblOffset val="100"/>
        <c:noMultiLvlLbl val="0"/>
      </c:catAx>
      <c:valAx>
        <c:axId val="691096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99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Outcomes'!$F$1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Outcomes'!$F$2:$F$13</c:f>
              <c:numCache>
                <c:formatCode>0%</c:formatCode>
                <c:ptCount val="12"/>
                <c:pt idx="0">
                  <c:v>0.59</c:v>
                </c:pt>
                <c:pt idx="1">
                  <c:v>0.83</c:v>
                </c:pt>
                <c:pt idx="2">
                  <c:v>0.52</c:v>
                </c:pt>
                <c:pt idx="3">
                  <c:v>0.44</c:v>
                </c:pt>
                <c:pt idx="4">
                  <c:v>1</c:v>
                </c:pt>
                <c:pt idx="5">
                  <c:v>1</c:v>
                </c:pt>
                <c:pt idx="6">
                  <c:v>0.79</c:v>
                </c:pt>
                <c:pt idx="7">
                  <c:v>1</c:v>
                </c:pt>
                <c:pt idx="8">
                  <c:v>0.67</c:v>
                </c:pt>
                <c:pt idx="9">
                  <c:v>0.79</c:v>
                </c:pt>
                <c:pt idx="10">
                  <c:v>0.73</c:v>
                </c:pt>
                <c:pt idx="11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10-4D5A-95C9-937B6CAF9AD0}"/>
            </c:ext>
          </c:extLst>
        </c:ser>
        <c:ser>
          <c:idx val="5"/>
          <c:order val="5"/>
          <c:tx>
            <c:strRef>
              <c:f>'Goal Outcomes'!$G$1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Outcomes'!$G$2:$G$13</c:f>
              <c:numCache>
                <c:formatCode>0%</c:formatCode>
                <c:ptCount val="12"/>
                <c:pt idx="0">
                  <c:v>0.39</c:v>
                </c:pt>
                <c:pt idx="1">
                  <c:v>0.16</c:v>
                </c:pt>
                <c:pt idx="2">
                  <c:v>0.4</c:v>
                </c:pt>
                <c:pt idx="3">
                  <c:v>0.56000000000000005</c:v>
                </c:pt>
                <c:pt idx="4">
                  <c:v>0</c:v>
                </c:pt>
                <c:pt idx="5">
                  <c:v>0</c:v>
                </c:pt>
                <c:pt idx="6">
                  <c:v>0.21</c:v>
                </c:pt>
                <c:pt idx="7">
                  <c:v>0</c:v>
                </c:pt>
                <c:pt idx="8">
                  <c:v>0.25</c:v>
                </c:pt>
                <c:pt idx="9">
                  <c:v>0.21</c:v>
                </c:pt>
                <c:pt idx="10">
                  <c:v>0.27</c:v>
                </c:pt>
                <c:pt idx="11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10-4D5A-95C9-937B6CAF9AD0}"/>
            </c:ext>
          </c:extLst>
        </c:ser>
        <c:ser>
          <c:idx val="6"/>
          <c:order val="6"/>
          <c:tx>
            <c:strRef>
              <c:f>'Goal Outcomes'!$H$1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Outcomes'!$H$2:$H$13</c:f>
              <c:numCache>
                <c:formatCode>0%</c:formatCode>
                <c:ptCount val="12"/>
                <c:pt idx="0">
                  <c:v>0.02</c:v>
                </c:pt>
                <c:pt idx="1">
                  <c:v>0.01</c:v>
                </c:pt>
                <c:pt idx="2">
                  <c:v>0.08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0.08</c:v>
                </c:pt>
                <c:pt idx="9">
                  <c:v>0</c:v>
                </c:pt>
                <c:pt idx="10">
                  <c:v>0</c:v>
                </c:pt>
                <c:pt idx="11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510-4D5A-95C9-937B6CAF9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494304"/>
        <c:axId val="647491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Outcomes'!$B$1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'Goal Outcomes'!$A$2:$A$13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Outcomes'!$B$2:$B$13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510-4D5A-95C9-937B6CAF9AD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10-4D5A-95C9-937B6CAF9AD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10-4D5A-95C9-937B6CAF9AD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510-4D5A-95C9-937B6CAF9AD0}"/>
                  </c:ext>
                </c:extLst>
              </c15:ser>
            </c15:filteredLineSeries>
          </c:ext>
        </c:extLst>
      </c:lineChart>
      <c:catAx>
        <c:axId val="64749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491680"/>
        <c:crosses val="autoZero"/>
        <c:auto val="1"/>
        <c:lblAlgn val="ctr"/>
        <c:lblOffset val="100"/>
        <c:noMultiLvlLbl val="0"/>
      </c:catAx>
      <c:valAx>
        <c:axId val="64749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49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'Backers_count relation'!$B$1</c:f>
              <c:strCache>
                <c:ptCount val="1"/>
                <c:pt idx="0">
                  <c:v>backers_count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strRef>
              <c:f>'Backers_count relation'!$A$2:$A$192</c:f>
              <c:strCache>
                <c:ptCount val="191"/>
                <c:pt idx="0">
                  <c:v>successful</c:v>
                </c:pt>
                <c:pt idx="1">
                  <c:v>successful</c:v>
                </c:pt>
                <c:pt idx="2">
                  <c:v>successful</c:v>
                </c:pt>
                <c:pt idx="3">
                  <c:v>successful</c:v>
                </c:pt>
                <c:pt idx="4">
                  <c:v>successful</c:v>
                </c:pt>
                <c:pt idx="5">
                  <c:v>successful</c:v>
                </c:pt>
                <c:pt idx="6">
                  <c:v>successful</c:v>
                </c:pt>
                <c:pt idx="7">
                  <c:v>successful</c:v>
                </c:pt>
                <c:pt idx="8">
                  <c:v>successful</c:v>
                </c:pt>
                <c:pt idx="9">
                  <c:v>successful</c:v>
                </c:pt>
                <c:pt idx="10">
                  <c:v>successful</c:v>
                </c:pt>
                <c:pt idx="11">
                  <c:v>successful</c:v>
                </c:pt>
                <c:pt idx="12">
                  <c:v>successful</c:v>
                </c:pt>
                <c:pt idx="13">
                  <c:v>successful</c:v>
                </c:pt>
                <c:pt idx="14">
                  <c:v>successful</c:v>
                </c:pt>
                <c:pt idx="15">
                  <c:v>successful</c:v>
                </c:pt>
                <c:pt idx="16">
                  <c:v>successful</c:v>
                </c:pt>
                <c:pt idx="17">
                  <c:v>successful</c:v>
                </c:pt>
                <c:pt idx="18">
                  <c:v>successful</c:v>
                </c:pt>
                <c:pt idx="19">
                  <c:v>successful</c:v>
                </c:pt>
                <c:pt idx="20">
                  <c:v>successful</c:v>
                </c:pt>
                <c:pt idx="21">
                  <c:v>successful</c:v>
                </c:pt>
                <c:pt idx="22">
                  <c:v>successful</c:v>
                </c:pt>
                <c:pt idx="23">
                  <c:v>successful</c:v>
                </c:pt>
                <c:pt idx="24">
                  <c:v>successful</c:v>
                </c:pt>
                <c:pt idx="25">
                  <c:v>successful</c:v>
                </c:pt>
                <c:pt idx="26">
                  <c:v>successful</c:v>
                </c:pt>
                <c:pt idx="27">
                  <c:v>successful</c:v>
                </c:pt>
                <c:pt idx="28">
                  <c:v>successful</c:v>
                </c:pt>
                <c:pt idx="29">
                  <c:v>successful</c:v>
                </c:pt>
                <c:pt idx="30">
                  <c:v>successful</c:v>
                </c:pt>
                <c:pt idx="31">
                  <c:v>successful</c:v>
                </c:pt>
                <c:pt idx="32">
                  <c:v>successful</c:v>
                </c:pt>
                <c:pt idx="33">
                  <c:v>successful</c:v>
                </c:pt>
                <c:pt idx="34">
                  <c:v>successful</c:v>
                </c:pt>
                <c:pt idx="35">
                  <c:v>successful</c:v>
                </c:pt>
                <c:pt idx="36">
                  <c:v>successful</c:v>
                </c:pt>
                <c:pt idx="37">
                  <c:v>successful</c:v>
                </c:pt>
                <c:pt idx="38">
                  <c:v>successful</c:v>
                </c:pt>
                <c:pt idx="39">
                  <c:v>successful</c:v>
                </c:pt>
                <c:pt idx="40">
                  <c:v>successful</c:v>
                </c:pt>
                <c:pt idx="41">
                  <c:v>successful</c:v>
                </c:pt>
                <c:pt idx="42">
                  <c:v>successful</c:v>
                </c:pt>
                <c:pt idx="43">
                  <c:v>successful</c:v>
                </c:pt>
                <c:pt idx="44">
                  <c:v>successful</c:v>
                </c:pt>
                <c:pt idx="45">
                  <c:v>successful</c:v>
                </c:pt>
                <c:pt idx="46">
                  <c:v>successful</c:v>
                </c:pt>
                <c:pt idx="47">
                  <c:v>successful</c:v>
                </c:pt>
                <c:pt idx="48">
                  <c:v>successful</c:v>
                </c:pt>
                <c:pt idx="49">
                  <c:v>successful</c:v>
                </c:pt>
                <c:pt idx="50">
                  <c:v>successful</c:v>
                </c:pt>
                <c:pt idx="51">
                  <c:v>successful</c:v>
                </c:pt>
                <c:pt idx="52">
                  <c:v>successful</c:v>
                </c:pt>
                <c:pt idx="53">
                  <c:v>successful</c:v>
                </c:pt>
                <c:pt idx="54">
                  <c:v>successful</c:v>
                </c:pt>
                <c:pt idx="55">
                  <c:v>successful</c:v>
                </c:pt>
                <c:pt idx="56">
                  <c:v>successful</c:v>
                </c:pt>
                <c:pt idx="57">
                  <c:v>successful</c:v>
                </c:pt>
                <c:pt idx="58">
                  <c:v>successful</c:v>
                </c:pt>
                <c:pt idx="59">
                  <c:v>successful</c:v>
                </c:pt>
                <c:pt idx="60">
                  <c:v>successful</c:v>
                </c:pt>
                <c:pt idx="61">
                  <c:v>successful</c:v>
                </c:pt>
                <c:pt idx="62">
                  <c:v>successful</c:v>
                </c:pt>
                <c:pt idx="63">
                  <c:v>successful</c:v>
                </c:pt>
                <c:pt idx="64">
                  <c:v>successful</c:v>
                </c:pt>
                <c:pt idx="65">
                  <c:v>successful</c:v>
                </c:pt>
                <c:pt idx="66">
                  <c:v>successful</c:v>
                </c:pt>
                <c:pt idx="67">
                  <c:v>successful</c:v>
                </c:pt>
                <c:pt idx="68">
                  <c:v>successful</c:v>
                </c:pt>
                <c:pt idx="69">
                  <c:v>successful</c:v>
                </c:pt>
                <c:pt idx="70">
                  <c:v>successful</c:v>
                </c:pt>
                <c:pt idx="71">
                  <c:v>successful</c:v>
                </c:pt>
                <c:pt idx="72">
                  <c:v>successful</c:v>
                </c:pt>
                <c:pt idx="73">
                  <c:v>successful</c:v>
                </c:pt>
                <c:pt idx="74">
                  <c:v>successful</c:v>
                </c:pt>
                <c:pt idx="75">
                  <c:v>successful</c:v>
                </c:pt>
                <c:pt idx="76">
                  <c:v>successful</c:v>
                </c:pt>
                <c:pt idx="77">
                  <c:v>successful</c:v>
                </c:pt>
                <c:pt idx="78">
                  <c:v>successful</c:v>
                </c:pt>
                <c:pt idx="79">
                  <c:v>successful</c:v>
                </c:pt>
                <c:pt idx="80">
                  <c:v>successful</c:v>
                </c:pt>
                <c:pt idx="81">
                  <c:v>successful</c:v>
                </c:pt>
                <c:pt idx="82">
                  <c:v>successful</c:v>
                </c:pt>
                <c:pt idx="83">
                  <c:v>successful</c:v>
                </c:pt>
                <c:pt idx="84">
                  <c:v>successful</c:v>
                </c:pt>
                <c:pt idx="85">
                  <c:v>successful</c:v>
                </c:pt>
                <c:pt idx="86">
                  <c:v>successful</c:v>
                </c:pt>
                <c:pt idx="87">
                  <c:v>successful</c:v>
                </c:pt>
                <c:pt idx="88">
                  <c:v>successful</c:v>
                </c:pt>
                <c:pt idx="89">
                  <c:v>successful</c:v>
                </c:pt>
                <c:pt idx="90">
                  <c:v>successful</c:v>
                </c:pt>
                <c:pt idx="91">
                  <c:v>successful</c:v>
                </c:pt>
                <c:pt idx="92">
                  <c:v>successful</c:v>
                </c:pt>
                <c:pt idx="93">
                  <c:v>successful</c:v>
                </c:pt>
                <c:pt idx="94">
                  <c:v>successful</c:v>
                </c:pt>
                <c:pt idx="95">
                  <c:v>successful</c:v>
                </c:pt>
                <c:pt idx="96">
                  <c:v>successful</c:v>
                </c:pt>
                <c:pt idx="97">
                  <c:v>successful</c:v>
                </c:pt>
                <c:pt idx="98">
                  <c:v>successful</c:v>
                </c:pt>
                <c:pt idx="99">
                  <c:v>successful</c:v>
                </c:pt>
                <c:pt idx="100">
                  <c:v>successful</c:v>
                </c:pt>
                <c:pt idx="101">
                  <c:v>successful</c:v>
                </c:pt>
                <c:pt idx="102">
                  <c:v>successful</c:v>
                </c:pt>
                <c:pt idx="103">
                  <c:v>successful</c:v>
                </c:pt>
                <c:pt idx="104">
                  <c:v>successful</c:v>
                </c:pt>
                <c:pt idx="105">
                  <c:v>successful</c:v>
                </c:pt>
                <c:pt idx="106">
                  <c:v>successful</c:v>
                </c:pt>
                <c:pt idx="107">
                  <c:v>successful</c:v>
                </c:pt>
                <c:pt idx="108">
                  <c:v>successful</c:v>
                </c:pt>
                <c:pt idx="109">
                  <c:v>successful</c:v>
                </c:pt>
                <c:pt idx="110">
                  <c:v>successful</c:v>
                </c:pt>
                <c:pt idx="111">
                  <c:v>successful</c:v>
                </c:pt>
                <c:pt idx="112">
                  <c:v>successful</c:v>
                </c:pt>
                <c:pt idx="113">
                  <c:v>successful</c:v>
                </c:pt>
                <c:pt idx="114">
                  <c:v>successful</c:v>
                </c:pt>
                <c:pt idx="115">
                  <c:v>successful</c:v>
                </c:pt>
                <c:pt idx="116">
                  <c:v>successful</c:v>
                </c:pt>
                <c:pt idx="117">
                  <c:v>successful</c:v>
                </c:pt>
                <c:pt idx="118">
                  <c:v>successful</c:v>
                </c:pt>
                <c:pt idx="119">
                  <c:v>successful</c:v>
                </c:pt>
                <c:pt idx="120">
                  <c:v>successful</c:v>
                </c:pt>
                <c:pt idx="121">
                  <c:v>successful</c:v>
                </c:pt>
                <c:pt idx="122">
                  <c:v>successful</c:v>
                </c:pt>
                <c:pt idx="123">
                  <c:v>successful</c:v>
                </c:pt>
                <c:pt idx="124">
                  <c:v>successful</c:v>
                </c:pt>
                <c:pt idx="125">
                  <c:v>successful</c:v>
                </c:pt>
                <c:pt idx="126">
                  <c:v>successful</c:v>
                </c:pt>
                <c:pt idx="127">
                  <c:v>successful</c:v>
                </c:pt>
                <c:pt idx="128">
                  <c:v>successful</c:v>
                </c:pt>
                <c:pt idx="129">
                  <c:v>successful</c:v>
                </c:pt>
                <c:pt idx="130">
                  <c:v>successful</c:v>
                </c:pt>
                <c:pt idx="131">
                  <c:v>successful</c:v>
                </c:pt>
                <c:pt idx="132">
                  <c:v>successful</c:v>
                </c:pt>
                <c:pt idx="133">
                  <c:v>successful</c:v>
                </c:pt>
                <c:pt idx="134">
                  <c:v>successful</c:v>
                </c:pt>
                <c:pt idx="135">
                  <c:v>successful</c:v>
                </c:pt>
                <c:pt idx="136">
                  <c:v>successful</c:v>
                </c:pt>
                <c:pt idx="137">
                  <c:v>successful</c:v>
                </c:pt>
                <c:pt idx="138">
                  <c:v>successful</c:v>
                </c:pt>
                <c:pt idx="139">
                  <c:v>successful</c:v>
                </c:pt>
                <c:pt idx="140">
                  <c:v>successful</c:v>
                </c:pt>
                <c:pt idx="141">
                  <c:v>successful</c:v>
                </c:pt>
                <c:pt idx="142">
                  <c:v>successful</c:v>
                </c:pt>
                <c:pt idx="143">
                  <c:v>successful</c:v>
                </c:pt>
                <c:pt idx="144">
                  <c:v>successful</c:v>
                </c:pt>
                <c:pt idx="145">
                  <c:v>successful</c:v>
                </c:pt>
                <c:pt idx="146">
                  <c:v>successful</c:v>
                </c:pt>
                <c:pt idx="147">
                  <c:v>successful</c:v>
                </c:pt>
                <c:pt idx="148">
                  <c:v>successful</c:v>
                </c:pt>
                <c:pt idx="149">
                  <c:v>successful</c:v>
                </c:pt>
                <c:pt idx="150">
                  <c:v>successful</c:v>
                </c:pt>
                <c:pt idx="151">
                  <c:v>successful</c:v>
                </c:pt>
                <c:pt idx="152">
                  <c:v>successful</c:v>
                </c:pt>
                <c:pt idx="153">
                  <c:v>successful</c:v>
                </c:pt>
                <c:pt idx="154">
                  <c:v>successful</c:v>
                </c:pt>
                <c:pt idx="155">
                  <c:v>successful</c:v>
                </c:pt>
                <c:pt idx="156">
                  <c:v>successful</c:v>
                </c:pt>
                <c:pt idx="157">
                  <c:v>successful</c:v>
                </c:pt>
                <c:pt idx="158">
                  <c:v>successful</c:v>
                </c:pt>
                <c:pt idx="159">
                  <c:v>successful</c:v>
                </c:pt>
                <c:pt idx="160">
                  <c:v>successful</c:v>
                </c:pt>
                <c:pt idx="161">
                  <c:v>successful</c:v>
                </c:pt>
                <c:pt idx="162">
                  <c:v>successful</c:v>
                </c:pt>
                <c:pt idx="163">
                  <c:v>successful</c:v>
                </c:pt>
                <c:pt idx="164">
                  <c:v>successful</c:v>
                </c:pt>
                <c:pt idx="165">
                  <c:v>successful</c:v>
                </c:pt>
                <c:pt idx="166">
                  <c:v>successful</c:v>
                </c:pt>
                <c:pt idx="167">
                  <c:v>successful</c:v>
                </c:pt>
                <c:pt idx="168">
                  <c:v>successful</c:v>
                </c:pt>
                <c:pt idx="169">
                  <c:v>successful</c:v>
                </c:pt>
                <c:pt idx="170">
                  <c:v>successful</c:v>
                </c:pt>
                <c:pt idx="171">
                  <c:v>successful</c:v>
                </c:pt>
                <c:pt idx="172">
                  <c:v>successful</c:v>
                </c:pt>
                <c:pt idx="173">
                  <c:v>successful</c:v>
                </c:pt>
                <c:pt idx="174">
                  <c:v>successful</c:v>
                </c:pt>
                <c:pt idx="175">
                  <c:v>successful</c:v>
                </c:pt>
                <c:pt idx="176">
                  <c:v>successful</c:v>
                </c:pt>
                <c:pt idx="177">
                  <c:v>successful</c:v>
                </c:pt>
                <c:pt idx="178">
                  <c:v>successful</c:v>
                </c:pt>
                <c:pt idx="179">
                  <c:v>successful</c:v>
                </c:pt>
                <c:pt idx="180">
                  <c:v>successful</c:v>
                </c:pt>
                <c:pt idx="181">
                  <c:v>successful</c:v>
                </c:pt>
                <c:pt idx="182">
                  <c:v>successful</c:v>
                </c:pt>
                <c:pt idx="183">
                  <c:v>successful</c:v>
                </c:pt>
                <c:pt idx="184">
                  <c:v>successful</c:v>
                </c:pt>
                <c:pt idx="185">
                  <c:v>successful</c:v>
                </c:pt>
                <c:pt idx="186">
                  <c:v>successful</c:v>
                </c:pt>
                <c:pt idx="187">
                  <c:v>successful</c:v>
                </c:pt>
                <c:pt idx="188">
                  <c:v>successful</c:v>
                </c:pt>
                <c:pt idx="189">
                  <c:v>successful</c:v>
                </c:pt>
                <c:pt idx="190">
                  <c:v>successful</c:v>
                </c:pt>
              </c:strCache>
            </c:strRef>
          </c:xVal>
          <c:yVal>
            <c:numRef>
              <c:f>'Backers_count relation'!$B$2:$B$192</c:f>
              <c:numCache>
                <c:formatCode>General</c:formatCode>
                <c:ptCount val="191"/>
                <c:pt idx="0">
                  <c:v>158</c:v>
                </c:pt>
                <c:pt idx="1">
                  <c:v>227</c:v>
                </c:pt>
                <c:pt idx="2">
                  <c:v>98</c:v>
                </c:pt>
                <c:pt idx="3">
                  <c:v>100</c:v>
                </c:pt>
                <c:pt idx="4">
                  <c:v>142</c:v>
                </c:pt>
                <c:pt idx="5">
                  <c:v>226</c:v>
                </c:pt>
                <c:pt idx="6">
                  <c:v>134</c:v>
                </c:pt>
                <c:pt idx="7">
                  <c:v>222</c:v>
                </c:pt>
                <c:pt idx="8">
                  <c:v>98</c:v>
                </c:pt>
                <c:pt idx="9">
                  <c:v>92</c:v>
                </c:pt>
                <c:pt idx="10">
                  <c:v>149</c:v>
                </c:pt>
                <c:pt idx="11">
                  <c:v>201</c:v>
                </c:pt>
                <c:pt idx="12">
                  <c:v>211</c:v>
                </c:pt>
                <c:pt idx="13">
                  <c:v>128</c:v>
                </c:pt>
                <c:pt idx="14">
                  <c:v>249</c:v>
                </c:pt>
                <c:pt idx="15">
                  <c:v>88</c:v>
                </c:pt>
                <c:pt idx="16">
                  <c:v>85</c:v>
                </c:pt>
                <c:pt idx="17">
                  <c:v>330</c:v>
                </c:pt>
                <c:pt idx="18">
                  <c:v>127</c:v>
                </c:pt>
                <c:pt idx="19">
                  <c:v>180</c:v>
                </c:pt>
                <c:pt idx="20">
                  <c:v>71</c:v>
                </c:pt>
                <c:pt idx="21">
                  <c:v>113</c:v>
                </c:pt>
                <c:pt idx="22">
                  <c:v>96</c:v>
                </c:pt>
                <c:pt idx="23">
                  <c:v>180</c:v>
                </c:pt>
                <c:pt idx="24">
                  <c:v>113</c:v>
                </c:pt>
                <c:pt idx="25">
                  <c:v>336</c:v>
                </c:pt>
                <c:pt idx="26">
                  <c:v>147</c:v>
                </c:pt>
                <c:pt idx="27">
                  <c:v>86</c:v>
                </c:pt>
                <c:pt idx="28">
                  <c:v>83</c:v>
                </c:pt>
                <c:pt idx="29">
                  <c:v>361</c:v>
                </c:pt>
                <c:pt idx="30">
                  <c:v>131</c:v>
                </c:pt>
                <c:pt idx="31">
                  <c:v>126</c:v>
                </c:pt>
                <c:pt idx="32">
                  <c:v>275</c:v>
                </c:pt>
                <c:pt idx="33">
                  <c:v>94</c:v>
                </c:pt>
                <c:pt idx="34">
                  <c:v>89</c:v>
                </c:pt>
                <c:pt idx="35">
                  <c:v>159</c:v>
                </c:pt>
                <c:pt idx="36">
                  <c:v>50</c:v>
                </c:pt>
                <c:pt idx="37">
                  <c:v>41</c:v>
                </c:pt>
                <c:pt idx="38">
                  <c:v>246</c:v>
                </c:pt>
                <c:pt idx="39">
                  <c:v>146</c:v>
                </c:pt>
                <c:pt idx="40">
                  <c:v>340</c:v>
                </c:pt>
                <c:pt idx="41">
                  <c:v>157</c:v>
                </c:pt>
                <c:pt idx="42">
                  <c:v>80</c:v>
                </c:pt>
                <c:pt idx="43">
                  <c:v>43</c:v>
                </c:pt>
                <c:pt idx="44">
                  <c:v>165</c:v>
                </c:pt>
                <c:pt idx="45">
                  <c:v>138</c:v>
                </c:pt>
                <c:pt idx="46">
                  <c:v>112</c:v>
                </c:pt>
                <c:pt idx="47">
                  <c:v>101</c:v>
                </c:pt>
                <c:pt idx="48">
                  <c:v>92</c:v>
                </c:pt>
                <c:pt idx="49">
                  <c:v>62</c:v>
                </c:pt>
                <c:pt idx="50">
                  <c:v>97</c:v>
                </c:pt>
                <c:pt idx="51">
                  <c:v>238</c:v>
                </c:pt>
                <c:pt idx="52">
                  <c:v>214</c:v>
                </c:pt>
                <c:pt idx="53">
                  <c:v>222</c:v>
                </c:pt>
                <c:pt idx="54">
                  <c:v>59</c:v>
                </c:pt>
                <c:pt idx="55">
                  <c:v>88</c:v>
                </c:pt>
                <c:pt idx="56">
                  <c:v>138</c:v>
                </c:pt>
                <c:pt idx="57">
                  <c:v>107</c:v>
                </c:pt>
                <c:pt idx="58">
                  <c:v>199</c:v>
                </c:pt>
                <c:pt idx="59">
                  <c:v>86</c:v>
                </c:pt>
                <c:pt idx="60">
                  <c:v>48</c:v>
                </c:pt>
                <c:pt idx="61">
                  <c:v>87</c:v>
                </c:pt>
                <c:pt idx="62">
                  <c:v>116</c:v>
                </c:pt>
                <c:pt idx="63">
                  <c:v>91</c:v>
                </c:pt>
                <c:pt idx="64">
                  <c:v>393</c:v>
                </c:pt>
                <c:pt idx="65">
                  <c:v>107</c:v>
                </c:pt>
                <c:pt idx="66">
                  <c:v>72</c:v>
                </c:pt>
                <c:pt idx="67">
                  <c:v>142</c:v>
                </c:pt>
                <c:pt idx="68">
                  <c:v>85</c:v>
                </c:pt>
                <c:pt idx="69">
                  <c:v>223</c:v>
                </c:pt>
                <c:pt idx="70">
                  <c:v>133</c:v>
                </c:pt>
                <c:pt idx="71">
                  <c:v>190</c:v>
                </c:pt>
                <c:pt idx="72">
                  <c:v>41</c:v>
                </c:pt>
                <c:pt idx="73">
                  <c:v>187</c:v>
                </c:pt>
                <c:pt idx="74">
                  <c:v>191</c:v>
                </c:pt>
                <c:pt idx="75">
                  <c:v>112</c:v>
                </c:pt>
                <c:pt idx="76">
                  <c:v>101</c:v>
                </c:pt>
                <c:pt idx="77">
                  <c:v>131</c:v>
                </c:pt>
                <c:pt idx="78">
                  <c:v>84</c:v>
                </c:pt>
                <c:pt idx="79">
                  <c:v>50</c:v>
                </c:pt>
                <c:pt idx="80">
                  <c:v>123</c:v>
                </c:pt>
                <c:pt idx="81">
                  <c:v>484</c:v>
                </c:pt>
                <c:pt idx="82">
                  <c:v>134</c:v>
                </c:pt>
                <c:pt idx="83">
                  <c:v>92</c:v>
                </c:pt>
                <c:pt idx="84">
                  <c:v>219</c:v>
                </c:pt>
                <c:pt idx="85">
                  <c:v>249</c:v>
                </c:pt>
                <c:pt idx="86">
                  <c:v>170</c:v>
                </c:pt>
                <c:pt idx="87">
                  <c:v>50</c:v>
                </c:pt>
                <c:pt idx="88">
                  <c:v>80</c:v>
                </c:pt>
                <c:pt idx="89">
                  <c:v>42</c:v>
                </c:pt>
                <c:pt idx="90">
                  <c:v>139</c:v>
                </c:pt>
                <c:pt idx="91">
                  <c:v>381</c:v>
                </c:pt>
                <c:pt idx="92">
                  <c:v>194</c:v>
                </c:pt>
                <c:pt idx="93">
                  <c:v>142</c:v>
                </c:pt>
                <c:pt idx="94">
                  <c:v>173</c:v>
                </c:pt>
                <c:pt idx="95">
                  <c:v>144</c:v>
                </c:pt>
                <c:pt idx="96">
                  <c:v>268</c:v>
                </c:pt>
                <c:pt idx="97">
                  <c:v>195</c:v>
                </c:pt>
                <c:pt idx="98">
                  <c:v>186</c:v>
                </c:pt>
                <c:pt idx="99">
                  <c:v>126</c:v>
                </c:pt>
                <c:pt idx="100">
                  <c:v>202</c:v>
                </c:pt>
                <c:pt idx="101">
                  <c:v>84</c:v>
                </c:pt>
                <c:pt idx="102">
                  <c:v>88</c:v>
                </c:pt>
                <c:pt idx="103">
                  <c:v>156</c:v>
                </c:pt>
                <c:pt idx="104">
                  <c:v>198</c:v>
                </c:pt>
                <c:pt idx="105">
                  <c:v>85</c:v>
                </c:pt>
                <c:pt idx="106">
                  <c:v>144</c:v>
                </c:pt>
                <c:pt idx="107">
                  <c:v>107</c:v>
                </c:pt>
                <c:pt idx="108">
                  <c:v>160</c:v>
                </c:pt>
                <c:pt idx="109">
                  <c:v>316</c:v>
                </c:pt>
                <c:pt idx="110">
                  <c:v>26</c:v>
                </c:pt>
                <c:pt idx="111">
                  <c:v>55</c:v>
                </c:pt>
                <c:pt idx="112">
                  <c:v>128</c:v>
                </c:pt>
                <c:pt idx="113">
                  <c:v>154</c:v>
                </c:pt>
                <c:pt idx="114">
                  <c:v>96</c:v>
                </c:pt>
                <c:pt idx="115">
                  <c:v>363</c:v>
                </c:pt>
                <c:pt idx="116">
                  <c:v>147</c:v>
                </c:pt>
                <c:pt idx="117">
                  <c:v>110</c:v>
                </c:pt>
                <c:pt idx="118">
                  <c:v>269</c:v>
                </c:pt>
                <c:pt idx="119">
                  <c:v>175</c:v>
                </c:pt>
                <c:pt idx="120">
                  <c:v>190</c:v>
                </c:pt>
                <c:pt idx="121">
                  <c:v>137</c:v>
                </c:pt>
                <c:pt idx="122">
                  <c:v>125</c:v>
                </c:pt>
                <c:pt idx="123">
                  <c:v>157</c:v>
                </c:pt>
                <c:pt idx="124">
                  <c:v>144</c:v>
                </c:pt>
                <c:pt idx="125">
                  <c:v>536</c:v>
                </c:pt>
                <c:pt idx="126">
                  <c:v>180</c:v>
                </c:pt>
                <c:pt idx="127">
                  <c:v>130</c:v>
                </c:pt>
                <c:pt idx="128">
                  <c:v>122</c:v>
                </c:pt>
                <c:pt idx="129">
                  <c:v>140</c:v>
                </c:pt>
                <c:pt idx="130">
                  <c:v>280</c:v>
                </c:pt>
                <c:pt idx="131">
                  <c:v>270</c:v>
                </c:pt>
                <c:pt idx="132">
                  <c:v>137</c:v>
                </c:pt>
                <c:pt idx="133">
                  <c:v>288</c:v>
                </c:pt>
                <c:pt idx="134">
                  <c:v>148</c:v>
                </c:pt>
                <c:pt idx="135">
                  <c:v>114</c:v>
                </c:pt>
                <c:pt idx="136">
                  <c:v>166</c:v>
                </c:pt>
                <c:pt idx="137">
                  <c:v>100</c:v>
                </c:pt>
                <c:pt idx="138">
                  <c:v>148</c:v>
                </c:pt>
                <c:pt idx="139">
                  <c:v>198</c:v>
                </c:pt>
                <c:pt idx="140">
                  <c:v>150</c:v>
                </c:pt>
                <c:pt idx="141">
                  <c:v>216</c:v>
                </c:pt>
                <c:pt idx="142">
                  <c:v>174</c:v>
                </c:pt>
                <c:pt idx="143">
                  <c:v>207</c:v>
                </c:pt>
                <c:pt idx="144">
                  <c:v>181</c:v>
                </c:pt>
                <c:pt idx="145">
                  <c:v>121</c:v>
                </c:pt>
                <c:pt idx="146">
                  <c:v>106</c:v>
                </c:pt>
                <c:pt idx="147">
                  <c:v>218</c:v>
                </c:pt>
                <c:pt idx="148">
                  <c:v>68</c:v>
                </c:pt>
                <c:pt idx="149">
                  <c:v>133</c:v>
                </c:pt>
                <c:pt idx="150">
                  <c:v>279</c:v>
                </c:pt>
                <c:pt idx="151">
                  <c:v>210</c:v>
                </c:pt>
                <c:pt idx="152">
                  <c:v>252</c:v>
                </c:pt>
                <c:pt idx="153">
                  <c:v>157</c:v>
                </c:pt>
                <c:pt idx="154">
                  <c:v>194</c:v>
                </c:pt>
                <c:pt idx="155">
                  <c:v>82</c:v>
                </c:pt>
                <c:pt idx="156">
                  <c:v>132</c:v>
                </c:pt>
                <c:pt idx="157">
                  <c:v>48</c:v>
                </c:pt>
                <c:pt idx="158">
                  <c:v>110</c:v>
                </c:pt>
                <c:pt idx="159">
                  <c:v>172</c:v>
                </c:pt>
                <c:pt idx="160">
                  <c:v>158</c:v>
                </c:pt>
                <c:pt idx="161">
                  <c:v>65</c:v>
                </c:pt>
                <c:pt idx="162">
                  <c:v>85</c:v>
                </c:pt>
                <c:pt idx="163">
                  <c:v>217</c:v>
                </c:pt>
                <c:pt idx="164">
                  <c:v>150</c:v>
                </c:pt>
                <c:pt idx="165">
                  <c:v>300</c:v>
                </c:pt>
                <c:pt idx="166">
                  <c:v>81</c:v>
                </c:pt>
                <c:pt idx="167">
                  <c:v>53</c:v>
                </c:pt>
                <c:pt idx="168">
                  <c:v>193</c:v>
                </c:pt>
                <c:pt idx="169">
                  <c:v>52</c:v>
                </c:pt>
                <c:pt idx="170">
                  <c:v>165</c:v>
                </c:pt>
                <c:pt idx="171">
                  <c:v>56</c:v>
                </c:pt>
                <c:pt idx="172">
                  <c:v>123</c:v>
                </c:pt>
                <c:pt idx="173">
                  <c:v>110</c:v>
                </c:pt>
                <c:pt idx="174">
                  <c:v>80</c:v>
                </c:pt>
                <c:pt idx="175">
                  <c:v>179</c:v>
                </c:pt>
                <c:pt idx="176">
                  <c:v>156</c:v>
                </c:pt>
                <c:pt idx="177">
                  <c:v>40</c:v>
                </c:pt>
                <c:pt idx="178">
                  <c:v>65</c:v>
                </c:pt>
                <c:pt idx="179">
                  <c:v>85</c:v>
                </c:pt>
                <c:pt idx="180">
                  <c:v>144</c:v>
                </c:pt>
                <c:pt idx="181">
                  <c:v>112</c:v>
                </c:pt>
                <c:pt idx="182">
                  <c:v>266</c:v>
                </c:pt>
                <c:pt idx="183">
                  <c:v>155</c:v>
                </c:pt>
                <c:pt idx="184">
                  <c:v>207</c:v>
                </c:pt>
                <c:pt idx="185">
                  <c:v>245</c:v>
                </c:pt>
                <c:pt idx="186">
                  <c:v>114</c:v>
                </c:pt>
                <c:pt idx="187">
                  <c:v>140</c:v>
                </c:pt>
                <c:pt idx="188">
                  <c:v>92</c:v>
                </c:pt>
                <c:pt idx="189">
                  <c:v>226</c:v>
                </c:pt>
                <c:pt idx="190">
                  <c:v>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64-4BF1-B5A0-D08DA469D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268128"/>
        <c:axId val="450272064"/>
      </c:scatterChart>
      <c:valAx>
        <c:axId val="45026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272064"/>
        <c:crosses val="autoZero"/>
        <c:crossBetween val="midCat"/>
      </c:valAx>
      <c:valAx>
        <c:axId val="45027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268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'Backers_count relation'!$J$1</c:f>
              <c:strCache>
                <c:ptCount val="1"/>
                <c:pt idx="0">
                  <c:v>backers_count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3300"/>
              </a:solidFill>
              <a:ln w="9525">
                <a:noFill/>
              </a:ln>
              <a:effectLst/>
            </c:spPr>
          </c:marker>
          <c:xVal>
            <c:strRef>
              <c:f>'Backers_count relation'!$I$2:$I$39</c:f>
              <c:strCache>
                <c:ptCount val="38"/>
                <c:pt idx="0">
                  <c:v>failed</c:v>
                </c:pt>
                <c:pt idx="1">
                  <c:v>failed</c:v>
                </c:pt>
                <c:pt idx="2">
                  <c:v>failed</c:v>
                </c:pt>
                <c:pt idx="3">
                  <c:v>failed</c:v>
                </c:pt>
                <c:pt idx="4">
                  <c:v>failed</c:v>
                </c:pt>
                <c:pt idx="5">
                  <c:v>failed</c:v>
                </c:pt>
                <c:pt idx="6">
                  <c:v>failed</c:v>
                </c:pt>
                <c:pt idx="7">
                  <c:v>failed</c:v>
                </c:pt>
                <c:pt idx="8">
                  <c:v>failed</c:v>
                </c:pt>
                <c:pt idx="9">
                  <c:v>failed</c:v>
                </c:pt>
                <c:pt idx="10">
                  <c:v>failed</c:v>
                </c:pt>
                <c:pt idx="11">
                  <c:v>failed</c:v>
                </c:pt>
                <c:pt idx="12">
                  <c:v>failed</c:v>
                </c:pt>
                <c:pt idx="13">
                  <c:v>failed</c:v>
                </c:pt>
                <c:pt idx="14">
                  <c:v>failed</c:v>
                </c:pt>
                <c:pt idx="15">
                  <c:v>failed</c:v>
                </c:pt>
                <c:pt idx="16">
                  <c:v>failed</c:v>
                </c:pt>
                <c:pt idx="17">
                  <c:v>failed</c:v>
                </c:pt>
                <c:pt idx="18">
                  <c:v>failed</c:v>
                </c:pt>
                <c:pt idx="19">
                  <c:v>failed</c:v>
                </c:pt>
                <c:pt idx="20">
                  <c:v>failed</c:v>
                </c:pt>
                <c:pt idx="21">
                  <c:v>failed</c:v>
                </c:pt>
                <c:pt idx="22">
                  <c:v>failed</c:v>
                </c:pt>
                <c:pt idx="23">
                  <c:v>failed</c:v>
                </c:pt>
                <c:pt idx="24">
                  <c:v>failed</c:v>
                </c:pt>
                <c:pt idx="25">
                  <c:v>failed</c:v>
                </c:pt>
                <c:pt idx="26">
                  <c:v>failed</c:v>
                </c:pt>
                <c:pt idx="27">
                  <c:v>failed</c:v>
                </c:pt>
                <c:pt idx="28">
                  <c:v>failed</c:v>
                </c:pt>
                <c:pt idx="29">
                  <c:v>failed</c:v>
                </c:pt>
                <c:pt idx="30">
                  <c:v>failed</c:v>
                </c:pt>
                <c:pt idx="31">
                  <c:v>failed</c:v>
                </c:pt>
                <c:pt idx="32">
                  <c:v>failed</c:v>
                </c:pt>
                <c:pt idx="33">
                  <c:v>failed</c:v>
                </c:pt>
                <c:pt idx="34">
                  <c:v>failed</c:v>
                </c:pt>
                <c:pt idx="35">
                  <c:v>failed</c:v>
                </c:pt>
                <c:pt idx="36">
                  <c:v>failed</c:v>
                </c:pt>
                <c:pt idx="37">
                  <c:v>failed</c:v>
                </c:pt>
              </c:strCache>
            </c:strRef>
          </c:xVal>
          <c:yVal>
            <c:numRef>
              <c:f>'Backers_count relation'!$J$2:$J$39</c:f>
              <c:numCache>
                <c:formatCode>General</c:formatCode>
                <c:ptCount val="38"/>
                <c:pt idx="0">
                  <c:v>24</c:v>
                </c:pt>
                <c:pt idx="1">
                  <c:v>15</c:v>
                </c:pt>
                <c:pt idx="2">
                  <c:v>5</c:v>
                </c:pt>
                <c:pt idx="3">
                  <c:v>38</c:v>
                </c:pt>
                <c:pt idx="4">
                  <c:v>12</c:v>
                </c:pt>
                <c:pt idx="5">
                  <c:v>30</c:v>
                </c:pt>
                <c:pt idx="6">
                  <c:v>5</c:v>
                </c:pt>
                <c:pt idx="7">
                  <c:v>19</c:v>
                </c:pt>
                <c:pt idx="8">
                  <c:v>24</c:v>
                </c:pt>
                <c:pt idx="9">
                  <c:v>13</c:v>
                </c:pt>
                <c:pt idx="10">
                  <c:v>41</c:v>
                </c:pt>
                <c:pt idx="11">
                  <c:v>15</c:v>
                </c:pt>
                <c:pt idx="12">
                  <c:v>15</c:v>
                </c:pt>
                <c:pt idx="13">
                  <c:v>49</c:v>
                </c:pt>
                <c:pt idx="14">
                  <c:v>32</c:v>
                </c:pt>
                <c:pt idx="15">
                  <c:v>33</c:v>
                </c:pt>
                <c:pt idx="16">
                  <c:v>33</c:v>
                </c:pt>
                <c:pt idx="17">
                  <c:v>25</c:v>
                </c:pt>
                <c:pt idx="18">
                  <c:v>15</c:v>
                </c:pt>
                <c:pt idx="19">
                  <c:v>31</c:v>
                </c:pt>
                <c:pt idx="20">
                  <c:v>39</c:v>
                </c:pt>
                <c:pt idx="21">
                  <c:v>16</c:v>
                </c:pt>
                <c:pt idx="22">
                  <c:v>9</c:v>
                </c:pt>
                <c:pt idx="23">
                  <c:v>19</c:v>
                </c:pt>
                <c:pt idx="24">
                  <c:v>63</c:v>
                </c:pt>
                <c:pt idx="25">
                  <c:v>35</c:v>
                </c:pt>
                <c:pt idx="26">
                  <c:v>18</c:v>
                </c:pt>
                <c:pt idx="27">
                  <c:v>10</c:v>
                </c:pt>
                <c:pt idx="28">
                  <c:v>17</c:v>
                </c:pt>
                <c:pt idx="29">
                  <c:v>6</c:v>
                </c:pt>
                <c:pt idx="30">
                  <c:v>7</c:v>
                </c:pt>
                <c:pt idx="31">
                  <c:v>36</c:v>
                </c:pt>
                <c:pt idx="32">
                  <c:v>31</c:v>
                </c:pt>
                <c:pt idx="33">
                  <c:v>35</c:v>
                </c:pt>
                <c:pt idx="34">
                  <c:v>12</c:v>
                </c:pt>
                <c:pt idx="35">
                  <c:v>52</c:v>
                </c:pt>
                <c:pt idx="36">
                  <c:v>13</c:v>
                </c:pt>
                <c:pt idx="37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3E-40C0-8D5F-FDE8CA226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766792"/>
        <c:axId val="546767448"/>
      </c:scatterChart>
      <c:valAx>
        <c:axId val="546766792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767448"/>
        <c:crosses val="autoZero"/>
        <c:crossBetween val="midCat"/>
      </c:valAx>
      <c:valAx>
        <c:axId val="546767448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766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'Backers_count relation'!$J$1</c:f>
              <c:strCache>
                <c:ptCount val="1"/>
                <c:pt idx="0">
                  <c:v>backers_count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3300"/>
              </a:solidFill>
              <a:ln w="9525">
                <a:noFill/>
              </a:ln>
              <a:effectLst/>
            </c:spPr>
          </c:marker>
          <c:xVal>
            <c:strRef>
              <c:f>'Backers_count relation'!$I$2:$I$39</c:f>
              <c:strCache>
                <c:ptCount val="38"/>
                <c:pt idx="0">
                  <c:v>failed</c:v>
                </c:pt>
                <c:pt idx="1">
                  <c:v>failed</c:v>
                </c:pt>
                <c:pt idx="2">
                  <c:v>failed</c:v>
                </c:pt>
                <c:pt idx="3">
                  <c:v>failed</c:v>
                </c:pt>
                <c:pt idx="4">
                  <c:v>failed</c:v>
                </c:pt>
                <c:pt idx="5">
                  <c:v>failed</c:v>
                </c:pt>
                <c:pt idx="6">
                  <c:v>failed</c:v>
                </c:pt>
                <c:pt idx="7">
                  <c:v>failed</c:v>
                </c:pt>
                <c:pt idx="8">
                  <c:v>failed</c:v>
                </c:pt>
                <c:pt idx="9">
                  <c:v>failed</c:v>
                </c:pt>
                <c:pt idx="10">
                  <c:v>failed</c:v>
                </c:pt>
                <c:pt idx="11">
                  <c:v>failed</c:v>
                </c:pt>
                <c:pt idx="12">
                  <c:v>failed</c:v>
                </c:pt>
                <c:pt idx="13">
                  <c:v>failed</c:v>
                </c:pt>
                <c:pt idx="14">
                  <c:v>failed</c:v>
                </c:pt>
                <c:pt idx="15">
                  <c:v>failed</c:v>
                </c:pt>
                <c:pt idx="16">
                  <c:v>failed</c:v>
                </c:pt>
                <c:pt idx="17">
                  <c:v>failed</c:v>
                </c:pt>
                <c:pt idx="18">
                  <c:v>failed</c:v>
                </c:pt>
                <c:pt idx="19">
                  <c:v>failed</c:v>
                </c:pt>
                <c:pt idx="20">
                  <c:v>failed</c:v>
                </c:pt>
                <c:pt idx="21">
                  <c:v>failed</c:v>
                </c:pt>
                <c:pt idx="22">
                  <c:v>failed</c:v>
                </c:pt>
                <c:pt idx="23">
                  <c:v>failed</c:v>
                </c:pt>
                <c:pt idx="24">
                  <c:v>failed</c:v>
                </c:pt>
                <c:pt idx="25">
                  <c:v>failed</c:v>
                </c:pt>
                <c:pt idx="26">
                  <c:v>failed</c:v>
                </c:pt>
                <c:pt idx="27">
                  <c:v>failed</c:v>
                </c:pt>
                <c:pt idx="28">
                  <c:v>failed</c:v>
                </c:pt>
                <c:pt idx="29">
                  <c:v>failed</c:v>
                </c:pt>
                <c:pt idx="30">
                  <c:v>failed</c:v>
                </c:pt>
                <c:pt idx="31">
                  <c:v>failed</c:v>
                </c:pt>
                <c:pt idx="32">
                  <c:v>failed</c:v>
                </c:pt>
                <c:pt idx="33">
                  <c:v>failed</c:v>
                </c:pt>
                <c:pt idx="34">
                  <c:v>failed</c:v>
                </c:pt>
                <c:pt idx="35">
                  <c:v>failed</c:v>
                </c:pt>
                <c:pt idx="36">
                  <c:v>failed</c:v>
                </c:pt>
                <c:pt idx="37">
                  <c:v>failed</c:v>
                </c:pt>
              </c:strCache>
            </c:strRef>
          </c:xVal>
          <c:yVal>
            <c:numRef>
              <c:f>'Backers_count relation'!$J$2:$J$39</c:f>
              <c:numCache>
                <c:formatCode>General</c:formatCode>
                <c:ptCount val="38"/>
                <c:pt idx="0">
                  <c:v>24</c:v>
                </c:pt>
                <c:pt idx="1">
                  <c:v>15</c:v>
                </c:pt>
                <c:pt idx="2">
                  <c:v>5</c:v>
                </c:pt>
                <c:pt idx="3">
                  <c:v>38</c:v>
                </c:pt>
                <c:pt idx="4">
                  <c:v>12</c:v>
                </c:pt>
                <c:pt idx="5">
                  <c:v>30</c:v>
                </c:pt>
                <c:pt idx="6">
                  <c:v>5</c:v>
                </c:pt>
                <c:pt idx="7">
                  <c:v>19</c:v>
                </c:pt>
                <c:pt idx="8">
                  <c:v>24</c:v>
                </c:pt>
                <c:pt idx="9">
                  <c:v>13</c:v>
                </c:pt>
                <c:pt idx="10">
                  <c:v>41</c:v>
                </c:pt>
                <c:pt idx="11">
                  <c:v>15</c:v>
                </c:pt>
                <c:pt idx="12">
                  <c:v>15</c:v>
                </c:pt>
                <c:pt idx="13">
                  <c:v>49</c:v>
                </c:pt>
                <c:pt idx="14">
                  <c:v>32</c:v>
                </c:pt>
                <c:pt idx="15">
                  <c:v>33</c:v>
                </c:pt>
                <c:pt idx="16">
                  <c:v>33</c:v>
                </c:pt>
                <c:pt idx="17">
                  <c:v>25</c:v>
                </c:pt>
                <c:pt idx="18">
                  <c:v>15</c:v>
                </c:pt>
                <c:pt idx="19">
                  <c:v>31</c:v>
                </c:pt>
                <c:pt idx="20">
                  <c:v>39</c:v>
                </c:pt>
                <c:pt idx="21">
                  <c:v>16</c:v>
                </c:pt>
                <c:pt idx="22">
                  <c:v>9</c:v>
                </c:pt>
                <c:pt idx="23">
                  <c:v>19</c:v>
                </c:pt>
                <c:pt idx="24">
                  <c:v>63</c:v>
                </c:pt>
                <c:pt idx="25">
                  <c:v>35</c:v>
                </c:pt>
                <c:pt idx="26">
                  <c:v>18</c:v>
                </c:pt>
                <c:pt idx="27">
                  <c:v>10</c:v>
                </c:pt>
                <c:pt idx="28">
                  <c:v>17</c:v>
                </c:pt>
                <c:pt idx="29">
                  <c:v>6</c:v>
                </c:pt>
                <c:pt idx="30">
                  <c:v>7</c:v>
                </c:pt>
                <c:pt idx="31">
                  <c:v>36</c:v>
                </c:pt>
                <c:pt idx="32">
                  <c:v>31</c:v>
                </c:pt>
                <c:pt idx="33">
                  <c:v>35</c:v>
                </c:pt>
                <c:pt idx="34">
                  <c:v>12</c:v>
                </c:pt>
                <c:pt idx="35">
                  <c:v>52</c:v>
                </c:pt>
                <c:pt idx="36">
                  <c:v>13</c:v>
                </c:pt>
                <c:pt idx="37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27-4CF9-8652-AA3064A19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766792"/>
        <c:axId val="546767448"/>
      </c:scatterChart>
      <c:valAx>
        <c:axId val="546766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767448"/>
        <c:crosses val="autoZero"/>
        <c:crossBetween val="midCat"/>
      </c:valAx>
      <c:valAx>
        <c:axId val="546767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766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87630</xdr:colOff>
      <xdr:row>1</xdr:row>
      <xdr:rowOff>118110</xdr:rowOff>
    </xdr:from>
    <xdr:to>
      <xdr:col>16</xdr:col>
      <xdr:colOff>548640</xdr:colOff>
      <xdr:row>22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</xdr:colOff>
      <xdr:row>0</xdr:row>
      <xdr:rowOff>80010</xdr:rowOff>
    </xdr:from>
    <xdr:to>
      <xdr:col>15</xdr:col>
      <xdr:colOff>525780</xdr:colOff>
      <xdr:row>20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</xdr:colOff>
      <xdr:row>3</xdr:row>
      <xdr:rowOff>49530</xdr:rowOff>
    </xdr:from>
    <xdr:to>
      <xdr:col>13</xdr:col>
      <xdr:colOff>609600</xdr:colOff>
      <xdr:row>22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171450</xdr:rowOff>
    </xdr:from>
    <xdr:to>
      <xdr:col>7</xdr:col>
      <xdr:colOff>1082040</xdr:colOff>
      <xdr:row>30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735330</xdr:colOff>
      <xdr:row>13</xdr:row>
      <xdr:rowOff>179070</xdr:rowOff>
    </xdr:from>
    <xdr:to>
      <xdr:col>6</xdr:col>
      <xdr:colOff>624840</xdr:colOff>
      <xdr:row>25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422910</xdr:colOff>
      <xdr:row>13</xdr:row>
      <xdr:rowOff>156210</xdr:rowOff>
    </xdr:from>
    <xdr:to>
      <xdr:col>15</xdr:col>
      <xdr:colOff>137160</xdr:colOff>
      <xdr:row>25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426720</xdr:colOff>
      <xdr:row>26</xdr:row>
      <xdr:rowOff>83820</xdr:rowOff>
    </xdr:from>
    <xdr:to>
      <xdr:col>15</xdr:col>
      <xdr:colOff>140970</xdr:colOff>
      <xdr:row>37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smine Bamba (EV Logistics Perishable)" refreshedDate="45088.91675138889" createdVersion="8" refreshedVersion="8" minRefreshableVersion="3" recordCount="1000" xr:uid="{DA3B1B3D-E5F6-4C97-8E12-AC66F032BE21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asmine Bamba (EV Logistics Perishable)" refreshedDate="45092.561286342592" backgroundQuery="1" createdVersion="8" refreshedVersion="8" minRefreshableVersion="3" recordCount="0" supportSubquery="1" supportAdvancedDrill="1" xr:uid="{6590E97D-C75A-4546-AD40-AFFDDFD12276}">
  <cacheSource type="external" connectionId="1"/>
  <cacheFields count="5"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Measures].[Count of outcome]" caption="Count of outcome" numFmtId="0" hierarchy="26" level="32767"/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3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2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x v="1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x v="2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x v="3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x v="4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x v="5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x v="6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x v="7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x v="8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x v="9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x v="10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x v="11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x v="12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x v="13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x v="14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x v="15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x v="16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x v="17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x v="18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x v="19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x v="20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x v="21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x v="22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x v="23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x v="24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x v="25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x v="26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x v="27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x v="28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x v="29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x v="30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x v="31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x v="32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x v="33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x v="34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x v="35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x v="36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x v="37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x v="38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x v="39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x v="40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x v="41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x v="42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x v="43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x v="44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x v="45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x v="46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x v="47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x v="48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x v="49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x v="50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x v="51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x v="52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x v="53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x v="54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x v="55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x v="56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x v="57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x v="58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x v="59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x v="60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x v="61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x v="62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x v="63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x v="64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x v="65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x v="66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x v="67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x v="68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x v="69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x v="70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x v="71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x v="72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x v="73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x v="74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x v="75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x v="76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x v="77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x v="78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x v="79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x v="80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x v="81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x v="82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x v="83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x v="84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x v="85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x v="86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x v="87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x v="88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x v="89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x v="90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x v="91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x v="92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x v="93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x v="94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x v="95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x v="96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x v="97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x v="98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x v="99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x v="100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x v="101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x v="102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x v="103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x v="104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x v="105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x v="106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x v="107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x v="108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x v="109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x v="110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x v="111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x v="112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x v="113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x v="114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x v="115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x v="116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x v="117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x v="118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x v="119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x v="120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x v="121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x v="122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x v="123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x v="124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x v="125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x v="126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x v="127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x v="128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x v="129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x v="130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x v="131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x v="132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x v="133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x v="134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x v="135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x v="136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x v="137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x v="138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x v="139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x v="140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x v="141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x v="142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x v="143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x v="144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x v="145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x v="146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x v="147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x v="148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x v="149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x v="150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x v="151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x v="152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x v="153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x v="154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x v="155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x v="156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x v="157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x v="158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x v="159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x v="160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x v="161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x v="162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x v="163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x v="164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x v="165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x v="166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x v="167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x v="168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x v="169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x v="170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x v="171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x v="172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x v="173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x v="174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x v="175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x v="176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x v="177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x v="178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x v="179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x v="180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x v="181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x v="182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x v="183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x v="184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x v="185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x v="186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x v="187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x v="188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x v="189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x v="190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x v="191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x v="192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x v="193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x v="194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x v="195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x v="196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x v="197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x v="198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x v="199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x v="200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x v="201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x v="202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x v="203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x v="204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x v="205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x v="206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x v="207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x v="208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x v="209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x v="210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x v="211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x v="212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x v="213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x v="214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x v="215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x v="216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x v="217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x v="218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x v="219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x v="220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x v="221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x v="222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x v="223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x v="224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x v="225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x v="102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x v="226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x v="227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x v="228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x v="229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x v="230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x v="231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x v="232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x v="233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x v="234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x v="235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x v="236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x v="237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x v="238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x v="239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x v="240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x v="241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x v="242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x v="243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x v="244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x v="245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x v="246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x v="247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x v="248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x v="249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x v="250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x v="251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x v="252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x v="253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x v="254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x v="255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x v="256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x v="257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x v="258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x v="259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x v="260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x v="261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x v="262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x v="263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x v="264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x v="265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x v="266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x v="267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x v="268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x v="269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x v="270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x v="271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x v="272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x v="273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x v="274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x v="275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x v="276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x v="277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x v="278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x v="279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x v="280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x v="281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x v="282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x v="283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x v="284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x v="285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x v="286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x v="287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x v="288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x v="289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x v="290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x v="291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x v="292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x v="293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x v="294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x v="295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x v="296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x v="297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x v="298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x v="299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x v="300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x v="301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x v="302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x v="303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x v="304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x v="305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x v="306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x v="307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x v="308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x v="309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x v="310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x v="311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x v="312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x v="313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x v="314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x v="315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x v="316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x v="317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x v="318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x v="319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x v="320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x v="321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x v="322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x v="323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x v="324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x v="325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x v="326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x v="327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x v="328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x v="329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x v="330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x v="331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x v="332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x v="333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x v="334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x v="335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x v="336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x v="337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x v="338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x v="339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x v="340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x v="341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x v="342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x v="343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x v="344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x v="345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x v="346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x v="347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x v="348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x v="349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x v="350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x v="351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x v="352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x v="353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x v="354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x v="355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x v="356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x v="357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x v="358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x v="359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x v="360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x v="361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x v="362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x v="363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x v="364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x v="365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x v="366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x v="367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x v="368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x v="369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x v="370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x v="371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x v="372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x v="373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x v="374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x v="375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x v="376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x v="377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x v="378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x v="379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x v="380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x v="381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x v="382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x v="383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x v="384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x v="385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x v="386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x v="387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x v="388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x v="389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x v="390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x v="391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x v="392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x v="393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x v="122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x v="394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x v="395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x v="396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x v="397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x v="398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x v="399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x v="400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x v="401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x v="402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x v="403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x v="404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x v="405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x v="406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x v="97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x v="407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x v="408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x v="409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x v="410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x v="411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x v="412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x v="413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x v="414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x v="32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x v="415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x v="416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x v="417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x v="418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x v="419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x v="420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x v="421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x v="422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x v="423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x v="424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x v="425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x v="426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x v="427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x v="428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x v="429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x v="430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x v="431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x v="432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x v="433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x v="434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x v="435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x v="436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x v="437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x v="438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x v="439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x v="347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x v="440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x v="441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x v="442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x v="443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x v="444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x v="445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x v="446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x v="447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x v="448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x v="449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x v="450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x v="451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x v="452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x v="453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x v="454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x v="455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x v="456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x v="457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x v="458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x v="459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x v="460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x v="461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x v="462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x v="463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x v="464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x v="465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x v="197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x v="466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x v="467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x v="468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x v="469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x v="470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x v="471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x v="472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x v="473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x v="474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x v="475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x v="476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x v="477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x v="478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x v="479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x v="480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x v="481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x v="482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x v="483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x v="484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x v="485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x v="486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x v="487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x v="488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x v="489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x v="490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x v="491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x v="492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x v="493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x v="494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x v="495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x v="212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x v="496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x v="497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x v="498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x v="499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x v="500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x v="501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x v="173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x v="502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x v="503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x v="504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x v="505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x v="506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x v="507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x v="508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x v="509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x v="510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x v="511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x v="512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x v="513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x v="514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x v="515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x v="516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x v="517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x v="518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x v="519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x v="520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x v="521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x v="522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x v="523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x v="524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x v="525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x v="526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x v="527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x v="528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x v="529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x v="530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x v="531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x v="532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x v="533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x v="534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x v="535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x v="536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x v="537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x v="538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x v="539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x v="540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x v="541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x v="542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x v="543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x v="544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x v="545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x v="546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x v="547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x v="195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x v="548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x v="549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x v="550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x v="551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x v="552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x v="553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x v="554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x v="555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x v="556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x v="557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x v="558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x v="559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x v="560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x v="561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x v="562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x v="563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x v="564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x v="565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x v="566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x v="567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x v="568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x v="569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x v="570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x v="251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x v="571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x v="572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x v="573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x v="8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x v="574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x v="575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x v="576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x v="577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x v="578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x v="579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x v="580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x v="581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x v="582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x v="583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x v="584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x v="585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x v="586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x v="587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x v="588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x v="589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x v="590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x v="591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x v="592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x v="593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x v="594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x v="595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x v="596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x v="597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x v="598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x v="599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x v="600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x v="601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x v="602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x v="603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x v="604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x v="605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x v="606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x v="607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x v="608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x v="609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x v="610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x v="611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x v="612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x v="613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x v="614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x v="615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x v="616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x v="617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x v="618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x v="619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x v="620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x v="621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x v="622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x v="623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x v="624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x v="625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x v="626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x v="627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x v="628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x v="629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x v="630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x v="631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x v="632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x v="633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x v="634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x v="635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x v="636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x v="637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x v="638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x v="639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x v="640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x v="641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x v="642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x v="643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x v="644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x v="645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x v="646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x v="647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x v="648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x v="649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x v="650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x v="651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x v="652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x v="327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x v="653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x v="654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x v="655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x v="656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x v="657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x v="635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x v="658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x v="659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x v="660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x v="661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x v="662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x v="663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x v="664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x v="665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x v="307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x v="666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x v="667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x v="668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x v="669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x v="670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x v="671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x v="672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x v="673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x v="674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x v="675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x v="676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x v="677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x v="678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x v="679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x v="680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x v="681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x v="682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x v="683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x v="684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x v="196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x v="685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x v="686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x v="687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x v="688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x v="689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x v="690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x v="691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x v="692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x v="693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x v="694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x v="695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x v="696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x v="697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x v="698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x v="699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x v="700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x v="701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x v="702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x v="703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x v="704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x v="705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x v="706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x v="707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x v="708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x v="709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x v="710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x v="711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x v="712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x v="713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x v="714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x v="715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x v="716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x v="717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x v="718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x v="719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x v="720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x v="721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x v="722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x v="486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x v="723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x v="724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x v="287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x v="725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x v="726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x v="727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x v="728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x v="729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x v="730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x v="731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x v="732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x v="733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x v="734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x v="735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x v="736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x v="737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x v="738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x v="739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x v="740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x v="741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x v="742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x v="743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x v="744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x v="307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x v="745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x v="746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x v="747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x v="748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x v="749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x v="750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x v="751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x v="752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x v="753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x v="754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x v="755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x v="756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x v="757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x v="758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x v="759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x v="760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x v="761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x v="762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x v="763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x v="764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x v="765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x v="766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x v="767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x v="768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x v="769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x v="770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x v="771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x v="772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x v="773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x v="774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x v="775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x v="776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x v="777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x v="778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x v="779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x v="780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x v="781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x v="782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x v="783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x v="784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x v="785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x v="786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x v="787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x v="788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x v="789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x v="790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x v="764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x v="791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x v="792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x v="793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x v="794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x v="795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x v="796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x v="797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x v="798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x v="311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x v="799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x v="800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x v="801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x v="802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x v="803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x v="804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x v="805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x v="806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x v="807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x v="808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x v="809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x v="810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x v="811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x v="812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x v="813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x v="814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x v="815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x v="816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x v="817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x v="818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x v="819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x v="820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x v="821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x v="822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x v="823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x v="824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x v="825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x v="826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x v="827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x v="828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x v="829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x v="830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x v="831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x v="832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x v="833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x v="834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x v="835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x v="764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x v="836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x v="837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x v="838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x v="839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x v="840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x v="841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x v="842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x v="843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x v="844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x v="845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x v="846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x v="847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x v="848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x v="849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x v="850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x v="851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x v="852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x v="853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x v="854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x v="855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x v="856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x v="857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x v="858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x v="859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x v="860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x v="861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x v="862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x v="863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x v="864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x v="865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x v="866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x v="867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x v="868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x v="869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x v="870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x v="871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x v="872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x v="873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x v="874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x v="875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x v="876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x v="877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x v="878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x v="879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x v="880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x v="881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x v="882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x v="883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x v="884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x v="885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x v="886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x v="887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x v="888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x v="889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x v="890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x v="891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x v="892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x v="893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x v="894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x v="895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x v="896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x v="897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x v="898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x v="899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x v="900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x v="901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x v="902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x v="903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x v="904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x v="905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x v="906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x v="907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x v="908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x v="909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x v="910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x v="911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x v="912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x v="913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x v="914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x v="591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x v="915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x v="916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x v="917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x v="918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x v="919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x v="916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x v="920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x v="921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x v="922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x v="923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x v="924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x v="925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x v="926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x v="927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x v="928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x v="929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x v="930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x v="931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x v="932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x v="933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x v="934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x v="935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x v="936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x v="937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x v="938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x v="939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x v="940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x v="941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x v="942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x v="411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x v="943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x v="944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x v="945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x v="946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x v="947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x v="948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x v="949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x v="950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x v="951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x v="952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x v="597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x v="953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x v="954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x v="955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x v="956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x v="957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x v="958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x v="959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x v="960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x v="961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x v="962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x v="963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x v="964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x v="965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x v="509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x v="966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x v="967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x v="968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x v="969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x v="970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x v="971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x v="972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x v="973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3AA2CA-20F8-442C-85F6-031108E2F73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5" firstHeaderRow="1" firstDataRow="2" firstDataCol="1" rowPageCount="1" colPageCount="1"/>
  <pivotFields count="18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AB0EEB-890E-425C-8AF9-B2A1BF1932E2}" name="PivotTable2" cacheId="10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18" firstHeaderRow="1" firstDataRow="2" firstDataCol="1" rowPageCount="2" colPageCount="1"/>
  <pivotFields count="5">
    <pivotField axis="axisPage" allDrilled="1" subtotalTop="0" showAll="0" dataSourceSort="1" defaultSubtotal="0" defaultAttributeDrillState="1"/>
    <pivotField name="Years"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2">
    <pageField fld="0" hier="18" name="[Range].[Parent Category].[All]" cap="All"/>
    <pageField fld="1" hier="20" name="[Range].[Date Created Conversion (Year)].[All]" cap="All"/>
  </pageFields>
  <dataFields count="1">
    <dataField name="Count of outcome" fld="4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91D3F0-037C-4C9C-B95F-924C1DB8C92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workbookViewId="0">
      <selection activeCell="Q1" sqref="Q1"/>
    </sheetView>
  </sheetViews>
  <sheetFormatPr defaultColWidth="11.19921875" defaultRowHeight="15.6" x14ac:dyDescent="0.3"/>
  <cols>
    <col min="1" max="1" width="4.19921875" bestFit="1" customWidth="1"/>
    <col min="2" max="2" width="30.69921875" style="4" bestFit="1" customWidth="1"/>
    <col min="3" max="3" width="33.5" style="3" customWidth="1"/>
    <col min="5" max="5" width="11.19921875" customWidth="1"/>
    <col min="6" max="6" width="18.19921875" bestFit="1" customWidth="1"/>
    <col min="7" max="7" width="11.19921875" customWidth="1"/>
    <col min="8" max="8" width="13" customWidth="1"/>
    <col min="9" max="9" width="16.09765625" customWidth="1"/>
    <col min="10" max="11" width="11.19921875" customWidth="1"/>
    <col min="12" max="13" width="11.19921875" bestFit="1" customWidth="1"/>
    <col min="14" max="14" width="26.19921875" style="11" bestFit="1" customWidth="1"/>
    <col min="15" max="15" width="24.69921875" style="11" bestFit="1" customWidth="1"/>
    <col min="18" max="18" width="28" bestFit="1" customWidth="1"/>
    <col min="19" max="19" width="18.5" bestFit="1" customWidth="1"/>
    <col min="20" max="20" width="17.39843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0" t="s">
        <v>2071</v>
      </c>
      <c r="O1" s="10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s="4" t="s">
        <v>12</v>
      </c>
      <c r="C2" s="3" t="s">
        <v>13</v>
      </c>
      <c r="D2">
        <v>100</v>
      </c>
      <c r="E2">
        <v>0</v>
      </c>
      <c r="F2" s="5">
        <f>E2/D2*100</f>
        <v>0</v>
      </c>
      <c r="G2" t="s">
        <v>14</v>
      </c>
      <c r="H2">
        <v>0</v>
      </c>
      <c r="I2">
        <f>IF(H2=0, 0, E2/H2)</f>
        <v>0</v>
      </c>
      <c r="J2" t="s">
        <v>15</v>
      </c>
      <c r="K2" t="s">
        <v>16</v>
      </c>
      <c r="L2">
        <v>1448690400</v>
      </c>
      <c r="M2">
        <v>1450159200</v>
      </c>
      <c r="N2" s="11">
        <f>(((L2/60)/60)/24)+DATE(1970,1,1)</f>
        <v>42336.25</v>
      </c>
      <c r="O2" s="11">
        <f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3">
      <c r="A3">
        <v>1</v>
      </c>
      <c r="B3" s="4" t="s">
        <v>18</v>
      </c>
      <c r="C3" s="3" t="s">
        <v>19</v>
      </c>
      <c r="D3">
        <v>1400</v>
      </c>
      <c r="E3">
        <v>14560</v>
      </c>
      <c r="F3" s="5">
        <f t="shared" ref="F3:F66" si="0">E3/D3*100</f>
        <v>1040</v>
      </c>
      <c r="G3" t="s">
        <v>20</v>
      </c>
      <c r="H3">
        <v>158</v>
      </c>
      <c r="I3" s="6">
        <f>IF(H3=0, 0, 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1">
        <f t="shared" ref="N3:N66" si="1">(((L3/60)/60)/24)+DATE(1970,1,1)</f>
        <v>41870.208333333336</v>
      </c>
      <c r="O3" s="11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.2" x14ac:dyDescent="0.3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6">
        <f t="shared" ref="I4:I67" si="3">IF(H4=0, 0, E4/H4)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1">
        <f t="shared" si="1"/>
        <v>41595.25</v>
      </c>
      <c r="O4" s="11">
        <f t="shared" si="2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.2" x14ac:dyDescent="0.3">
      <c r="A5">
        <v>3</v>
      </c>
      <c r="B5" s="4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6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1">
        <f t="shared" si="1"/>
        <v>43688.208333333328</v>
      </c>
      <c r="O5" s="11">
        <f t="shared" si="2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3">
      <c r="A6">
        <v>4</v>
      </c>
      <c r="B6" s="4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6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1">
        <f t="shared" si="1"/>
        <v>43485.25</v>
      </c>
      <c r="O6" s="11">
        <f t="shared" si="2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3">
      <c r="A7">
        <v>5</v>
      </c>
      <c r="B7" s="4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6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1">
        <f t="shared" si="1"/>
        <v>41149.208333333336</v>
      </c>
      <c r="O7" s="11">
        <f t="shared" si="2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3">
      <c r="A8">
        <v>6</v>
      </c>
      <c r="B8" s="4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6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1">
        <f t="shared" si="1"/>
        <v>42991.208333333328</v>
      </c>
      <c r="O8" s="11">
        <f t="shared" si="2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3">
      <c r="A9">
        <v>7</v>
      </c>
      <c r="B9" s="4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6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1">
        <f t="shared" si="1"/>
        <v>42229.208333333328</v>
      </c>
      <c r="O9" s="11">
        <f t="shared" si="2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3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6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1">
        <f t="shared" si="1"/>
        <v>40399.208333333336</v>
      </c>
      <c r="O10" s="11">
        <f t="shared" si="2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3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6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1">
        <f t="shared" si="1"/>
        <v>41536.208333333336</v>
      </c>
      <c r="O11" s="11">
        <f t="shared" si="2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3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6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11">
        <f t="shared" si="1"/>
        <v>40404.208333333336</v>
      </c>
      <c r="O12" s="11">
        <f t="shared" si="2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.2" x14ac:dyDescent="0.3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6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1">
        <f t="shared" si="1"/>
        <v>40442.208333333336</v>
      </c>
      <c r="O13" s="11">
        <f t="shared" si="2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3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6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1">
        <f t="shared" si="1"/>
        <v>43760.208333333328</v>
      </c>
      <c r="O14" s="11">
        <f t="shared" si="2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.2" x14ac:dyDescent="0.3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6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1">
        <f t="shared" si="1"/>
        <v>42532.208333333328</v>
      </c>
      <c r="O15" s="11">
        <f t="shared" si="2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3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6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1">
        <f t="shared" si="1"/>
        <v>40974.25</v>
      </c>
      <c r="O16" s="11">
        <f t="shared" si="2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3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6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1">
        <f t="shared" si="1"/>
        <v>43809.25</v>
      </c>
      <c r="O17" s="11">
        <f t="shared" si="2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x14ac:dyDescent="0.3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6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11">
        <f t="shared" si="1"/>
        <v>41661.25</v>
      </c>
      <c r="O18" s="11">
        <f t="shared" si="2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x14ac:dyDescent="0.3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6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1">
        <f t="shared" si="1"/>
        <v>40555.25</v>
      </c>
      <c r="O19" s="11">
        <f t="shared" si="2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x14ac:dyDescent="0.3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6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1">
        <f t="shared" si="1"/>
        <v>43351.208333333328</v>
      </c>
      <c r="O20" s="11">
        <f t="shared" si="2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3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6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1">
        <f t="shared" si="1"/>
        <v>43528.25</v>
      </c>
      <c r="O21" s="11">
        <f t="shared" si="2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x14ac:dyDescent="0.3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6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1">
        <f t="shared" si="1"/>
        <v>41848.208333333336</v>
      </c>
      <c r="O22" s="11">
        <f t="shared" si="2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x14ac:dyDescent="0.3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6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1">
        <f t="shared" si="1"/>
        <v>40770.208333333336</v>
      </c>
      <c r="O23" s="11">
        <f t="shared" si="2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x14ac:dyDescent="0.3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6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1">
        <f t="shared" si="1"/>
        <v>43193.208333333328</v>
      </c>
      <c r="O24" s="11">
        <f t="shared" si="2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3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6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1">
        <f t="shared" si="1"/>
        <v>43510.25</v>
      </c>
      <c r="O25" s="11">
        <f t="shared" si="2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x14ac:dyDescent="0.3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6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1">
        <f t="shared" si="1"/>
        <v>41811.208333333336</v>
      </c>
      <c r="O26" s="11">
        <f t="shared" si="2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x14ac:dyDescent="0.3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6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1">
        <f t="shared" si="1"/>
        <v>40681.208333333336</v>
      </c>
      <c r="O27" s="11">
        <f t="shared" si="2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x14ac:dyDescent="0.3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6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1">
        <f t="shared" si="1"/>
        <v>43312.208333333328</v>
      </c>
      <c r="O28" s="11">
        <f t="shared" si="2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x14ac:dyDescent="0.3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6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11">
        <f t="shared" si="1"/>
        <v>42280.208333333328</v>
      </c>
      <c r="O29" s="11">
        <f t="shared" si="2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x14ac:dyDescent="0.3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6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1">
        <f t="shared" si="1"/>
        <v>40218.25</v>
      </c>
      <c r="O30" s="11">
        <f t="shared" si="2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x14ac:dyDescent="0.3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6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1">
        <f t="shared" si="1"/>
        <v>43301.208333333328</v>
      </c>
      <c r="O31" s="11">
        <f t="shared" si="2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x14ac:dyDescent="0.3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6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1">
        <f t="shared" si="1"/>
        <v>43609.208333333328</v>
      </c>
      <c r="O32" s="11">
        <f t="shared" si="2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x14ac:dyDescent="0.3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6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1">
        <f t="shared" si="1"/>
        <v>42374.25</v>
      </c>
      <c r="O33" s="11">
        <f t="shared" si="2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x14ac:dyDescent="0.3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6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1">
        <f t="shared" si="1"/>
        <v>43110.25</v>
      </c>
      <c r="O34" s="11">
        <f t="shared" si="2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x14ac:dyDescent="0.3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6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1">
        <f t="shared" si="1"/>
        <v>41917.208333333336</v>
      </c>
      <c r="O35" s="11">
        <f t="shared" si="2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1.2" x14ac:dyDescent="0.3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11">
        <f t="shared" si="1"/>
        <v>42817.208333333328</v>
      </c>
      <c r="O36" s="11">
        <f t="shared" si="2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x14ac:dyDescent="0.3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6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1">
        <f t="shared" si="1"/>
        <v>43484.25</v>
      </c>
      <c r="O37" s="11">
        <f t="shared" si="2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x14ac:dyDescent="0.3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6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11">
        <f t="shared" si="1"/>
        <v>40600.25</v>
      </c>
      <c r="O38" s="11">
        <f t="shared" si="2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1.2" x14ac:dyDescent="0.3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6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1">
        <f t="shared" si="1"/>
        <v>43744.208333333328</v>
      </c>
      <c r="O39" s="11">
        <f t="shared" si="2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x14ac:dyDescent="0.3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6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1">
        <f t="shared" si="1"/>
        <v>40469.208333333336</v>
      </c>
      <c r="O40" s="11">
        <f t="shared" si="2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x14ac:dyDescent="0.3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6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11">
        <f t="shared" si="1"/>
        <v>41330.25</v>
      </c>
      <c r="O41" s="11">
        <f t="shared" si="2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x14ac:dyDescent="0.3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6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1">
        <f t="shared" si="1"/>
        <v>40334.208333333336</v>
      </c>
      <c r="O42" s="11">
        <f t="shared" si="2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x14ac:dyDescent="0.3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6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1">
        <f t="shared" si="1"/>
        <v>41156.208333333336</v>
      </c>
      <c r="O43" s="11">
        <f t="shared" si="2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x14ac:dyDescent="0.3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6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1">
        <f t="shared" si="1"/>
        <v>40728.208333333336</v>
      </c>
      <c r="O44" s="11">
        <f t="shared" si="2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x14ac:dyDescent="0.3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6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1">
        <f t="shared" si="1"/>
        <v>41844.208333333336</v>
      </c>
      <c r="O45" s="11">
        <f t="shared" si="2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x14ac:dyDescent="0.3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6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1">
        <f t="shared" si="1"/>
        <v>43541.208333333328</v>
      </c>
      <c r="O46" s="11">
        <f t="shared" si="2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1.2" x14ac:dyDescent="0.3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6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11">
        <f t="shared" si="1"/>
        <v>42676.208333333328</v>
      </c>
      <c r="O47" s="11">
        <f t="shared" si="2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x14ac:dyDescent="0.3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6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1">
        <f t="shared" si="1"/>
        <v>40367.208333333336</v>
      </c>
      <c r="O48" s="11">
        <f t="shared" si="2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x14ac:dyDescent="0.3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6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1">
        <f t="shared" si="1"/>
        <v>41727.208333333336</v>
      </c>
      <c r="O49" s="11">
        <f t="shared" si="2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x14ac:dyDescent="0.3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6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1">
        <f t="shared" si="1"/>
        <v>42180.208333333328</v>
      </c>
      <c r="O50" s="11">
        <f t="shared" si="2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x14ac:dyDescent="0.3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6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1">
        <f t="shared" si="1"/>
        <v>43758.208333333328</v>
      </c>
      <c r="O51" s="11">
        <f t="shared" si="2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1.2" x14ac:dyDescent="0.3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6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11">
        <f t="shared" si="1"/>
        <v>41487.208333333336</v>
      </c>
      <c r="O52" s="11">
        <f t="shared" si="2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x14ac:dyDescent="0.3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6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1">
        <f t="shared" si="1"/>
        <v>40995.208333333336</v>
      </c>
      <c r="O53" s="11">
        <f t="shared" si="2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x14ac:dyDescent="0.3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6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1">
        <f t="shared" si="1"/>
        <v>40436.208333333336</v>
      </c>
      <c r="O54" s="11">
        <f t="shared" si="2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x14ac:dyDescent="0.3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6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1">
        <f t="shared" si="1"/>
        <v>41779.208333333336</v>
      </c>
      <c r="O55" s="11">
        <f t="shared" si="2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1.2" x14ac:dyDescent="0.3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6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1">
        <f t="shared" si="1"/>
        <v>43170.25</v>
      </c>
      <c r="O56" s="11">
        <f t="shared" si="2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1.2" x14ac:dyDescent="0.3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6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1">
        <f t="shared" si="1"/>
        <v>43311.208333333328</v>
      </c>
      <c r="O57" s="11">
        <f t="shared" si="2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1.2" x14ac:dyDescent="0.3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6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1">
        <f t="shared" si="1"/>
        <v>42014.25</v>
      </c>
      <c r="O58" s="11">
        <f t="shared" si="2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x14ac:dyDescent="0.3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6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1">
        <f t="shared" si="1"/>
        <v>42979.208333333328</v>
      </c>
      <c r="O59" s="11">
        <f t="shared" si="2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x14ac:dyDescent="0.3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6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1">
        <f t="shared" si="1"/>
        <v>42268.208333333328</v>
      </c>
      <c r="O60" s="11">
        <f t="shared" si="2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x14ac:dyDescent="0.3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6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11">
        <f t="shared" si="1"/>
        <v>42898.208333333328</v>
      </c>
      <c r="O61" s="11">
        <f t="shared" si="2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x14ac:dyDescent="0.3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6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1">
        <f t="shared" si="1"/>
        <v>41107.208333333336</v>
      </c>
      <c r="O62" s="11">
        <f t="shared" si="2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1.2" x14ac:dyDescent="0.3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6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1">
        <f t="shared" si="1"/>
        <v>40595.25</v>
      </c>
      <c r="O63" s="11">
        <f t="shared" si="2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ht="31.2" x14ac:dyDescent="0.3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6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1">
        <f t="shared" si="1"/>
        <v>42160.208333333328</v>
      </c>
      <c r="O64" s="11">
        <f t="shared" si="2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x14ac:dyDescent="0.3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6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11">
        <f t="shared" si="1"/>
        <v>42853.208333333328</v>
      </c>
      <c r="O65" s="11">
        <f t="shared" si="2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x14ac:dyDescent="0.3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6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1">
        <f t="shared" si="1"/>
        <v>43283.208333333328</v>
      </c>
      <c r="O66" s="11">
        <f t="shared" si="2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x14ac:dyDescent="0.3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s="5">
        <f t="shared" ref="F67:F130" si="4">E67/D67*100</f>
        <v>236.14754098360655</v>
      </c>
      <c r="G67" t="s">
        <v>20</v>
      </c>
      <c r="H67">
        <v>236</v>
      </c>
      <c r="I67" s="6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1">
        <f t="shared" ref="N67:N130" si="5">(((L67/60)/60)/24)+DATE(1970,1,1)</f>
        <v>40570.25</v>
      </c>
      <c r="O67" s="11">
        <f t="shared" ref="O67:O130" si="6">(((M67/60)/60)/24)+DATE(1970,1,1)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x14ac:dyDescent="0.3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6">
        <f t="shared" ref="I68:I131" si="7">IF(H68=0, 0, E68/H68)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1">
        <f t="shared" si="5"/>
        <v>42102.208333333328</v>
      </c>
      <c r="O68" s="11">
        <f t="shared" si="6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1.2" x14ac:dyDescent="0.3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6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1">
        <f t="shared" si="5"/>
        <v>40203.25</v>
      </c>
      <c r="O69" s="11">
        <f t="shared" si="6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x14ac:dyDescent="0.3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6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1">
        <f t="shared" si="5"/>
        <v>42943.208333333328</v>
      </c>
      <c r="O70" s="11">
        <f t="shared" si="6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ht="31.2" x14ac:dyDescent="0.3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6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1">
        <f t="shared" si="5"/>
        <v>40531.25</v>
      </c>
      <c r="O71" s="11">
        <f t="shared" si="6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x14ac:dyDescent="0.3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6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1">
        <f t="shared" si="5"/>
        <v>40484.208333333336</v>
      </c>
      <c r="O72" s="11">
        <f t="shared" si="6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1.2" x14ac:dyDescent="0.3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6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1">
        <f t="shared" si="5"/>
        <v>43799.25</v>
      </c>
      <c r="O73" s="11">
        <f t="shared" si="6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x14ac:dyDescent="0.3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6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1">
        <f t="shared" si="5"/>
        <v>42186.208333333328</v>
      </c>
      <c r="O74" s="11">
        <f t="shared" si="6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x14ac:dyDescent="0.3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6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1">
        <f t="shared" si="5"/>
        <v>42701.25</v>
      </c>
      <c r="O75" s="11">
        <f t="shared" si="6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x14ac:dyDescent="0.3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6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1">
        <f t="shared" si="5"/>
        <v>42456.208333333328</v>
      </c>
      <c r="O76" s="11">
        <f t="shared" si="6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x14ac:dyDescent="0.3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6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1">
        <f t="shared" si="5"/>
        <v>43296.208333333328</v>
      </c>
      <c r="O77" s="11">
        <f t="shared" si="6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x14ac:dyDescent="0.3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6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1">
        <f t="shared" si="5"/>
        <v>42027.25</v>
      </c>
      <c r="O78" s="11">
        <f t="shared" si="6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x14ac:dyDescent="0.3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6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1">
        <f t="shared" si="5"/>
        <v>40448.208333333336</v>
      </c>
      <c r="O79" s="11">
        <f t="shared" si="6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ht="31.2" x14ac:dyDescent="0.3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6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1">
        <f t="shared" si="5"/>
        <v>43206.208333333328</v>
      </c>
      <c r="O80" s="11">
        <f t="shared" si="6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x14ac:dyDescent="0.3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6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1">
        <f t="shared" si="5"/>
        <v>43267.208333333328</v>
      </c>
      <c r="O81" s="11">
        <f t="shared" si="6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x14ac:dyDescent="0.3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6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1">
        <f t="shared" si="5"/>
        <v>42976.208333333328</v>
      </c>
      <c r="O82" s="11">
        <f t="shared" si="6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x14ac:dyDescent="0.3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6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1">
        <f t="shared" si="5"/>
        <v>43062.25</v>
      </c>
      <c r="O83" s="11">
        <f t="shared" si="6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x14ac:dyDescent="0.3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6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1">
        <f t="shared" si="5"/>
        <v>43482.25</v>
      </c>
      <c r="O84" s="11">
        <f t="shared" si="6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x14ac:dyDescent="0.3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6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1">
        <f t="shared" si="5"/>
        <v>42579.208333333328</v>
      </c>
      <c r="O85" s="11">
        <f t="shared" si="6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ht="31.2" x14ac:dyDescent="0.3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6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1">
        <f t="shared" si="5"/>
        <v>41118.208333333336</v>
      </c>
      <c r="O86" s="11">
        <f t="shared" si="6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x14ac:dyDescent="0.3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6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1">
        <f t="shared" si="5"/>
        <v>40797.208333333336</v>
      </c>
      <c r="O87" s="11">
        <f t="shared" si="6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x14ac:dyDescent="0.3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6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1">
        <f t="shared" si="5"/>
        <v>42128.208333333328</v>
      </c>
      <c r="O88" s="11">
        <f t="shared" si="6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1.2" x14ac:dyDescent="0.3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6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1">
        <f t="shared" si="5"/>
        <v>40610.25</v>
      </c>
      <c r="O89" s="11">
        <f t="shared" si="6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x14ac:dyDescent="0.3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6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1">
        <f t="shared" si="5"/>
        <v>42110.208333333328</v>
      </c>
      <c r="O90" s="11">
        <f t="shared" si="6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x14ac:dyDescent="0.3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6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1">
        <f t="shared" si="5"/>
        <v>40283.208333333336</v>
      </c>
      <c r="O91" s="11">
        <f t="shared" si="6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x14ac:dyDescent="0.3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6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1">
        <f t="shared" si="5"/>
        <v>42425.25</v>
      </c>
      <c r="O92" s="11">
        <f t="shared" si="6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x14ac:dyDescent="0.3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6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1">
        <f t="shared" si="5"/>
        <v>42588.208333333328</v>
      </c>
      <c r="O93" s="11">
        <f t="shared" si="6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1.2" x14ac:dyDescent="0.3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6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1">
        <f t="shared" si="5"/>
        <v>40352.208333333336</v>
      </c>
      <c r="O94" s="11">
        <f t="shared" si="6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x14ac:dyDescent="0.3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6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1">
        <f t="shared" si="5"/>
        <v>41202.208333333336</v>
      </c>
      <c r="O95" s="11">
        <f t="shared" si="6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x14ac:dyDescent="0.3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6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1">
        <f t="shared" si="5"/>
        <v>43562.208333333328</v>
      </c>
      <c r="O96" s="11">
        <f t="shared" si="6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1.2" x14ac:dyDescent="0.3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6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1">
        <f t="shared" si="5"/>
        <v>43752.208333333328</v>
      </c>
      <c r="O97" s="11">
        <f t="shared" si="6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x14ac:dyDescent="0.3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6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1">
        <f t="shared" si="5"/>
        <v>40612.25</v>
      </c>
      <c r="O98" s="11">
        <f t="shared" si="6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x14ac:dyDescent="0.3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6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1">
        <f t="shared" si="5"/>
        <v>42180.208333333328</v>
      </c>
      <c r="O99" s="11">
        <f t="shared" si="6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x14ac:dyDescent="0.3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6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1">
        <f t="shared" si="5"/>
        <v>42212.208333333328</v>
      </c>
      <c r="O100" s="11">
        <f t="shared" si="6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31.2" x14ac:dyDescent="0.3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6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1">
        <f t="shared" si="5"/>
        <v>41968.25</v>
      </c>
      <c r="O101" s="11">
        <f t="shared" si="6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x14ac:dyDescent="0.3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6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11">
        <f t="shared" si="5"/>
        <v>40835.208333333336</v>
      </c>
      <c r="O102" s="11">
        <f t="shared" si="6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x14ac:dyDescent="0.3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6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1">
        <f t="shared" si="5"/>
        <v>42056.25</v>
      </c>
      <c r="O103" s="11">
        <f t="shared" si="6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x14ac:dyDescent="0.3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6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1">
        <f t="shared" si="5"/>
        <v>43234.208333333328</v>
      </c>
      <c r="O104" s="11">
        <f t="shared" si="6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x14ac:dyDescent="0.3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6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1">
        <f t="shared" si="5"/>
        <v>40475.208333333336</v>
      </c>
      <c r="O105" s="11">
        <f t="shared" si="6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x14ac:dyDescent="0.3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6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1">
        <f t="shared" si="5"/>
        <v>42878.208333333328</v>
      </c>
      <c r="O106" s="11">
        <f t="shared" si="6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x14ac:dyDescent="0.3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6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1">
        <f t="shared" si="5"/>
        <v>41366.208333333336</v>
      </c>
      <c r="O107" s="11">
        <f t="shared" si="6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x14ac:dyDescent="0.3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6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1">
        <f t="shared" si="5"/>
        <v>43716.208333333328</v>
      </c>
      <c r="O108" s="11">
        <f t="shared" si="6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1.2" x14ac:dyDescent="0.3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6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1">
        <f t="shared" si="5"/>
        <v>43213.208333333328</v>
      </c>
      <c r="O109" s="11">
        <f t="shared" si="6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1.2" x14ac:dyDescent="0.3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6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1">
        <f t="shared" si="5"/>
        <v>41005.208333333336</v>
      </c>
      <c r="O110" s="11">
        <f t="shared" si="6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x14ac:dyDescent="0.3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6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1">
        <f t="shared" si="5"/>
        <v>41651.25</v>
      </c>
      <c r="O111" s="11">
        <f t="shared" si="6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1.2" x14ac:dyDescent="0.3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6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1">
        <f t="shared" si="5"/>
        <v>43354.208333333328</v>
      </c>
      <c r="O112" s="11">
        <f t="shared" si="6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x14ac:dyDescent="0.3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6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1">
        <f t="shared" si="5"/>
        <v>41174.208333333336</v>
      </c>
      <c r="O113" s="11">
        <f t="shared" si="6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x14ac:dyDescent="0.3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6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11">
        <f t="shared" si="5"/>
        <v>41875.208333333336</v>
      </c>
      <c r="O114" s="11">
        <f t="shared" si="6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x14ac:dyDescent="0.3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6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1">
        <f t="shared" si="5"/>
        <v>42990.208333333328</v>
      </c>
      <c r="O115" s="11">
        <f t="shared" si="6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x14ac:dyDescent="0.3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6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1">
        <f t="shared" si="5"/>
        <v>43564.208333333328</v>
      </c>
      <c r="O116" s="11">
        <f t="shared" si="6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x14ac:dyDescent="0.3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6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1">
        <f t="shared" si="5"/>
        <v>43056.25</v>
      </c>
      <c r="O117" s="11">
        <f t="shared" si="6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1.2" x14ac:dyDescent="0.3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6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1">
        <f t="shared" si="5"/>
        <v>42265.208333333328</v>
      </c>
      <c r="O118" s="11">
        <f t="shared" si="6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x14ac:dyDescent="0.3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6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1">
        <f t="shared" si="5"/>
        <v>40808.208333333336</v>
      </c>
      <c r="O119" s="11">
        <f t="shared" si="6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x14ac:dyDescent="0.3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6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1">
        <f t="shared" si="5"/>
        <v>41665.25</v>
      </c>
      <c r="O120" s="11">
        <f t="shared" si="6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1.2" x14ac:dyDescent="0.3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6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1">
        <f t="shared" si="5"/>
        <v>41806.208333333336</v>
      </c>
      <c r="O121" s="11">
        <f t="shared" si="6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x14ac:dyDescent="0.3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6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1">
        <f t="shared" si="5"/>
        <v>42111.208333333328</v>
      </c>
      <c r="O122" s="11">
        <f t="shared" si="6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x14ac:dyDescent="0.3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6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1">
        <f t="shared" si="5"/>
        <v>41917.208333333336</v>
      </c>
      <c r="O123" s="11">
        <f t="shared" si="6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x14ac:dyDescent="0.3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6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1">
        <f t="shared" si="5"/>
        <v>41970.25</v>
      </c>
      <c r="O124" s="11">
        <f t="shared" si="6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x14ac:dyDescent="0.3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6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1">
        <f t="shared" si="5"/>
        <v>42332.25</v>
      </c>
      <c r="O125" s="11">
        <f t="shared" si="6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x14ac:dyDescent="0.3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6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1">
        <f t="shared" si="5"/>
        <v>43598.208333333328</v>
      </c>
      <c r="O126" s="11">
        <f t="shared" si="6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x14ac:dyDescent="0.3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6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1">
        <f t="shared" si="5"/>
        <v>43362.208333333328</v>
      </c>
      <c r="O127" s="11">
        <f t="shared" si="6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x14ac:dyDescent="0.3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6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1">
        <f t="shared" si="5"/>
        <v>42596.208333333328</v>
      </c>
      <c r="O128" s="11">
        <f t="shared" si="6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x14ac:dyDescent="0.3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6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1">
        <f t="shared" si="5"/>
        <v>40310.208333333336</v>
      </c>
      <c r="O129" s="11">
        <f t="shared" si="6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x14ac:dyDescent="0.3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>
        <v>532</v>
      </c>
      <c r="I130" s="6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1">
        <f t="shared" si="5"/>
        <v>40417.208333333336</v>
      </c>
      <c r="O130" s="11">
        <f t="shared" si="6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x14ac:dyDescent="0.3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s="5">
        <f t="shared" ref="F131:F194" si="8">E131/D131*100</f>
        <v>3.202693602693603</v>
      </c>
      <c r="G131" t="s">
        <v>74</v>
      </c>
      <c r="H131">
        <v>55</v>
      </c>
      <c r="I131" s="6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1">
        <f t="shared" ref="N131:N194" si="9">(((L131/60)/60)/24)+DATE(1970,1,1)</f>
        <v>42038.25</v>
      </c>
      <c r="O131" s="11">
        <f t="shared" ref="O131:O194" si="10">(((M131/60)/60)/24)+DATE(1970,1,1)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x14ac:dyDescent="0.3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6">
        <f t="shared" ref="I132:I195" si="11">IF(H132=0, 0, E132/H132)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1">
        <f t="shared" si="9"/>
        <v>40842.208333333336</v>
      </c>
      <c r="O132" s="11">
        <f t="shared" si="10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1.2" x14ac:dyDescent="0.3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6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1">
        <f t="shared" si="9"/>
        <v>41607.25</v>
      </c>
      <c r="O133" s="11">
        <f t="shared" si="10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x14ac:dyDescent="0.3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6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1">
        <f t="shared" si="9"/>
        <v>43112.25</v>
      </c>
      <c r="O134" s="11">
        <f t="shared" si="10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x14ac:dyDescent="0.3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6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1">
        <f t="shared" si="9"/>
        <v>40767.208333333336</v>
      </c>
      <c r="O135" s="11">
        <f t="shared" si="10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x14ac:dyDescent="0.3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6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1">
        <f t="shared" si="9"/>
        <v>40713.208333333336</v>
      </c>
      <c r="O136" s="11">
        <f t="shared" si="10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x14ac:dyDescent="0.3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6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1">
        <f t="shared" si="9"/>
        <v>41340.25</v>
      </c>
      <c r="O137" s="11">
        <f t="shared" si="10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ht="31.2" x14ac:dyDescent="0.3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6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1">
        <f t="shared" si="9"/>
        <v>41797.208333333336</v>
      </c>
      <c r="O138" s="11">
        <f t="shared" si="10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x14ac:dyDescent="0.3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6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11">
        <f t="shared" si="9"/>
        <v>40457.208333333336</v>
      </c>
      <c r="O139" s="11">
        <f t="shared" si="10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1.2" x14ac:dyDescent="0.3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6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1">
        <f t="shared" si="9"/>
        <v>41180.208333333336</v>
      </c>
      <c r="O140" s="11">
        <f t="shared" si="10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x14ac:dyDescent="0.3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6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1">
        <f t="shared" si="9"/>
        <v>42115.208333333328</v>
      </c>
      <c r="O141" s="11">
        <f t="shared" si="10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1.2" x14ac:dyDescent="0.3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6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1">
        <f t="shared" si="9"/>
        <v>43156.25</v>
      </c>
      <c r="O142" s="11">
        <f t="shared" si="10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x14ac:dyDescent="0.3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6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1">
        <f t="shared" si="9"/>
        <v>42167.208333333328</v>
      </c>
      <c r="O143" s="11">
        <f t="shared" si="10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31.2" x14ac:dyDescent="0.3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6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1">
        <f t="shared" si="9"/>
        <v>41005.208333333336</v>
      </c>
      <c r="O144" s="11">
        <f t="shared" si="10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x14ac:dyDescent="0.3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6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11">
        <f t="shared" si="9"/>
        <v>40357.208333333336</v>
      </c>
      <c r="O145" s="11">
        <f t="shared" si="10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x14ac:dyDescent="0.3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6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1">
        <f t="shared" si="9"/>
        <v>43633.208333333328</v>
      </c>
      <c r="O146" s="11">
        <f t="shared" si="10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x14ac:dyDescent="0.3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6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1">
        <f t="shared" si="9"/>
        <v>41889.208333333336</v>
      </c>
      <c r="O147" s="11">
        <f t="shared" si="10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1.2" x14ac:dyDescent="0.3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6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1">
        <f t="shared" si="9"/>
        <v>40855.25</v>
      </c>
      <c r="O148" s="11">
        <f t="shared" si="10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1.2" x14ac:dyDescent="0.3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6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1">
        <f t="shared" si="9"/>
        <v>42534.208333333328</v>
      </c>
      <c r="O149" s="11">
        <f t="shared" si="10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x14ac:dyDescent="0.3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6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1">
        <f t="shared" si="9"/>
        <v>42941.208333333328</v>
      </c>
      <c r="O150" s="11">
        <f t="shared" si="10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x14ac:dyDescent="0.3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6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1">
        <f t="shared" si="9"/>
        <v>41275.25</v>
      </c>
      <c r="O151" s="11">
        <f t="shared" si="10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x14ac:dyDescent="0.3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6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11">
        <f t="shared" si="9"/>
        <v>43450.25</v>
      </c>
      <c r="O152" s="11">
        <f t="shared" si="10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x14ac:dyDescent="0.3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6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1">
        <f t="shared" si="9"/>
        <v>41799.208333333336</v>
      </c>
      <c r="O153" s="11">
        <f t="shared" si="10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x14ac:dyDescent="0.3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6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1">
        <f t="shared" si="9"/>
        <v>42783.25</v>
      </c>
      <c r="O154" s="11">
        <f t="shared" si="10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x14ac:dyDescent="0.3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6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1">
        <f t="shared" si="9"/>
        <v>41201.208333333336</v>
      </c>
      <c r="O155" s="11">
        <f t="shared" si="10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x14ac:dyDescent="0.3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6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1">
        <f t="shared" si="9"/>
        <v>42502.208333333328</v>
      </c>
      <c r="O156" s="11">
        <f t="shared" si="10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x14ac:dyDescent="0.3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6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1">
        <f t="shared" si="9"/>
        <v>40262.208333333336</v>
      </c>
      <c r="O157" s="11">
        <f t="shared" si="10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x14ac:dyDescent="0.3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6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1">
        <f t="shared" si="9"/>
        <v>43743.208333333328</v>
      </c>
      <c r="O158" s="11">
        <f t="shared" si="10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x14ac:dyDescent="0.3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6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1">
        <f t="shared" si="9"/>
        <v>41638.25</v>
      </c>
      <c r="O159" s="11">
        <f t="shared" si="10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x14ac:dyDescent="0.3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6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1">
        <f t="shared" si="9"/>
        <v>42346.25</v>
      </c>
      <c r="O160" s="11">
        <f t="shared" si="10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x14ac:dyDescent="0.3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6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1">
        <f t="shared" si="9"/>
        <v>43551.208333333328</v>
      </c>
      <c r="O161" s="11">
        <f t="shared" si="10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x14ac:dyDescent="0.3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6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1">
        <f t="shared" si="9"/>
        <v>43582.208333333328</v>
      </c>
      <c r="O162" s="11">
        <f t="shared" si="10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1.2" x14ac:dyDescent="0.3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6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1">
        <f t="shared" si="9"/>
        <v>42270.208333333328</v>
      </c>
      <c r="O163" s="11">
        <f t="shared" si="10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1.2" x14ac:dyDescent="0.3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6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1">
        <f t="shared" si="9"/>
        <v>43442.25</v>
      </c>
      <c r="O164" s="11">
        <f t="shared" si="10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x14ac:dyDescent="0.3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6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1">
        <f t="shared" si="9"/>
        <v>43028.208333333328</v>
      </c>
      <c r="O165" s="11">
        <f t="shared" si="10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x14ac:dyDescent="0.3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6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1">
        <f t="shared" si="9"/>
        <v>43016.208333333328</v>
      </c>
      <c r="O166" s="11">
        <f t="shared" si="10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x14ac:dyDescent="0.3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6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1">
        <f t="shared" si="9"/>
        <v>42948.208333333328</v>
      </c>
      <c r="O167" s="11">
        <f t="shared" si="10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x14ac:dyDescent="0.3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6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1">
        <f t="shared" si="9"/>
        <v>40534.25</v>
      </c>
      <c r="O168" s="11">
        <f t="shared" si="10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x14ac:dyDescent="0.3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6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11">
        <f t="shared" si="9"/>
        <v>41435.208333333336</v>
      </c>
      <c r="O169" s="11">
        <f t="shared" si="10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x14ac:dyDescent="0.3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6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1">
        <f t="shared" si="9"/>
        <v>43518.25</v>
      </c>
      <c r="O170" s="11">
        <f t="shared" si="10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x14ac:dyDescent="0.3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6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1">
        <f t="shared" si="9"/>
        <v>41077.208333333336</v>
      </c>
      <c r="O171" s="11">
        <f t="shared" si="10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x14ac:dyDescent="0.3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6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1">
        <f t="shared" si="9"/>
        <v>42950.208333333328</v>
      </c>
      <c r="O172" s="11">
        <f t="shared" si="10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1.2" x14ac:dyDescent="0.3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6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11">
        <f t="shared" si="9"/>
        <v>41718.208333333336</v>
      </c>
      <c r="O173" s="11">
        <f t="shared" si="10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x14ac:dyDescent="0.3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6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11">
        <f t="shared" si="9"/>
        <v>41839.208333333336</v>
      </c>
      <c r="O174" s="11">
        <f t="shared" si="10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ht="31.2" x14ac:dyDescent="0.3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6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1">
        <f t="shared" si="9"/>
        <v>41412.208333333336</v>
      </c>
      <c r="O175" s="11">
        <f t="shared" si="10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x14ac:dyDescent="0.3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6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1">
        <f t="shared" si="9"/>
        <v>42282.208333333328</v>
      </c>
      <c r="O176" s="11">
        <f t="shared" si="10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x14ac:dyDescent="0.3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6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1">
        <f t="shared" si="9"/>
        <v>42613.208333333328</v>
      </c>
      <c r="O177" s="11">
        <f t="shared" si="10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1.2" x14ac:dyDescent="0.3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6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1">
        <f t="shared" si="9"/>
        <v>42616.208333333328</v>
      </c>
      <c r="O178" s="11">
        <f t="shared" si="10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x14ac:dyDescent="0.3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6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1">
        <f t="shared" si="9"/>
        <v>40497.25</v>
      </c>
      <c r="O179" s="11">
        <f t="shared" si="10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x14ac:dyDescent="0.3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6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1">
        <f t="shared" si="9"/>
        <v>42999.208333333328</v>
      </c>
      <c r="O180" s="11">
        <f t="shared" si="10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1.2" x14ac:dyDescent="0.3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6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1">
        <f t="shared" si="9"/>
        <v>41350.208333333336</v>
      </c>
      <c r="O181" s="11">
        <f t="shared" si="10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x14ac:dyDescent="0.3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6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1">
        <f t="shared" si="9"/>
        <v>40259.208333333336</v>
      </c>
      <c r="O182" s="11">
        <f t="shared" si="10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x14ac:dyDescent="0.3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6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1">
        <f t="shared" si="9"/>
        <v>43012.208333333328</v>
      </c>
      <c r="O183" s="11">
        <f t="shared" si="10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1.2" x14ac:dyDescent="0.3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6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1">
        <f t="shared" si="9"/>
        <v>43631.208333333328</v>
      </c>
      <c r="O184" s="11">
        <f t="shared" si="10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1.2" x14ac:dyDescent="0.3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6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1">
        <f t="shared" si="9"/>
        <v>40430.208333333336</v>
      </c>
      <c r="O185" s="11">
        <f t="shared" si="10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x14ac:dyDescent="0.3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6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1">
        <f t="shared" si="9"/>
        <v>43588.208333333328</v>
      </c>
      <c r="O186" s="11">
        <f t="shared" si="10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x14ac:dyDescent="0.3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6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1">
        <f t="shared" si="9"/>
        <v>43233.208333333328</v>
      </c>
      <c r="O187" s="11">
        <f t="shared" si="10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x14ac:dyDescent="0.3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6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1">
        <f t="shared" si="9"/>
        <v>41782.208333333336</v>
      </c>
      <c r="O188" s="11">
        <f t="shared" si="10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x14ac:dyDescent="0.3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6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1">
        <f t="shared" si="9"/>
        <v>41328.25</v>
      </c>
      <c r="O189" s="11">
        <f t="shared" si="10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x14ac:dyDescent="0.3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6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11">
        <f t="shared" si="9"/>
        <v>41975.25</v>
      </c>
      <c r="O190" s="11">
        <f t="shared" si="10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x14ac:dyDescent="0.3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6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1">
        <f t="shared" si="9"/>
        <v>42433.25</v>
      </c>
      <c r="O191" s="11">
        <f t="shared" si="10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x14ac:dyDescent="0.3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6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11">
        <f t="shared" si="9"/>
        <v>41429.208333333336</v>
      </c>
      <c r="O192" s="11">
        <f t="shared" si="10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x14ac:dyDescent="0.3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6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1">
        <f t="shared" si="9"/>
        <v>43536.208333333328</v>
      </c>
      <c r="O193" s="11">
        <f t="shared" si="10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ht="31.2" x14ac:dyDescent="0.3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 s="6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1">
        <f t="shared" si="9"/>
        <v>41817.208333333336</v>
      </c>
      <c r="O194" s="11">
        <f t="shared" si="10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x14ac:dyDescent="0.3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s="5">
        <f t="shared" ref="F195:F258" si="12">E195/D195*100</f>
        <v>45.636363636363633</v>
      </c>
      <c r="G195" t="s">
        <v>14</v>
      </c>
      <c r="H195">
        <v>65</v>
      </c>
      <c r="I195" s="6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1">
        <f t="shared" ref="N195:N258" si="13">(((L195/60)/60)/24)+DATE(1970,1,1)</f>
        <v>43198.208333333328</v>
      </c>
      <c r="O195" s="11">
        <f t="shared" ref="O195:O258" si="14">(((M195/60)/60)/24)+DATE(1970,1,1)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x14ac:dyDescent="0.3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6">
        <f t="shared" ref="I196:I259" si="15">IF(H196=0, 0, E196/H196)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1">
        <f t="shared" si="13"/>
        <v>42261.208333333328</v>
      </c>
      <c r="O196" s="11">
        <f t="shared" si="14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x14ac:dyDescent="0.3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6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1">
        <f t="shared" si="13"/>
        <v>43310.208333333328</v>
      </c>
      <c r="O197" s="11">
        <f t="shared" si="14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x14ac:dyDescent="0.3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6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11">
        <f t="shared" si="13"/>
        <v>42616.208333333328</v>
      </c>
      <c r="O198" s="11">
        <f t="shared" si="14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x14ac:dyDescent="0.3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6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1">
        <f t="shared" si="13"/>
        <v>42909.208333333328</v>
      </c>
      <c r="O199" s="11">
        <f t="shared" si="14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x14ac:dyDescent="0.3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6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1">
        <f t="shared" si="13"/>
        <v>40396.208333333336</v>
      </c>
      <c r="O200" s="11">
        <f t="shared" si="14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x14ac:dyDescent="0.3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6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1">
        <f t="shared" si="13"/>
        <v>42192.208333333328</v>
      </c>
      <c r="O201" s="11">
        <f t="shared" si="14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x14ac:dyDescent="0.3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6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11">
        <f t="shared" si="13"/>
        <v>40262.208333333336</v>
      </c>
      <c r="O202" s="11">
        <f t="shared" si="14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ht="31.2" x14ac:dyDescent="0.3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6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1">
        <f t="shared" si="13"/>
        <v>41845.208333333336</v>
      </c>
      <c r="O203" s="11">
        <f t="shared" si="14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x14ac:dyDescent="0.3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6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1">
        <f t="shared" si="13"/>
        <v>40818.208333333336</v>
      </c>
      <c r="O204" s="11">
        <f t="shared" si="14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1.2" x14ac:dyDescent="0.3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6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1">
        <f t="shared" si="13"/>
        <v>42752.25</v>
      </c>
      <c r="O205" s="11">
        <f t="shared" si="14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x14ac:dyDescent="0.3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6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1">
        <f t="shared" si="13"/>
        <v>40636.208333333336</v>
      </c>
      <c r="O206" s="11">
        <f t="shared" si="14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x14ac:dyDescent="0.3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6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1">
        <f t="shared" si="13"/>
        <v>43390.208333333328</v>
      </c>
      <c r="O207" s="11">
        <f t="shared" si="14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x14ac:dyDescent="0.3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6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1">
        <f t="shared" si="13"/>
        <v>40236.25</v>
      </c>
      <c r="O208" s="11">
        <f t="shared" si="14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1.2" x14ac:dyDescent="0.3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6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11">
        <f t="shared" si="13"/>
        <v>43340.208333333328</v>
      </c>
      <c r="O209" s="11">
        <f t="shared" si="14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x14ac:dyDescent="0.3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6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1">
        <f t="shared" si="13"/>
        <v>43048.25</v>
      </c>
      <c r="O210" s="11">
        <f t="shared" si="14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ht="31.2" x14ac:dyDescent="0.3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6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1">
        <f t="shared" si="13"/>
        <v>42496.208333333328</v>
      </c>
      <c r="O211" s="11">
        <f t="shared" si="14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x14ac:dyDescent="0.3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6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1">
        <f t="shared" si="13"/>
        <v>42797.25</v>
      </c>
      <c r="O212" s="11">
        <f t="shared" si="14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1.2" x14ac:dyDescent="0.3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6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1">
        <f t="shared" si="13"/>
        <v>41513.208333333336</v>
      </c>
      <c r="O213" s="11">
        <f t="shared" si="14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1.2" x14ac:dyDescent="0.3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6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1">
        <f t="shared" si="13"/>
        <v>43814.25</v>
      </c>
      <c r="O214" s="11">
        <f t="shared" si="14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1.2" x14ac:dyDescent="0.3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6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1">
        <f t="shared" si="13"/>
        <v>40488.208333333336</v>
      </c>
      <c r="O215" s="11">
        <f t="shared" si="14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x14ac:dyDescent="0.3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6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1">
        <f t="shared" si="13"/>
        <v>40409.208333333336</v>
      </c>
      <c r="O216" s="11">
        <f t="shared" si="14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x14ac:dyDescent="0.3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6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1">
        <f t="shared" si="13"/>
        <v>43509.25</v>
      </c>
      <c r="O217" s="11">
        <f t="shared" si="14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x14ac:dyDescent="0.3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6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1">
        <f t="shared" si="13"/>
        <v>40869.25</v>
      </c>
      <c r="O218" s="11">
        <f t="shared" si="14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x14ac:dyDescent="0.3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6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1">
        <f t="shared" si="13"/>
        <v>43583.208333333328</v>
      </c>
      <c r="O219" s="11">
        <f t="shared" si="14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x14ac:dyDescent="0.3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6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1">
        <f t="shared" si="13"/>
        <v>40858.25</v>
      </c>
      <c r="O220" s="11">
        <f t="shared" si="14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x14ac:dyDescent="0.3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6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1">
        <f t="shared" si="13"/>
        <v>41137.208333333336</v>
      </c>
      <c r="O221" s="11">
        <f t="shared" si="14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x14ac:dyDescent="0.3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6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1">
        <f t="shared" si="13"/>
        <v>40725.208333333336</v>
      </c>
      <c r="O222" s="11">
        <f t="shared" si="14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1.2" x14ac:dyDescent="0.3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6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1">
        <f t="shared" si="13"/>
        <v>41081.208333333336</v>
      </c>
      <c r="O223" s="11">
        <f t="shared" si="14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x14ac:dyDescent="0.3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6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1">
        <f t="shared" si="13"/>
        <v>41914.208333333336</v>
      </c>
      <c r="O224" s="11">
        <f t="shared" si="14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x14ac:dyDescent="0.3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6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1">
        <f t="shared" si="13"/>
        <v>42445.208333333328</v>
      </c>
      <c r="O225" s="11">
        <f t="shared" si="14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x14ac:dyDescent="0.3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6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1">
        <f t="shared" si="13"/>
        <v>41906.208333333336</v>
      </c>
      <c r="O226" s="11">
        <f t="shared" si="14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x14ac:dyDescent="0.3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6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1">
        <f t="shared" si="13"/>
        <v>41762.208333333336</v>
      </c>
      <c r="O227" s="11">
        <f t="shared" si="14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x14ac:dyDescent="0.3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6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1">
        <f t="shared" si="13"/>
        <v>40276.208333333336</v>
      </c>
      <c r="O228" s="11">
        <f t="shared" si="14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ht="31.2" x14ac:dyDescent="0.3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6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1">
        <f t="shared" si="13"/>
        <v>42139.208333333328</v>
      </c>
      <c r="O229" s="11">
        <f t="shared" si="14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x14ac:dyDescent="0.3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6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1">
        <f t="shared" si="13"/>
        <v>42613.208333333328</v>
      </c>
      <c r="O230" s="11">
        <f t="shared" si="14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x14ac:dyDescent="0.3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6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1">
        <f t="shared" si="13"/>
        <v>42887.208333333328</v>
      </c>
      <c r="O231" s="11">
        <f t="shared" si="14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x14ac:dyDescent="0.3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6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1">
        <f t="shared" si="13"/>
        <v>43805.25</v>
      </c>
      <c r="O232" s="11">
        <f t="shared" si="14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x14ac:dyDescent="0.3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6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1">
        <f t="shared" si="13"/>
        <v>41415.208333333336</v>
      </c>
      <c r="O233" s="11">
        <f t="shared" si="14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x14ac:dyDescent="0.3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6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1">
        <f t="shared" si="13"/>
        <v>42576.208333333328</v>
      </c>
      <c r="O234" s="11">
        <f t="shared" si="14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x14ac:dyDescent="0.3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6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1">
        <f t="shared" si="13"/>
        <v>40706.208333333336</v>
      </c>
      <c r="O235" s="11">
        <f t="shared" si="14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x14ac:dyDescent="0.3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6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1">
        <f t="shared" si="13"/>
        <v>42969.208333333328</v>
      </c>
      <c r="O236" s="11">
        <f t="shared" si="14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1.2" x14ac:dyDescent="0.3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6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1">
        <f t="shared" si="13"/>
        <v>42779.25</v>
      </c>
      <c r="O237" s="11">
        <f t="shared" si="14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x14ac:dyDescent="0.3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6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1">
        <f t="shared" si="13"/>
        <v>43641.208333333328</v>
      </c>
      <c r="O238" s="11">
        <f t="shared" si="14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1.2" x14ac:dyDescent="0.3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6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1">
        <f t="shared" si="13"/>
        <v>41754.208333333336</v>
      </c>
      <c r="O239" s="11">
        <f t="shared" si="14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x14ac:dyDescent="0.3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6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1">
        <f t="shared" si="13"/>
        <v>43083.25</v>
      </c>
      <c r="O240" s="11">
        <f t="shared" si="14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1.2" x14ac:dyDescent="0.3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6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1">
        <f t="shared" si="13"/>
        <v>42245.208333333328</v>
      </c>
      <c r="O241" s="11">
        <f t="shared" si="14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x14ac:dyDescent="0.3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6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1">
        <f t="shared" si="13"/>
        <v>40396.208333333336</v>
      </c>
      <c r="O242" s="11">
        <f t="shared" si="14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ht="31.2" x14ac:dyDescent="0.3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6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1">
        <f t="shared" si="13"/>
        <v>41742.208333333336</v>
      </c>
      <c r="O243" s="11">
        <f t="shared" si="14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x14ac:dyDescent="0.3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6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1">
        <f t="shared" si="13"/>
        <v>42865.208333333328</v>
      </c>
      <c r="O244" s="11">
        <f t="shared" si="14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1.2" x14ac:dyDescent="0.3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6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1">
        <f t="shared" si="13"/>
        <v>43163.25</v>
      </c>
      <c r="O245" s="11">
        <f t="shared" si="14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1.2" x14ac:dyDescent="0.3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6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1">
        <f t="shared" si="13"/>
        <v>41834.208333333336</v>
      </c>
      <c r="O246" s="11">
        <f t="shared" si="14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x14ac:dyDescent="0.3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6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1">
        <f t="shared" si="13"/>
        <v>41736.208333333336</v>
      </c>
      <c r="O247" s="11">
        <f t="shared" si="14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ht="31.2" x14ac:dyDescent="0.3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6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1">
        <f t="shared" si="13"/>
        <v>41491.208333333336</v>
      </c>
      <c r="O248" s="11">
        <f t="shared" si="14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x14ac:dyDescent="0.3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6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1">
        <f t="shared" si="13"/>
        <v>42726.25</v>
      </c>
      <c r="O249" s="11">
        <f t="shared" si="14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x14ac:dyDescent="0.3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6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1">
        <f t="shared" si="13"/>
        <v>42004.25</v>
      </c>
      <c r="O250" s="11">
        <f t="shared" si="14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x14ac:dyDescent="0.3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6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1">
        <f t="shared" si="13"/>
        <v>42006.25</v>
      </c>
      <c r="O251" s="11">
        <f t="shared" si="14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x14ac:dyDescent="0.3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6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11">
        <f t="shared" si="13"/>
        <v>40203.25</v>
      </c>
      <c r="O252" s="11">
        <f t="shared" si="14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x14ac:dyDescent="0.3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6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1">
        <f t="shared" si="13"/>
        <v>41252.25</v>
      </c>
      <c r="O253" s="11">
        <f t="shared" si="14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1.2" x14ac:dyDescent="0.3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6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1">
        <f t="shared" si="13"/>
        <v>41572.208333333336</v>
      </c>
      <c r="O254" s="11">
        <f t="shared" si="14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x14ac:dyDescent="0.3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6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1">
        <f t="shared" si="13"/>
        <v>40641.208333333336</v>
      </c>
      <c r="O255" s="11">
        <f t="shared" si="14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1.2" x14ac:dyDescent="0.3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6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1">
        <f t="shared" si="13"/>
        <v>42787.25</v>
      </c>
      <c r="O256" s="11">
        <f t="shared" si="14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1.2" x14ac:dyDescent="0.3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6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1">
        <f t="shared" si="13"/>
        <v>40590.25</v>
      </c>
      <c r="O257" s="11">
        <f t="shared" si="14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x14ac:dyDescent="0.3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 s="6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1">
        <f t="shared" si="13"/>
        <v>42393.25</v>
      </c>
      <c r="O258" s="11">
        <f t="shared" si="14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x14ac:dyDescent="0.3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s="5">
        <f t="shared" ref="F259:F322" si="16">E259/D259*100</f>
        <v>146</v>
      </c>
      <c r="G259" t="s">
        <v>20</v>
      </c>
      <c r="H259">
        <v>92</v>
      </c>
      <c r="I259" s="6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1">
        <f t="shared" ref="N259:N322" si="17">(((L259/60)/60)/24)+DATE(1970,1,1)</f>
        <v>41338.25</v>
      </c>
      <c r="O259" s="11">
        <f t="shared" ref="O259:O322" si="18">(((M259/60)/60)/24)+DATE(1970,1,1)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x14ac:dyDescent="0.3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6">
        <f t="shared" ref="I260:I323" si="19">IF(H260=0, 0, E260/H260)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1">
        <f t="shared" si="17"/>
        <v>42712.25</v>
      </c>
      <c r="O260" s="11">
        <f t="shared" si="18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1.2" x14ac:dyDescent="0.3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6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1">
        <f t="shared" si="17"/>
        <v>41251.25</v>
      </c>
      <c r="O261" s="11">
        <f t="shared" si="18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x14ac:dyDescent="0.3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6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1">
        <f t="shared" si="17"/>
        <v>41180.208333333336</v>
      </c>
      <c r="O262" s="11">
        <f t="shared" si="18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1.2" x14ac:dyDescent="0.3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6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1">
        <f t="shared" si="17"/>
        <v>40415.208333333336</v>
      </c>
      <c r="O263" s="11">
        <f t="shared" si="18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x14ac:dyDescent="0.3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6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1">
        <f t="shared" si="17"/>
        <v>40638.208333333336</v>
      </c>
      <c r="O264" s="11">
        <f t="shared" si="18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x14ac:dyDescent="0.3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6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1">
        <f t="shared" si="17"/>
        <v>40187.25</v>
      </c>
      <c r="O265" s="11">
        <f t="shared" si="18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x14ac:dyDescent="0.3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6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1">
        <f t="shared" si="17"/>
        <v>41317.25</v>
      </c>
      <c r="O266" s="11">
        <f t="shared" si="18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x14ac:dyDescent="0.3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6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1">
        <f t="shared" si="17"/>
        <v>42372.25</v>
      </c>
      <c r="O267" s="11">
        <f t="shared" si="18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x14ac:dyDescent="0.3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6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1">
        <f t="shared" si="17"/>
        <v>41950.25</v>
      </c>
      <c r="O268" s="11">
        <f t="shared" si="18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x14ac:dyDescent="0.3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6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1">
        <f t="shared" si="17"/>
        <v>41206.208333333336</v>
      </c>
      <c r="O269" s="11">
        <f t="shared" si="18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x14ac:dyDescent="0.3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6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1">
        <f t="shared" si="17"/>
        <v>41186.208333333336</v>
      </c>
      <c r="O270" s="11">
        <f t="shared" si="18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x14ac:dyDescent="0.3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6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1">
        <f t="shared" si="17"/>
        <v>43496.25</v>
      </c>
      <c r="O271" s="11">
        <f t="shared" si="18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x14ac:dyDescent="0.3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6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1">
        <f t="shared" si="17"/>
        <v>40514.25</v>
      </c>
      <c r="O272" s="11">
        <f t="shared" si="18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1.2" x14ac:dyDescent="0.3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6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1">
        <f t="shared" si="17"/>
        <v>42345.25</v>
      </c>
      <c r="O273" s="11">
        <f t="shared" si="18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x14ac:dyDescent="0.3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6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1">
        <f t="shared" si="17"/>
        <v>43656.208333333328</v>
      </c>
      <c r="O274" s="11">
        <f t="shared" si="18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x14ac:dyDescent="0.3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6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1">
        <f t="shared" si="17"/>
        <v>42995.208333333328</v>
      </c>
      <c r="O275" s="11">
        <f t="shared" si="18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1.2" x14ac:dyDescent="0.3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6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1">
        <f t="shared" si="17"/>
        <v>43045.25</v>
      </c>
      <c r="O276" s="11">
        <f t="shared" si="18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1.2" x14ac:dyDescent="0.3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6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1">
        <f t="shared" si="17"/>
        <v>43561.208333333328</v>
      </c>
      <c r="O277" s="11">
        <f t="shared" si="18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x14ac:dyDescent="0.3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6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1">
        <f t="shared" si="17"/>
        <v>41018.208333333336</v>
      </c>
      <c r="O278" s="11">
        <f t="shared" si="18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1.2" x14ac:dyDescent="0.3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6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1">
        <f t="shared" si="17"/>
        <v>40378.208333333336</v>
      </c>
      <c r="O279" s="11">
        <f t="shared" si="18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x14ac:dyDescent="0.3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6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1">
        <f t="shared" si="17"/>
        <v>41239.25</v>
      </c>
      <c r="O280" s="11">
        <f t="shared" si="18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ht="31.2" x14ac:dyDescent="0.3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6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1">
        <f t="shared" si="17"/>
        <v>43346.208333333328</v>
      </c>
      <c r="O281" s="11">
        <f t="shared" si="18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1.2" x14ac:dyDescent="0.3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6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1">
        <f t="shared" si="17"/>
        <v>43060.25</v>
      </c>
      <c r="O282" s="11">
        <f t="shared" si="18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x14ac:dyDescent="0.3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6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1">
        <f t="shared" si="17"/>
        <v>40979.25</v>
      </c>
      <c r="O283" s="11">
        <f t="shared" si="18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x14ac:dyDescent="0.3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6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1">
        <f t="shared" si="17"/>
        <v>42701.25</v>
      </c>
      <c r="O284" s="11">
        <f t="shared" si="18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1.2" x14ac:dyDescent="0.3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6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1">
        <f t="shared" si="17"/>
        <v>42520.208333333328</v>
      </c>
      <c r="O285" s="11">
        <f t="shared" si="18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x14ac:dyDescent="0.3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6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1">
        <f t="shared" si="17"/>
        <v>41030.208333333336</v>
      </c>
      <c r="O286" s="11">
        <f t="shared" si="18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x14ac:dyDescent="0.3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6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1">
        <f t="shared" si="17"/>
        <v>42623.208333333328</v>
      </c>
      <c r="O287" s="11">
        <f t="shared" si="18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x14ac:dyDescent="0.3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6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1">
        <f t="shared" si="17"/>
        <v>42697.25</v>
      </c>
      <c r="O288" s="11">
        <f t="shared" si="18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x14ac:dyDescent="0.3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6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1">
        <f t="shared" si="17"/>
        <v>42122.208333333328</v>
      </c>
      <c r="O289" s="11">
        <f t="shared" si="18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x14ac:dyDescent="0.3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6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1">
        <f t="shared" si="17"/>
        <v>40982.208333333336</v>
      </c>
      <c r="O290" s="11">
        <f t="shared" si="18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x14ac:dyDescent="0.3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6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1">
        <f t="shared" si="17"/>
        <v>42219.208333333328</v>
      </c>
      <c r="O291" s="11">
        <f t="shared" si="18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3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6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1">
        <f t="shared" si="17"/>
        <v>41404.208333333336</v>
      </c>
      <c r="O292" s="11">
        <f t="shared" si="18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x14ac:dyDescent="0.3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6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1">
        <f t="shared" si="17"/>
        <v>40831.208333333336</v>
      </c>
      <c r="O293" s="11">
        <f t="shared" si="18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x14ac:dyDescent="0.3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6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11">
        <f t="shared" si="17"/>
        <v>40984.208333333336</v>
      </c>
      <c r="O294" s="11">
        <f t="shared" si="18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x14ac:dyDescent="0.3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6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1">
        <f t="shared" si="17"/>
        <v>40456.208333333336</v>
      </c>
      <c r="O295" s="11">
        <f t="shared" si="18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x14ac:dyDescent="0.3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6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1">
        <f t="shared" si="17"/>
        <v>43399.208333333328</v>
      </c>
      <c r="O296" s="11">
        <f t="shared" si="18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1.2" x14ac:dyDescent="0.3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6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1">
        <f t="shared" si="17"/>
        <v>41562.208333333336</v>
      </c>
      <c r="O297" s="11">
        <f t="shared" si="18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1.2" x14ac:dyDescent="0.3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6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1">
        <f t="shared" si="17"/>
        <v>43493.25</v>
      </c>
      <c r="O298" s="11">
        <f t="shared" si="18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x14ac:dyDescent="0.3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6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1">
        <f t="shared" si="17"/>
        <v>41653.25</v>
      </c>
      <c r="O299" s="11">
        <f t="shared" si="18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x14ac:dyDescent="0.3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6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1">
        <f t="shared" si="17"/>
        <v>42426.25</v>
      </c>
      <c r="O300" s="11">
        <f t="shared" si="18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1.2" x14ac:dyDescent="0.3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6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1">
        <f t="shared" si="17"/>
        <v>42432.25</v>
      </c>
      <c r="O301" s="11">
        <f t="shared" si="18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x14ac:dyDescent="0.3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6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11">
        <f t="shared" si="17"/>
        <v>42977.208333333328</v>
      </c>
      <c r="O302" s="11">
        <f t="shared" si="18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31.2" x14ac:dyDescent="0.3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6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1">
        <f t="shared" si="17"/>
        <v>42061.25</v>
      </c>
      <c r="O303" s="11">
        <f t="shared" si="18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x14ac:dyDescent="0.3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6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1">
        <f t="shared" si="17"/>
        <v>43345.208333333328</v>
      </c>
      <c r="O304" s="11">
        <f t="shared" si="18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x14ac:dyDescent="0.3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6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1">
        <f t="shared" si="17"/>
        <v>42376.25</v>
      </c>
      <c r="O305" s="11">
        <f t="shared" si="18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x14ac:dyDescent="0.3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6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1">
        <f t="shared" si="17"/>
        <v>42589.208333333328</v>
      </c>
      <c r="O306" s="11">
        <f t="shared" si="18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x14ac:dyDescent="0.3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6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1">
        <f t="shared" si="17"/>
        <v>42448.208333333328</v>
      </c>
      <c r="O307" s="11">
        <f t="shared" si="18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1.2" x14ac:dyDescent="0.3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6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1">
        <f t="shared" si="17"/>
        <v>42930.208333333328</v>
      </c>
      <c r="O308" s="11">
        <f t="shared" si="18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ht="31.2" x14ac:dyDescent="0.3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6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1">
        <f t="shared" si="17"/>
        <v>41066.208333333336</v>
      </c>
      <c r="O309" s="11">
        <f t="shared" si="18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x14ac:dyDescent="0.3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6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1">
        <f t="shared" si="17"/>
        <v>40651.208333333336</v>
      </c>
      <c r="O310" s="11">
        <f t="shared" si="18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x14ac:dyDescent="0.3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6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11">
        <f t="shared" si="17"/>
        <v>40807.208333333336</v>
      </c>
      <c r="O311" s="11">
        <f t="shared" si="18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x14ac:dyDescent="0.3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6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11">
        <f t="shared" si="17"/>
        <v>40277.208333333336</v>
      </c>
      <c r="O312" s="11">
        <f t="shared" si="18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x14ac:dyDescent="0.3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6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1">
        <f t="shared" si="17"/>
        <v>40590.25</v>
      </c>
      <c r="O313" s="11">
        <f t="shared" si="18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x14ac:dyDescent="0.3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6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1">
        <f t="shared" si="17"/>
        <v>41572.208333333336</v>
      </c>
      <c r="O314" s="11">
        <f t="shared" si="18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x14ac:dyDescent="0.3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6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11">
        <f t="shared" si="17"/>
        <v>40966.25</v>
      </c>
      <c r="O315" s="11">
        <f t="shared" si="18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x14ac:dyDescent="0.3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6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1">
        <f t="shared" si="17"/>
        <v>43536.208333333328</v>
      </c>
      <c r="O316" s="11">
        <f t="shared" si="18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1.2" x14ac:dyDescent="0.3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6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1">
        <f t="shared" si="17"/>
        <v>41783.208333333336</v>
      </c>
      <c r="O317" s="11">
        <f t="shared" si="18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x14ac:dyDescent="0.3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6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1">
        <f t="shared" si="17"/>
        <v>43788.25</v>
      </c>
      <c r="O318" s="11">
        <f t="shared" si="18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x14ac:dyDescent="0.3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6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11">
        <f t="shared" si="17"/>
        <v>42869.208333333328</v>
      </c>
      <c r="O319" s="11">
        <f t="shared" si="18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1.2" x14ac:dyDescent="0.3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6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1">
        <f t="shared" si="17"/>
        <v>41684.25</v>
      </c>
      <c r="O320" s="11">
        <f t="shared" si="18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x14ac:dyDescent="0.3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6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1">
        <f t="shared" si="17"/>
        <v>40402.208333333336</v>
      </c>
      <c r="O321" s="11">
        <f t="shared" si="18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x14ac:dyDescent="0.3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 s="6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11">
        <f t="shared" si="17"/>
        <v>40673.208333333336</v>
      </c>
      <c r="O322" s="11">
        <f t="shared" si="18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1.2" x14ac:dyDescent="0.3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s="5">
        <f t="shared" ref="F323:F386" si="20">E323/D323*100</f>
        <v>94.144366197183089</v>
      </c>
      <c r="G323" t="s">
        <v>14</v>
      </c>
      <c r="H323">
        <v>2468</v>
      </c>
      <c r="I323" s="6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1">
        <f t="shared" ref="N323:N386" si="21">(((L323/60)/60)/24)+DATE(1970,1,1)</f>
        <v>40634.208333333336</v>
      </c>
      <c r="O323" s="11">
        <f t="shared" ref="O323:O386" si="22">(((M323/60)/60)/24)+DATE(1970,1,1)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1.2" x14ac:dyDescent="0.3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6">
        <f t="shared" ref="I324:I387" si="23">IF(H324=0, 0, E324/H324)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1">
        <f t="shared" si="21"/>
        <v>40507.25</v>
      </c>
      <c r="O324" s="11">
        <f t="shared" si="22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x14ac:dyDescent="0.3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6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1">
        <f t="shared" si="21"/>
        <v>41725.208333333336</v>
      </c>
      <c r="O325" s="11">
        <f t="shared" si="22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x14ac:dyDescent="0.3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6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1">
        <f t="shared" si="21"/>
        <v>42176.208333333328</v>
      </c>
      <c r="O326" s="11">
        <f t="shared" si="22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1.2" x14ac:dyDescent="0.3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6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1">
        <f t="shared" si="21"/>
        <v>43267.208333333328</v>
      </c>
      <c r="O327" s="11">
        <f t="shared" si="22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1.2" x14ac:dyDescent="0.3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6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1">
        <f t="shared" si="21"/>
        <v>42364.25</v>
      </c>
      <c r="O328" s="11">
        <f t="shared" si="22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x14ac:dyDescent="0.3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6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1">
        <f t="shared" si="21"/>
        <v>43705.208333333328</v>
      </c>
      <c r="O329" s="11">
        <f t="shared" si="22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1.2" x14ac:dyDescent="0.3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6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1">
        <f t="shared" si="21"/>
        <v>43434.25</v>
      </c>
      <c r="O330" s="11">
        <f t="shared" si="22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x14ac:dyDescent="0.3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6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1">
        <f t="shared" si="21"/>
        <v>42716.25</v>
      </c>
      <c r="O331" s="11">
        <f t="shared" si="22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1.2" x14ac:dyDescent="0.3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6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1">
        <f t="shared" si="21"/>
        <v>43077.25</v>
      </c>
      <c r="O332" s="11">
        <f t="shared" si="22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x14ac:dyDescent="0.3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6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1">
        <f t="shared" si="21"/>
        <v>40896.25</v>
      </c>
      <c r="O333" s="11">
        <f t="shared" si="22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1.2" x14ac:dyDescent="0.3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6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1">
        <f t="shared" si="21"/>
        <v>41361.208333333336</v>
      </c>
      <c r="O334" s="11">
        <f t="shared" si="22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x14ac:dyDescent="0.3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6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1">
        <f t="shared" si="21"/>
        <v>43424.25</v>
      </c>
      <c r="O335" s="11">
        <f t="shared" si="22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x14ac:dyDescent="0.3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6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1">
        <f t="shared" si="21"/>
        <v>43110.25</v>
      </c>
      <c r="O336" s="11">
        <f t="shared" si="22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x14ac:dyDescent="0.3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6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1">
        <f t="shared" si="21"/>
        <v>43784.25</v>
      </c>
      <c r="O337" s="11">
        <f t="shared" si="22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x14ac:dyDescent="0.3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6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1">
        <f t="shared" si="21"/>
        <v>40527.25</v>
      </c>
      <c r="O338" s="11">
        <f t="shared" si="22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x14ac:dyDescent="0.3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6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1">
        <f t="shared" si="21"/>
        <v>43780.25</v>
      </c>
      <c r="O339" s="11">
        <f t="shared" si="22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x14ac:dyDescent="0.3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6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1">
        <f t="shared" si="21"/>
        <v>40821.208333333336</v>
      </c>
      <c r="O340" s="11">
        <f t="shared" si="22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x14ac:dyDescent="0.3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6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1">
        <f t="shared" si="21"/>
        <v>42949.208333333328</v>
      </c>
      <c r="O341" s="11">
        <f t="shared" si="22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x14ac:dyDescent="0.3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6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1">
        <f t="shared" si="21"/>
        <v>40889.25</v>
      </c>
      <c r="O342" s="11">
        <f t="shared" si="22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31.2" x14ac:dyDescent="0.3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6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1">
        <f t="shared" si="21"/>
        <v>42244.208333333328</v>
      </c>
      <c r="O343" s="11">
        <f t="shared" si="22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x14ac:dyDescent="0.3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6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1">
        <f t="shared" si="21"/>
        <v>41475.208333333336</v>
      </c>
      <c r="O344" s="11">
        <f t="shared" si="22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x14ac:dyDescent="0.3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6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1">
        <f t="shared" si="21"/>
        <v>41597.25</v>
      </c>
      <c r="O345" s="11">
        <f t="shared" si="22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x14ac:dyDescent="0.3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6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1">
        <f t="shared" si="21"/>
        <v>43122.25</v>
      </c>
      <c r="O346" s="11">
        <f t="shared" si="22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x14ac:dyDescent="0.3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6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1">
        <f t="shared" si="21"/>
        <v>42194.208333333328</v>
      </c>
      <c r="O347" s="11">
        <f t="shared" si="22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x14ac:dyDescent="0.3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6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11">
        <f t="shared" si="21"/>
        <v>42971.208333333328</v>
      </c>
      <c r="O348" s="11">
        <f t="shared" si="22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x14ac:dyDescent="0.3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6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1">
        <f t="shared" si="21"/>
        <v>42046.25</v>
      </c>
      <c r="O349" s="11">
        <f t="shared" si="22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x14ac:dyDescent="0.3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6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1">
        <f t="shared" si="21"/>
        <v>42782.25</v>
      </c>
      <c r="O350" s="11">
        <f t="shared" si="22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x14ac:dyDescent="0.3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6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1">
        <f t="shared" si="21"/>
        <v>42930.208333333328</v>
      </c>
      <c r="O351" s="11">
        <f t="shared" si="22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x14ac:dyDescent="0.3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6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11">
        <f t="shared" si="21"/>
        <v>42144.208333333328</v>
      </c>
      <c r="O352" s="11">
        <f t="shared" si="22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x14ac:dyDescent="0.3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6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1">
        <f t="shared" si="21"/>
        <v>42240.208333333328</v>
      </c>
      <c r="O353" s="11">
        <f t="shared" si="22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x14ac:dyDescent="0.3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6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1">
        <f t="shared" si="21"/>
        <v>42315.25</v>
      </c>
      <c r="O354" s="11">
        <f t="shared" si="22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x14ac:dyDescent="0.3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6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1">
        <f t="shared" si="21"/>
        <v>43651.208333333328</v>
      </c>
      <c r="O355" s="11">
        <f t="shared" si="22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x14ac:dyDescent="0.3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6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11">
        <f t="shared" si="21"/>
        <v>41520.208333333336</v>
      </c>
      <c r="O356" s="11">
        <f t="shared" si="22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x14ac:dyDescent="0.3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6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1">
        <f t="shared" si="21"/>
        <v>42757.25</v>
      </c>
      <c r="O357" s="11">
        <f t="shared" si="22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x14ac:dyDescent="0.3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6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1">
        <f t="shared" si="21"/>
        <v>40922.25</v>
      </c>
      <c r="O358" s="11">
        <f t="shared" si="22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x14ac:dyDescent="0.3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6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1">
        <f t="shared" si="21"/>
        <v>42250.208333333328</v>
      </c>
      <c r="O359" s="11">
        <f t="shared" si="22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x14ac:dyDescent="0.3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6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1">
        <f t="shared" si="21"/>
        <v>43322.208333333328</v>
      </c>
      <c r="O360" s="11">
        <f t="shared" si="22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x14ac:dyDescent="0.3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6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1">
        <f t="shared" si="21"/>
        <v>40782.208333333336</v>
      </c>
      <c r="O361" s="11">
        <f t="shared" si="22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x14ac:dyDescent="0.3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6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1">
        <f t="shared" si="21"/>
        <v>40544.25</v>
      </c>
      <c r="O362" s="11">
        <f t="shared" si="22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x14ac:dyDescent="0.3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6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1">
        <f t="shared" si="21"/>
        <v>43015.208333333328</v>
      </c>
      <c r="O363" s="11">
        <f t="shared" si="22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x14ac:dyDescent="0.3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6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1">
        <f t="shared" si="21"/>
        <v>40570.25</v>
      </c>
      <c r="O364" s="11">
        <f t="shared" si="22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x14ac:dyDescent="0.3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6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1">
        <f t="shared" si="21"/>
        <v>40904.25</v>
      </c>
      <c r="O365" s="11">
        <f t="shared" si="22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x14ac:dyDescent="0.3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6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1">
        <f t="shared" si="21"/>
        <v>43164.25</v>
      </c>
      <c r="O366" s="11">
        <f t="shared" si="22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x14ac:dyDescent="0.3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6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1">
        <f t="shared" si="21"/>
        <v>42733.25</v>
      </c>
      <c r="O367" s="11">
        <f t="shared" si="22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x14ac:dyDescent="0.3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6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1">
        <f t="shared" si="21"/>
        <v>40546.25</v>
      </c>
      <c r="O368" s="11">
        <f t="shared" si="22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x14ac:dyDescent="0.3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6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1">
        <f t="shared" si="21"/>
        <v>41930.208333333336</v>
      </c>
      <c r="O369" s="11">
        <f t="shared" si="22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x14ac:dyDescent="0.3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6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1">
        <f t="shared" si="21"/>
        <v>40464.208333333336</v>
      </c>
      <c r="O370" s="11">
        <f t="shared" si="22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x14ac:dyDescent="0.3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6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1">
        <f t="shared" si="21"/>
        <v>41308.25</v>
      </c>
      <c r="O371" s="11">
        <f t="shared" si="22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x14ac:dyDescent="0.3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6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1">
        <f t="shared" si="21"/>
        <v>43570.208333333328</v>
      </c>
      <c r="O372" s="11">
        <f t="shared" si="22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x14ac:dyDescent="0.3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6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1">
        <f t="shared" si="21"/>
        <v>42043.25</v>
      </c>
      <c r="O373" s="11">
        <f t="shared" si="22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1.2" x14ac:dyDescent="0.3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6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1">
        <f t="shared" si="21"/>
        <v>42012.25</v>
      </c>
      <c r="O374" s="11">
        <f t="shared" si="22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x14ac:dyDescent="0.3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6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1">
        <f t="shared" si="21"/>
        <v>42964.208333333328</v>
      </c>
      <c r="O375" s="11">
        <f t="shared" si="22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1.2" x14ac:dyDescent="0.3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6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1">
        <f t="shared" si="21"/>
        <v>43476.25</v>
      </c>
      <c r="O376" s="11">
        <f t="shared" si="22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1.2" x14ac:dyDescent="0.3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6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11">
        <f t="shared" si="21"/>
        <v>42293.208333333328</v>
      </c>
      <c r="O377" s="11">
        <f t="shared" si="22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x14ac:dyDescent="0.3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6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1">
        <f t="shared" si="21"/>
        <v>41826.208333333336</v>
      </c>
      <c r="O378" s="11">
        <f t="shared" si="22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x14ac:dyDescent="0.3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6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1">
        <f t="shared" si="21"/>
        <v>43760.208333333328</v>
      </c>
      <c r="O379" s="11">
        <f t="shared" si="22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x14ac:dyDescent="0.3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6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1">
        <f t="shared" si="21"/>
        <v>43241.208333333328</v>
      </c>
      <c r="O380" s="11">
        <f t="shared" si="22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x14ac:dyDescent="0.3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6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1">
        <f t="shared" si="21"/>
        <v>40843.208333333336</v>
      </c>
      <c r="O381" s="11">
        <f t="shared" si="22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1.2" x14ac:dyDescent="0.3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6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1">
        <f t="shared" si="21"/>
        <v>41448.208333333336</v>
      </c>
      <c r="O382" s="11">
        <f t="shared" si="22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x14ac:dyDescent="0.3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6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1">
        <f t="shared" si="21"/>
        <v>42163.208333333328</v>
      </c>
      <c r="O383" s="11">
        <f t="shared" si="22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1.2" x14ac:dyDescent="0.3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6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1">
        <f t="shared" si="21"/>
        <v>43024.208333333328</v>
      </c>
      <c r="O384" s="11">
        <f t="shared" si="22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x14ac:dyDescent="0.3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6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1">
        <f t="shared" si="21"/>
        <v>43509.25</v>
      </c>
      <c r="O385" s="11">
        <f t="shared" si="22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x14ac:dyDescent="0.3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 s="6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1">
        <f t="shared" si="21"/>
        <v>42776.25</v>
      </c>
      <c r="O386" s="11">
        <f t="shared" si="22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1.2" x14ac:dyDescent="0.3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s="5">
        <f t="shared" ref="F387:F450" si="24">E387/D387*100</f>
        <v>146.16709511568124</v>
      </c>
      <c r="G387" t="s">
        <v>20</v>
      </c>
      <c r="H387">
        <v>1137</v>
      </c>
      <c r="I387" s="6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1">
        <f t="shared" ref="N387:N450" si="25">(((L387/60)/60)/24)+DATE(1970,1,1)</f>
        <v>43553.208333333328</v>
      </c>
      <c r="O387" s="11">
        <f t="shared" ref="O387:O450" si="26">(((M387/60)/60)/24)+DATE(1970,1,1)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1.2" x14ac:dyDescent="0.3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6">
        <f t="shared" ref="I388:I451" si="27">IF(H388=0, 0, E388/H388)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1">
        <f t="shared" si="25"/>
        <v>40355.208333333336</v>
      </c>
      <c r="O388" s="11">
        <f t="shared" si="26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x14ac:dyDescent="0.3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6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1">
        <f t="shared" si="25"/>
        <v>41072.208333333336</v>
      </c>
      <c r="O389" s="11">
        <f t="shared" si="26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x14ac:dyDescent="0.3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6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1">
        <f t="shared" si="25"/>
        <v>40912.25</v>
      </c>
      <c r="O390" s="11">
        <f t="shared" si="26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x14ac:dyDescent="0.3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6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1">
        <f t="shared" si="25"/>
        <v>40479.208333333336</v>
      </c>
      <c r="O391" s="11">
        <f t="shared" si="26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x14ac:dyDescent="0.3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6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11">
        <f t="shared" si="25"/>
        <v>41530.208333333336</v>
      </c>
      <c r="O392" s="11">
        <f t="shared" si="26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x14ac:dyDescent="0.3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6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1">
        <f t="shared" si="25"/>
        <v>41653.25</v>
      </c>
      <c r="O393" s="11">
        <f t="shared" si="26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1.2" x14ac:dyDescent="0.3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6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1">
        <f t="shared" si="25"/>
        <v>40549.25</v>
      </c>
      <c r="O394" s="11">
        <f t="shared" si="26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x14ac:dyDescent="0.3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6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1">
        <f t="shared" si="25"/>
        <v>42933.208333333328</v>
      </c>
      <c r="O395" s="11">
        <f t="shared" si="26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x14ac:dyDescent="0.3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6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1">
        <f t="shared" si="25"/>
        <v>41484.208333333336</v>
      </c>
      <c r="O396" s="11">
        <f t="shared" si="26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1.2" x14ac:dyDescent="0.3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6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1">
        <f t="shared" si="25"/>
        <v>40885.25</v>
      </c>
      <c r="O397" s="11">
        <f t="shared" si="26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x14ac:dyDescent="0.3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6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1">
        <f t="shared" si="25"/>
        <v>43378.208333333328</v>
      </c>
      <c r="O398" s="11">
        <f t="shared" si="26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x14ac:dyDescent="0.3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6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1">
        <f t="shared" si="25"/>
        <v>41417.208333333336</v>
      </c>
      <c r="O399" s="11">
        <f t="shared" si="26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31.2" x14ac:dyDescent="0.3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6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1">
        <f t="shared" si="25"/>
        <v>43228.208333333328</v>
      </c>
      <c r="O400" s="11">
        <f t="shared" si="26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x14ac:dyDescent="0.3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6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1">
        <f t="shared" si="25"/>
        <v>40576.25</v>
      </c>
      <c r="O401" s="11">
        <f t="shared" si="26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1.2" x14ac:dyDescent="0.3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6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11">
        <f t="shared" si="25"/>
        <v>41502.208333333336</v>
      </c>
      <c r="O402" s="11">
        <f t="shared" si="26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x14ac:dyDescent="0.3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6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1">
        <f t="shared" si="25"/>
        <v>43765.208333333328</v>
      </c>
      <c r="O403" s="11">
        <f t="shared" si="26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x14ac:dyDescent="0.3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6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1">
        <f t="shared" si="25"/>
        <v>40914.25</v>
      </c>
      <c r="O404" s="11">
        <f t="shared" si="26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x14ac:dyDescent="0.3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6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1">
        <f t="shared" si="25"/>
        <v>40310.208333333336</v>
      </c>
      <c r="O405" s="11">
        <f t="shared" si="26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x14ac:dyDescent="0.3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6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1">
        <f t="shared" si="25"/>
        <v>43053.25</v>
      </c>
      <c r="O406" s="11">
        <f t="shared" si="26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x14ac:dyDescent="0.3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6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1">
        <f t="shared" si="25"/>
        <v>43255.208333333328</v>
      </c>
      <c r="O407" s="11">
        <f t="shared" si="26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ht="31.2" x14ac:dyDescent="0.3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6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1">
        <f t="shared" si="25"/>
        <v>41304.25</v>
      </c>
      <c r="O408" s="11">
        <f t="shared" si="26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x14ac:dyDescent="0.3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6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11">
        <f t="shared" si="25"/>
        <v>43751.208333333328</v>
      </c>
      <c r="O409" s="11">
        <f t="shared" si="26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x14ac:dyDescent="0.3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6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1">
        <f t="shared" si="25"/>
        <v>42541.208333333328</v>
      </c>
      <c r="O410" s="11">
        <f t="shared" si="26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x14ac:dyDescent="0.3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6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1">
        <f t="shared" si="25"/>
        <v>42843.208333333328</v>
      </c>
      <c r="O411" s="11">
        <f t="shared" si="26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x14ac:dyDescent="0.3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6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1">
        <f t="shared" si="25"/>
        <v>42122.208333333328</v>
      </c>
      <c r="O412" s="11">
        <f t="shared" si="26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x14ac:dyDescent="0.3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6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1">
        <f t="shared" si="25"/>
        <v>42884.208333333328</v>
      </c>
      <c r="O413" s="11">
        <f t="shared" si="26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x14ac:dyDescent="0.3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6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1">
        <f t="shared" si="25"/>
        <v>41642.25</v>
      </c>
      <c r="O414" s="11">
        <f t="shared" si="26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x14ac:dyDescent="0.3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6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1">
        <f t="shared" si="25"/>
        <v>43431.25</v>
      </c>
      <c r="O415" s="11">
        <f t="shared" si="26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x14ac:dyDescent="0.3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6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1">
        <f t="shared" si="25"/>
        <v>40288.208333333336</v>
      </c>
      <c r="O416" s="11">
        <f t="shared" si="26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x14ac:dyDescent="0.3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6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1">
        <f t="shared" si="25"/>
        <v>40921.25</v>
      </c>
      <c r="O417" s="11">
        <f t="shared" si="26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1.2" x14ac:dyDescent="0.3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6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1">
        <f t="shared" si="25"/>
        <v>40560.25</v>
      </c>
      <c r="O418" s="11">
        <f t="shared" si="26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x14ac:dyDescent="0.3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6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1">
        <f t="shared" si="25"/>
        <v>43407.208333333328</v>
      </c>
      <c r="O419" s="11">
        <f t="shared" si="26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x14ac:dyDescent="0.3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6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1">
        <f t="shared" si="25"/>
        <v>41035.208333333336</v>
      </c>
      <c r="O420" s="11">
        <f t="shared" si="26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x14ac:dyDescent="0.3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6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1">
        <f t="shared" si="25"/>
        <v>40899.25</v>
      </c>
      <c r="O421" s="11">
        <f t="shared" si="26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x14ac:dyDescent="0.3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6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1">
        <f t="shared" si="25"/>
        <v>42911.208333333328</v>
      </c>
      <c r="O422" s="11">
        <f t="shared" si="26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x14ac:dyDescent="0.3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6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1">
        <f t="shared" si="25"/>
        <v>42915.208333333328</v>
      </c>
      <c r="O423" s="11">
        <f t="shared" si="26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1.2" x14ac:dyDescent="0.3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6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1">
        <f t="shared" si="25"/>
        <v>40285.208333333336</v>
      </c>
      <c r="O424" s="11">
        <f t="shared" si="26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x14ac:dyDescent="0.3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6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1">
        <f t="shared" si="25"/>
        <v>40808.208333333336</v>
      </c>
      <c r="O425" s="11">
        <f t="shared" si="26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x14ac:dyDescent="0.3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6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1">
        <f t="shared" si="25"/>
        <v>43208.208333333328</v>
      </c>
      <c r="O426" s="11">
        <f t="shared" si="26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x14ac:dyDescent="0.3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6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1">
        <f t="shared" si="25"/>
        <v>42213.208333333328</v>
      </c>
      <c r="O427" s="11">
        <f t="shared" si="26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x14ac:dyDescent="0.3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6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1">
        <f t="shared" si="25"/>
        <v>41332.25</v>
      </c>
      <c r="O428" s="11">
        <f t="shared" si="26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x14ac:dyDescent="0.3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6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1">
        <f t="shared" si="25"/>
        <v>41895.208333333336</v>
      </c>
      <c r="O429" s="11">
        <f t="shared" si="26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x14ac:dyDescent="0.3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6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1">
        <f t="shared" si="25"/>
        <v>40585.25</v>
      </c>
      <c r="O430" s="11">
        <f t="shared" si="26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x14ac:dyDescent="0.3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6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1">
        <f t="shared" si="25"/>
        <v>41680.25</v>
      </c>
      <c r="O431" s="11">
        <f t="shared" si="26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ht="31.2" x14ac:dyDescent="0.3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6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1">
        <f t="shared" si="25"/>
        <v>43737.208333333328</v>
      </c>
      <c r="O432" s="11">
        <f t="shared" si="26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x14ac:dyDescent="0.3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6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1">
        <f t="shared" si="25"/>
        <v>43273.208333333328</v>
      </c>
      <c r="O433" s="11">
        <f t="shared" si="26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ht="31.2" x14ac:dyDescent="0.3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6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1">
        <f t="shared" si="25"/>
        <v>41761.208333333336</v>
      </c>
      <c r="O434" s="11">
        <f t="shared" si="26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x14ac:dyDescent="0.3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6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1">
        <f t="shared" si="25"/>
        <v>41603.25</v>
      </c>
      <c r="O435" s="11">
        <f t="shared" si="26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x14ac:dyDescent="0.3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6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11">
        <f t="shared" si="25"/>
        <v>42705.25</v>
      </c>
      <c r="O436" s="11">
        <f t="shared" si="26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x14ac:dyDescent="0.3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6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1">
        <f t="shared" si="25"/>
        <v>41988.25</v>
      </c>
      <c r="O437" s="11">
        <f t="shared" si="26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x14ac:dyDescent="0.3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6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1">
        <f t="shared" si="25"/>
        <v>43575.208333333328</v>
      </c>
      <c r="O438" s="11">
        <f t="shared" si="26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x14ac:dyDescent="0.3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6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1">
        <f t="shared" si="25"/>
        <v>42260.208333333328</v>
      </c>
      <c r="O439" s="11">
        <f t="shared" si="26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1.2" x14ac:dyDescent="0.3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6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1">
        <f t="shared" si="25"/>
        <v>41337.25</v>
      </c>
      <c r="O440" s="11">
        <f t="shared" si="26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x14ac:dyDescent="0.3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6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1">
        <f t="shared" si="25"/>
        <v>42680.208333333328</v>
      </c>
      <c r="O441" s="11">
        <f t="shared" si="26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x14ac:dyDescent="0.3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6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1">
        <f t="shared" si="25"/>
        <v>42916.208333333328</v>
      </c>
      <c r="O442" s="11">
        <f t="shared" si="26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x14ac:dyDescent="0.3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6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11">
        <f t="shared" si="25"/>
        <v>41025.208333333336</v>
      </c>
      <c r="O443" s="11">
        <f t="shared" si="26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x14ac:dyDescent="0.3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6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1">
        <f t="shared" si="25"/>
        <v>42980.208333333328</v>
      </c>
      <c r="O444" s="11">
        <f t="shared" si="26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x14ac:dyDescent="0.3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6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1">
        <f t="shared" si="25"/>
        <v>40451.208333333336</v>
      </c>
      <c r="O445" s="11">
        <f t="shared" si="26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x14ac:dyDescent="0.3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6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1">
        <f t="shared" si="25"/>
        <v>40748.208333333336</v>
      </c>
      <c r="O446" s="11">
        <f t="shared" si="26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1.2" x14ac:dyDescent="0.3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6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1">
        <f t="shared" si="25"/>
        <v>40515.25</v>
      </c>
      <c r="O447" s="11">
        <f t="shared" si="26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x14ac:dyDescent="0.3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6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1">
        <f t="shared" si="25"/>
        <v>41261.25</v>
      </c>
      <c r="O448" s="11">
        <f t="shared" si="26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1.2" x14ac:dyDescent="0.3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6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11">
        <f t="shared" si="25"/>
        <v>43088.25</v>
      </c>
      <c r="O449" s="11">
        <f t="shared" si="26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x14ac:dyDescent="0.3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 s="6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1">
        <f t="shared" si="25"/>
        <v>41378.208333333336</v>
      </c>
      <c r="O450" s="11">
        <f t="shared" si="26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x14ac:dyDescent="0.3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s="5">
        <f t="shared" ref="F451:F514" si="28">E451/D451*100</f>
        <v>967</v>
      </c>
      <c r="G451" t="s">
        <v>20</v>
      </c>
      <c r="H451">
        <v>86</v>
      </c>
      <c r="I451" s="6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1">
        <f t="shared" ref="N451:N514" si="29">(((L451/60)/60)/24)+DATE(1970,1,1)</f>
        <v>43530.25</v>
      </c>
      <c r="O451" s="11">
        <f t="shared" ref="O451:O514" si="30">(((M451/60)/60)/24)+DATE(1970,1,1)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x14ac:dyDescent="0.3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6">
        <f t="shared" ref="I452:I515" si="31">IF(H452=0, 0, E452/H452)</f>
        <v>4</v>
      </c>
      <c r="J452" t="s">
        <v>15</v>
      </c>
      <c r="K452" t="s">
        <v>16</v>
      </c>
      <c r="L452">
        <v>1540098000</v>
      </c>
      <c r="M452">
        <v>1542088800</v>
      </c>
      <c r="N452" s="11">
        <f t="shared" si="29"/>
        <v>43394.208333333328</v>
      </c>
      <c r="O452" s="11">
        <f t="shared" si="30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x14ac:dyDescent="0.3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6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1">
        <f t="shared" si="29"/>
        <v>42935.208333333328</v>
      </c>
      <c r="O453" s="11">
        <f t="shared" si="30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1.2" x14ac:dyDescent="0.3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6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1">
        <f t="shared" si="29"/>
        <v>40365.208333333336</v>
      </c>
      <c r="O454" s="11">
        <f t="shared" si="30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1.2" x14ac:dyDescent="0.3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6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1">
        <f t="shared" si="29"/>
        <v>42705.25</v>
      </c>
      <c r="O455" s="11">
        <f t="shared" si="30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x14ac:dyDescent="0.3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6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1">
        <f t="shared" si="29"/>
        <v>41568.208333333336</v>
      </c>
      <c r="O456" s="11">
        <f t="shared" si="30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x14ac:dyDescent="0.3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6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1">
        <f t="shared" si="29"/>
        <v>40809.208333333336</v>
      </c>
      <c r="O457" s="11">
        <f t="shared" si="30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1.2" x14ac:dyDescent="0.3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6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1">
        <f t="shared" si="29"/>
        <v>43141.25</v>
      </c>
      <c r="O458" s="11">
        <f t="shared" si="30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x14ac:dyDescent="0.3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6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1">
        <f t="shared" si="29"/>
        <v>42657.208333333328</v>
      </c>
      <c r="O459" s="11">
        <f t="shared" si="30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x14ac:dyDescent="0.3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6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1">
        <f t="shared" si="29"/>
        <v>40265.208333333336</v>
      </c>
      <c r="O460" s="11">
        <f t="shared" si="30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x14ac:dyDescent="0.3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6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1">
        <f t="shared" si="29"/>
        <v>42001.25</v>
      </c>
      <c r="O461" s="11">
        <f t="shared" si="30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x14ac:dyDescent="0.3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6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11">
        <f t="shared" si="29"/>
        <v>40399.208333333336</v>
      </c>
      <c r="O462" s="11">
        <f t="shared" si="30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x14ac:dyDescent="0.3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6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1">
        <f t="shared" si="29"/>
        <v>41757.208333333336</v>
      </c>
      <c r="O463" s="11">
        <f t="shared" si="30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x14ac:dyDescent="0.3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6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1">
        <f t="shared" si="29"/>
        <v>41304.25</v>
      </c>
      <c r="O464" s="11">
        <f t="shared" si="30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1.2" x14ac:dyDescent="0.3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6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1">
        <f t="shared" si="29"/>
        <v>41639.25</v>
      </c>
      <c r="O465" s="11">
        <f t="shared" si="30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x14ac:dyDescent="0.3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6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1">
        <f t="shared" si="29"/>
        <v>43142.25</v>
      </c>
      <c r="O466" s="11">
        <f t="shared" si="30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x14ac:dyDescent="0.3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6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1">
        <f t="shared" si="29"/>
        <v>43127.25</v>
      </c>
      <c r="O467" s="11">
        <f t="shared" si="30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x14ac:dyDescent="0.3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6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1">
        <f t="shared" si="29"/>
        <v>41409.208333333336</v>
      </c>
      <c r="O468" s="11">
        <f t="shared" si="30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1.2" x14ac:dyDescent="0.3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6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1">
        <f t="shared" si="29"/>
        <v>42331.25</v>
      </c>
      <c r="O469" s="11">
        <f t="shared" si="30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x14ac:dyDescent="0.3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6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11">
        <f t="shared" si="29"/>
        <v>43569.208333333328</v>
      </c>
      <c r="O470" s="11">
        <f t="shared" si="30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x14ac:dyDescent="0.3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6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1">
        <f t="shared" si="29"/>
        <v>42142.208333333328</v>
      </c>
      <c r="O471" s="11">
        <f t="shared" si="30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x14ac:dyDescent="0.3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6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1">
        <f t="shared" si="29"/>
        <v>42716.25</v>
      </c>
      <c r="O472" s="11">
        <f t="shared" si="30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x14ac:dyDescent="0.3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6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1">
        <f t="shared" si="29"/>
        <v>41031.208333333336</v>
      </c>
      <c r="O473" s="11">
        <f t="shared" si="30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ht="31.2" x14ac:dyDescent="0.3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6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1">
        <f t="shared" si="29"/>
        <v>43535.208333333328</v>
      </c>
      <c r="O474" s="11">
        <f t="shared" si="30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x14ac:dyDescent="0.3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6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1">
        <f t="shared" si="29"/>
        <v>43277.208333333328</v>
      </c>
      <c r="O475" s="11">
        <f t="shared" si="30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x14ac:dyDescent="0.3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6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1">
        <f t="shared" si="29"/>
        <v>41989.25</v>
      </c>
      <c r="O476" s="11">
        <f t="shared" si="30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1.2" x14ac:dyDescent="0.3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6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1">
        <f t="shared" si="29"/>
        <v>41450.208333333336</v>
      </c>
      <c r="O477" s="11">
        <f t="shared" si="30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1.2" x14ac:dyDescent="0.3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6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1">
        <f t="shared" si="29"/>
        <v>43322.208333333328</v>
      </c>
      <c r="O478" s="11">
        <f t="shared" si="30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x14ac:dyDescent="0.3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6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1">
        <f t="shared" si="29"/>
        <v>40720.208333333336</v>
      </c>
      <c r="O479" s="11">
        <f t="shared" si="30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x14ac:dyDescent="0.3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6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1">
        <f t="shared" si="29"/>
        <v>42072.208333333328</v>
      </c>
      <c r="O480" s="11">
        <f t="shared" si="30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x14ac:dyDescent="0.3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6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1">
        <f t="shared" si="29"/>
        <v>42945.208333333328</v>
      </c>
      <c r="O481" s="11">
        <f t="shared" si="30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x14ac:dyDescent="0.3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6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1">
        <f t="shared" si="29"/>
        <v>40248.25</v>
      </c>
      <c r="O482" s="11">
        <f t="shared" si="30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1.2" x14ac:dyDescent="0.3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6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1">
        <f t="shared" si="29"/>
        <v>41913.208333333336</v>
      </c>
      <c r="O483" s="11">
        <f t="shared" si="30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1.2" x14ac:dyDescent="0.3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6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1">
        <f t="shared" si="29"/>
        <v>40963.25</v>
      </c>
      <c r="O484" s="11">
        <f t="shared" si="30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x14ac:dyDescent="0.3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6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1">
        <f t="shared" si="29"/>
        <v>43811.25</v>
      </c>
      <c r="O485" s="11">
        <f t="shared" si="30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x14ac:dyDescent="0.3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6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1">
        <f t="shared" si="29"/>
        <v>41855.208333333336</v>
      </c>
      <c r="O486" s="11">
        <f t="shared" si="30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1.2" x14ac:dyDescent="0.3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6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1">
        <f t="shared" si="29"/>
        <v>43626.208333333328</v>
      </c>
      <c r="O487" s="11">
        <f t="shared" si="30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1.2" x14ac:dyDescent="0.3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6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1">
        <f t="shared" si="29"/>
        <v>43168.25</v>
      </c>
      <c r="O488" s="11">
        <f t="shared" si="30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x14ac:dyDescent="0.3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6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1">
        <f t="shared" si="29"/>
        <v>42845.208333333328</v>
      </c>
      <c r="O489" s="11">
        <f t="shared" si="30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x14ac:dyDescent="0.3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6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1">
        <f t="shared" si="29"/>
        <v>42403.25</v>
      </c>
      <c r="O490" s="11">
        <f t="shared" si="30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x14ac:dyDescent="0.3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6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1">
        <f t="shared" si="29"/>
        <v>40406.208333333336</v>
      </c>
      <c r="O491" s="11">
        <f t="shared" si="30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ht="31.2" x14ac:dyDescent="0.3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6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1">
        <f t="shared" si="29"/>
        <v>43786.25</v>
      </c>
      <c r="O492" s="11">
        <f t="shared" si="30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1.2" x14ac:dyDescent="0.3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6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1">
        <f t="shared" si="29"/>
        <v>41456.208333333336</v>
      </c>
      <c r="O493" s="11">
        <f t="shared" si="30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x14ac:dyDescent="0.3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6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1">
        <f t="shared" si="29"/>
        <v>40336.208333333336</v>
      </c>
      <c r="O494" s="11">
        <f t="shared" si="30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x14ac:dyDescent="0.3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6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1">
        <f t="shared" si="29"/>
        <v>43645.208333333328</v>
      </c>
      <c r="O495" s="11">
        <f t="shared" si="30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31.2" x14ac:dyDescent="0.3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6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1">
        <f t="shared" si="29"/>
        <v>40990.208333333336</v>
      </c>
      <c r="O496" s="11">
        <f t="shared" si="30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x14ac:dyDescent="0.3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6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1">
        <f t="shared" si="29"/>
        <v>41800.208333333336</v>
      </c>
      <c r="O497" s="11">
        <f t="shared" si="30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x14ac:dyDescent="0.3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6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1">
        <f t="shared" si="29"/>
        <v>42876.208333333328</v>
      </c>
      <c r="O498" s="11">
        <f t="shared" si="30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x14ac:dyDescent="0.3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6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1">
        <f t="shared" si="29"/>
        <v>42724.25</v>
      </c>
      <c r="O499" s="11">
        <f t="shared" si="30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x14ac:dyDescent="0.3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6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1">
        <f t="shared" si="29"/>
        <v>42005.25</v>
      </c>
      <c r="O500" s="11">
        <f t="shared" si="30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1.2" x14ac:dyDescent="0.3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6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1">
        <f t="shared" si="29"/>
        <v>42444.208333333328</v>
      </c>
      <c r="O501" s="11">
        <f t="shared" si="30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x14ac:dyDescent="0.3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6">
        <f t="shared" si="31"/>
        <v>0</v>
      </c>
      <c r="J502" t="s">
        <v>21</v>
      </c>
      <c r="K502" t="s">
        <v>22</v>
      </c>
      <c r="L502">
        <v>1367384400</v>
      </c>
      <c r="M502">
        <v>1369803600</v>
      </c>
      <c r="N502" s="11">
        <f t="shared" si="29"/>
        <v>41395.208333333336</v>
      </c>
      <c r="O502" s="11">
        <f t="shared" si="30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x14ac:dyDescent="0.3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6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1">
        <f t="shared" si="29"/>
        <v>41345.208333333336</v>
      </c>
      <c r="O503" s="11">
        <f t="shared" si="30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x14ac:dyDescent="0.3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6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1">
        <f t="shared" si="29"/>
        <v>41117.208333333336</v>
      </c>
      <c r="O504" s="11">
        <f t="shared" si="30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1.2" x14ac:dyDescent="0.3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6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1">
        <f t="shared" si="29"/>
        <v>42186.208333333328</v>
      </c>
      <c r="O505" s="11">
        <f t="shared" si="30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x14ac:dyDescent="0.3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6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1">
        <f t="shared" si="29"/>
        <v>42142.208333333328</v>
      </c>
      <c r="O506" s="11">
        <f t="shared" si="30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x14ac:dyDescent="0.3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6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1">
        <f t="shared" si="29"/>
        <v>41341.25</v>
      </c>
      <c r="O507" s="11">
        <f t="shared" si="30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x14ac:dyDescent="0.3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6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1">
        <f t="shared" si="29"/>
        <v>43062.25</v>
      </c>
      <c r="O508" s="11">
        <f t="shared" si="30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1.2" x14ac:dyDescent="0.3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6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1">
        <f t="shared" si="29"/>
        <v>41373.208333333336</v>
      </c>
      <c r="O509" s="11">
        <f t="shared" si="30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x14ac:dyDescent="0.3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6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1">
        <f t="shared" si="29"/>
        <v>43310.208333333328</v>
      </c>
      <c r="O510" s="11">
        <f t="shared" si="30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x14ac:dyDescent="0.3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6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11">
        <f t="shared" si="29"/>
        <v>41034.208333333336</v>
      </c>
      <c r="O511" s="11">
        <f t="shared" si="30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x14ac:dyDescent="0.3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6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1">
        <f t="shared" si="29"/>
        <v>43251.208333333328</v>
      </c>
      <c r="O512" s="11">
        <f t="shared" si="30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x14ac:dyDescent="0.3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6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1">
        <f t="shared" si="29"/>
        <v>43671.208333333328</v>
      </c>
      <c r="O513" s="11">
        <f t="shared" si="30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x14ac:dyDescent="0.3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 s="6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1">
        <f t="shared" si="29"/>
        <v>41825.208333333336</v>
      </c>
      <c r="O514" s="11">
        <f t="shared" si="30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x14ac:dyDescent="0.3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s="5">
        <f t="shared" ref="F515:F578" si="32">E515/D515*100</f>
        <v>39.277108433734945</v>
      </c>
      <c r="G515" t="s">
        <v>74</v>
      </c>
      <c r="H515">
        <v>35</v>
      </c>
      <c r="I515" s="6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1">
        <f t="shared" ref="N515:N578" si="33">(((L515/60)/60)/24)+DATE(1970,1,1)</f>
        <v>40430.208333333336</v>
      </c>
      <c r="O515" s="11">
        <f t="shared" ref="O515:O578" si="34">(((M515/60)/60)/24)+DATE(1970,1,1)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x14ac:dyDescent="0.3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s="6">
        <f t="shared" ref="I516:I579" si="35">IF(H516=0, 0, E516/H516)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1">
        <f t="shared" si="33"/>
        <v>41614.25</v>
      </c>
      <c r="O516" s="11">
        <f t="shared" si="34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x14ac:dyDescent="0.3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6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1">
        <f t="shared" si="33"/>
        <v>40900.25</v>
      </c>
      <c r="O517" s="11">
        <f t="shared" si="34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x14ac:dyDescent="0.3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6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1">
        <f t="shared" si="33"/>
        <v>40396.208333333336</v>
      </c>
      <c r="O518" s="11">
        <f t="shared" si="34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x14ac:dyDescent="0.3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6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1">
        <f t="shared" si="33"/>
        <v>42860.208333333328</v>
      </c>
      <c r="O519" s="11">
        <f t="shared" si="34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1.2" x14ac:dyDescent="0.3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6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11">
        <f t="shared" si="33"/>
        <v>43154.25</v>
      </c>
      <c r="O520" s="11">
        <f t="shared" si="34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x14ac:dyDescent="0.3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6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1">
        <f t="shared" si="33"/>
        <v>42012.25</v>
      </c>
      <c r="O521" s="11">
        <f t="shared" si="34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x14ac:dyDescent="0.3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6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1">
        <f t="shared" si="33"/>
        <v>43574.208333333328</v>
      </c>
      <c r="O522" s="11">
        <f t="shared" si="34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x14ac:dyDescent="0.3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6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1">
        <f t="shared" si="33"/>
        <v>42605.208333333328</v>
      </c>
      <c r="O523" s="11">
        <f t="shared" si="34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1.2" x14ac:dyDescent="0.3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6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1">
        <f t="shared" si="33"/>
        <v>41093.208333333336</v>
      </c>
      <c r="O524" s="11">
        <f t="shared" si="34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x14ac:dyDescent="0.3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6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1">
        <f t="shared" si="33"/>
        <v>40241.25</v>
      </c>
      <c r="O525" s="11">
        <f t="shared" si="34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x14ac:dyDescent="0.3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6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1">
        <f t="shared" si="33"/>
        <v>40294.208333333336</v>
      </c>
      <c r="O526" s="11">
        <f t="shared" si="34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ht="31.2" x14ac:dyDescent="0.3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6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1">
        <f t="shared" si="33"/>
        <v>40505.25</v>
      </c>
      <c r="O527" s="11">
        <f t="shared" si="34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1.2" x14ac:dyDescent="0.3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6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1">
        <f t="shared" si="33"/>
        <v>42364.25</v>
      </c>
      <c r="O528" s="11">
        <f t="shared" si="34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x14ac:dyDescent="0.3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6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11">
        <f t="shared" si="33"/>
        <v>42405.25</v>
      </c>
      <c r="O529" s="11">
        <f t="shared" si="34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x14ac:dyDescent="0.3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6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1">
        <f t="shared" si="33"/>
        <v>41601.25</v>
      </c>
      <c r="O530" s="11">
        <f t="shared" si="34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x14ac:dyDescent="0.3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6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1">
        <f t="shared" si="33"/>
        <v>41769.208333333336</v>
      </c>
      <c r="O531" s="11">
        <f t="shared" si="34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1.2" x14ac:dyDescent="0.3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6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1">
        <f t="shared" si="33"/>
        <v>40421.208333333336</v>
      </c>
      <c r="O532" s="11">
        <f t="shared" si="34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1.2" x14ac:dyDescent="0.3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6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1">
        <f t="shared" si="33"/>
        <v>41589.25</v>
      </c>
      <c r="O533" s="11">
        <f t="shared" si="34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x14ac:dyDescent="0.3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6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1">
        <f t="shared" si="33"/>
        <v>43125.25</v>
      </c>
      <c r="O534" s="11">
        <f t="shared" si="34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x14ac:dyDescent="0.3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6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1">
        <f t="shared" si="33"/>
        <v>41479.208333333336</v>
      </c>
      <c r="O535" s="11">
        <f t="shared" si="34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x14ac:dyDescent="0.3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6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1">
        <f t="shared" si="33"/>
        <v>43329.208333333328</v>
      </c>
      <c r="O536" s="11">
        <f t="shared" si="34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x14ac:dyDescent="0.3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6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1">
        <f t="shared" si="33"/>
        <v>43259.208333333328</v>
      </c>
      <c r="O537" s="11">
        <f t="shared" si="34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x14ac:dyDescent="0.3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6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1">
        <f t="shared" si="33"/>
        <v>40414.208333333336</v>
      </c>
      <c r="O538" s="11">
        <f t="shared" si="34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x14ac:dyDescent="0.3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6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1">
        <f t="shared" si="33"/>
        <v>43342.208333333328</v>
      </c>
      <c r="O539" s="11">
        <f t="shared" si="34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x14ac:dyDescent="0.3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6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1">
        <f t="shared" si="33"/>
        <v>41539.208333333336</v>
      </c>
      <c r="O540" s="11">
        <f t="shared" si="34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x14ac:dyDescent="0.3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6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1">
        <f t="shared" si="33"/>
        <v>43647.208333333328</v>
      </c>
      <c r="O541" s="11">
        <f t="shared" si="34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x14ac:dyDescent="0.3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6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1">
        <f t="shared" si="33"/>
        <v>43225.208333333328</v>
      </c>
      <c r="O542" s="11">
        <f t="shared" si="34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x14ac:dyDescent="0.3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6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1">
        <f t="shared" si="33"/>
        <v>42165.208333333328</v>
      </c>
      <c r="O543" s="11">
        <f t="shared" si="34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x14ac:dyDescent="0.3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6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1">
        <f t="shared" si="33"/>
        <v>42391.25</v>
      </c>
      <c r="O544" s="11">
        <f t="shared" si="34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x14ac:dyDescent="0.3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6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1">
        <f t="shared" si="33"/>
        <v>41528.208333333336</v>
      </c>
      <c r="O545" s="11">
        <f t="shared" si="34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1.2" x14ac:dyDescent="0.3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6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1">
        <f t="shared" si="33"/>
        <v>42377.25</v>
      </c>
      <c r="O546" s="11">
        <f t="shared" si="34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x14ac:dyDescent="0.3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6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1">
        <f t="shared" si="33"/>
        <v>43824.25</v>
      </c>
      <c r="O547" s="11">
        <f t="shared" si="34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t="31.2" x14ac:dyDescent="0.3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6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1">
        <f t="shared" si="33"/>
        <v>43360.208333333328</v>
      </c>
      <c r="O548" s="11">
        <f t="shared" si="34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x14ac:dyDescent="0.3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6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11">
        <f t="shared" si="33"/>
        <v>42029.25</v>
      </c>
      <c r="O549" s="11">
        <f t="shared" si="34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x14ac:dyDescent="0.3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6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1">
        <f t="shared" si="33"/>
        <v>42461.208333333328</v>
      </c>
      <c r="O550" s="11">
        <f t="shared" si="34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1.2" x14ac:dyDescent="0.3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6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1">
        <f t="shared" si="33"/>
        <v>41422.208333333336</v>
      </c>
      <c r="O551" s="11">
        <f t="shared" si="34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1.2" x14ac:dyDescent="0.3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6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11">
        <f t="shared" si="33"/>
        <v>40968.25</v>
      </c>
      <c r="O552" s="11">
        <f t="shared" si="34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ht="31.2" x14ac:dyDescent="0.3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6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1">
        <f t="shared" si="33"/>
        <v>41993.25</v>
      </c>
      <c r="O553" s="11">
        <f t="shared" si="34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x14ac:dyDescent="0.3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6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1">
        <f t="shared" si="33"/>
        <v>42700.25</v>
      </c>
      <c r="O554" s="11">
        <f t="shared" si="34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1.2" x14ac:dyDescent="0.3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6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1">
        <f t="shared" si="33"/>
        <v>40545.25</v>
      </c>
      <c r="O555" s="11">
        <f t="shared" si="34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1.2" x14ac:dyDescent="0.3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6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1">
        <f t="shared" si="33"/>
        <v>42723.25</v>
      </c>
      <c r="O556" s="11">
        <f t="shared" si="34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x14ac:dyDescent="0.3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6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1">
        <f t="shared" si="33"/>
        <v>41731.208333333336</v>
      </c>
      <c r="O557" s="11">
        <f t="shared" si="34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x14ac:dyDescent="0.3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6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1">
        <f t="shared" si="33"/>
        <v>40792.208333333336</v>
      </c>
      <c r="O558" s="11">
        <f t="shared" si="34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x14ac:dyDescent="0.3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6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1">
        <f t="shared" si="33"/>
        <v>42279.208333333328</v>
      </c>
      <c r="O559" s="11">
        <f t="shared" si="34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x14ac:dyDescent="0.3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6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1">
        <f t="shared" si="33"/>
        <v>42424.25</v>
      </c>
      <c r="O560" s="11">
        <f t="shared" si="34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x14ac:dyDescent="0.3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6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1">
        <f t="shared" si="33"/>
        <v>42584.208333333328</v>
      </c>
      <c r="O561" s="11">
        <f t="shared" si="34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x14ac:dyDescent="0.3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6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1">
        <f t="shared" si="33"/>
        <v>40865.25</v>
      </c>
      <c r="O562" s="11">
        <f t="shared" si="34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x14ac:dyDescent="0.3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6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1">
        <f t="shared" si="33"/>
        <v>40833.208333333336</v>
      </c>
      <c r="O563" s="11">
        <f t="shared" si="34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1.2" x14ac:dyDescent="0.3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6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1">
        <f t="shared" si="33"/>
        <v>43536.208333333328</v>
      </c>
      <c r="O564" s="11">
        <f t="shared" si="34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x14ac:dyDescent="0.3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6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1">
        <f t="shared" si="33"/>
        <v>43417.25</v>
      </c>
      <c r="O565" s="11">
        <f t="shared" si="34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x14ac:dyDescent="0.3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6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1">
        <f t="shared" si="33"/>
        <v>42078.208333333328</v>
      </c>
      <c r="O566" s="11">
        <f t="shared" si="34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x14ac:dyDescent="0.3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6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1">
        <f t="shared" si="33"/>
        <v>40862.25</v>
      </c>
      <c r="O567" s="11">
        <f t="shared" si="34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x14ac:dyDescent="0.3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6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1">
        <f t="shared" si="33"/>
        <v>42424.25</v>
      </c>
      <c r="O568" s="11">
        <f t="shared" si="34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1.2" x14ac:dyDescent="0.3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6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1">
        <f t="shared" si="33"/>
        <v>41830.208333333336</v>
      </c>
      <c r="O569" s="11">
        <f t="shared" si="34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x14ac:dyDescent="0.3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6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1">
        <f t="shared" si="33"/>
        <v>40374.208333333336</v>
      </c>
      <c r="O570" s="11">
        <f t="shared" si="34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x14ac:dyDescent="0.3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6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1">
        <f t="shared" si="33"/>
        <v>40554.25</v>
      </c>
      <c r="O571" s="11">
        <f t="shared" si="34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x14ac:dyDescent="0.3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6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1">
        <f t="shared" si="33"/>
        <v>41993.25</v>
      </c>
      <c r="O572" s="11">
        <f t="shared" si="34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x14ac:dyDescent="0.3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6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1">
        <f t="shared" si="33"/>
        <v>42174.208333333328</v>
      </c>
      <c r="O573" s="11">
        <f t="shared" si="34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x14ac:dyDescent="0.3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6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1">
        <f t="shared" si="33"/>
        <v>42275.208333333328</v>
      </c>
      <c r="O574" s="11">
        <f t="shared" si="34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x14ac:dyDescent="0.3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6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1">
        <f t="shared" si="33"/>
        <v>41761.208333333336</v>
      </c>
      <c r="O575" s="11">
        <f t="shared" si="34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x14ac:dyDescent="0.3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6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1">
        <f t="shared" si="33"/>
        <v>43806.25</v>
      </c>
      <c r="O576" s="11">
        <f t="shared" si="34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x14ac:dyDescent="0.3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6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1">
        <f t="shared" si="33"/>
        <v>41779.208333333336</v>
      </c>
      <c r="O577" s="11">
        <f t="shared" si="34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1.2" x14ac:dyDescent="0.3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 s="6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1">
        <f t="shared" si="33"/>
        <v>43040.208333333328</v>
      </c>
      <c r="O578" s="11">
        <f t="shared" si="34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x14ac:dyDescent="0.3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s="5">
        <f t="shared" ref="F579:F642" si="36">E579/D579*100</f>
        <v>18.853658536585368</v>
      </c>
      <c r="G579" t="s">
        <v>74</v>
      </c>
      <c r="H579">
        <v>37</v>
      </c>
      <c r="I579" s="6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1">
        <f t="shared" ref="N579:N642" si="37">(((L579/60)/60)/24)+DATE(1970,1,1)</f>
        <v>40613.25</v>
      </c>
      <c r="O579" s="11">
        <f t="shared" ref="O579:O642" si="38">(((M579/60)/60)/24)+DATE(1970,1,1)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x14ac:dyDescent="0.3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6">
        <f t="shared" ref="I580:I643" si="39">IF(H580=0, 0, E580/H580)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1">
        <f t="shared" si="37"/>
        <v>40878.25</v>
      </c>
      <c r="O580" s="11">
        <f t="shared" si="38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x14ac:dyDescent="0.3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6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1">
        <f t="shared" si="37"/>
        <v>40762.208333333336</v>
      </c>
      <c r="O581" s="11">
        <f t="shared" si="38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x14ac:dyDescent="0.3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6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1">
        <f t="shared" si="37"/>
        <v>41696.25</v>
      </c>
      <c r="O582" s="11">
        <f t="shared" si="38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x14ac:dyDescent="0.3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6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1">
        <f t="shared" si="37"/>
        <v>40662.208333333336</v>
      </c>
      <c r="O583" s="11">
        <f t="shared" si="38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x14ac:dyDescent="0.3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6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1">
        <f t="shared" si="37"/>
        <v>42165.208333333328</v>
      </c>
      <c r="O584" s="11">
        <f t="shared" si="38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1.2" x14ac:dyDescent="0.3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6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1">
        <f t="shared" si="37"/>
        <v>40959.25</v>
      </c>
      <c r="O585" s="11">
        <f t="shared" si="38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ht="31.2" x14ac:dyDescent="0.3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6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1">
        <f t="shared" si="37"/>
        <v>41024.208333333336</v>
      </c>
      <c r="O586" s="11">
        <f t="shared" si="38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x14ac:dyDescent="0.3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6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1">
        <f t="shared" si="37"/>
        <v>40255.208333333336</v>
      </c>
      <c r="O587" s="11">
        <f t="shared" si="38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ht="31.2" x14ac:dyDescent="0.3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6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1">
        <f t="shared" si="37"/>
        <v>40499.25</v>
      </c>
      <c r="O588" s="11">
        <f t="shared" si="38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x14ac:dyDescent="0.3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6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1">
        <f t="shared" si="37"/>
        <v>43484.25</v>
      </c>
      <c r="O589" s="11">
        <f t="shared" si="38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x14ac:dyDescent="0.3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6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1">
        <f t="shared" si="37"/>
        <v>40262.208333333336</v>
      </c>
      <c r="O590" s="11">
        <f t="shared" si="38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x14ac:dyDescent="0.3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6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1">
        <f t="shared" si="37"/>
        <v>42190.208333333328</v>
      </c>
      <c r="O591" s="11">
        <f t="shared" si="38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1.2" x14ac:dyDescent="0.3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6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1">
        <f t="shared" si="37"/>
        <v>41994.25</v>
      </c>
      <c r="O592" s="11">
        <f t="shared" si="38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x14ac:dyDescent="0.3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6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1">
        <f t="shared" si="37"/>
        <v>40373.208333333336</v>
      </c>
      <c r="O593" s="11">
        <f t="shared" si="38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1.2" x14ac:dyDescent="0.3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6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1">
        <f t="shared" si="37"/>
        <v>41789.208333333336</v>
      </c>
      <c r="O594" s="11">
        <f t="shared" si="38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ht="31.2" x14ac:dyDescent="0.3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6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1">
        <f t="shared" si="37"/>
        <v>41724.208333333336</v>
      </c>
      <c r="O595" s="11">
        <f t="shared" si="38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1.2" x14ac:dyDescent="0.3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6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1">
        <f t="shared" si="37"/>
        <v>42548.208333333328</v>
      </c>
      <c r="O596" s="11">
        <f t="shared" si="38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1.2" x14ac:dyDescent="0.3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6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1">
        <f t="shared" si="37"/>
        <v>40253.208333333336</v>
      </c>
      <c r="O597" s="11">
        <f t="shared" si="38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x14ac:dyDescent="0.3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6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1">
        <f t="shared" si="37"/>
        <v>42434.25</v>
      </c>
      <c r="O598" s="11">
        <f t="shared" si="38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x14ac:dyDescent="0.3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6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1">
        <f t="shared" si="37"/>
        <v>43786.25</v>
      </c>
      <c r="O599" s="11">
        <f t="shared" si="38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x14ac:dyDescent="0.3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6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1">
        <f t="shared" si="37"/>
        <v>40344.208333333336</v>
      </c>
      <c r="O600" s="11">
        <f t="shared" si="38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1.2" x14ac:dyDescent="0.3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6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1">
        <f t="shared" si="37"/>
        <v>42047.25</v>
      </c>
      <c r="O601" s="11">
        <f t="shared" si="38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x14ac:dyDescent="0.3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6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11">
        <f t="shared" si="37"/>
        <v>41485.208333333336</v>
      </c>
      <c r="O602" s="11">
        <f t="shared" si="38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x14ac:dyDescent="0.3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6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1">
        <f t="shared" si="37"/>
        <v>41789.208333333336</v>
      </c>
      <c r="O603" s="11">
        <f t="shared" si="38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1.2" x14ac:dyDescent="0.3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6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1">
        <f t="shared" si="37"/>
        <v>42160.208333333328</v>
      </c>
      <c r="O604" s="11">
        <f t="shared" si="38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x14ac:dyDescent="0.3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6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1">
        <f t="shared" si="37"/>
        <v>43573.208333333328</v>
      </c>
      <c r="O605" s="11">
        <f t="shared" si="38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x14ac:dyDescent="0.3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6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1">
        <f t="shared" si="37"/>
        <v>40565.25</v>
      </c>
      <c r="O606" s="11">
        <f t="shared" si="38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x14ac:dyDescent="0.3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6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1">
        <f t="shared" si="37"/>
        <v>42280.208333333328</v>
      </c>
      <c r="O607" s="11">
        <f t="shared" si="38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x14ac:dyDescent="0.3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6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1">
        <f t="shared" si="37"/>
        <v>42436.25</v>
      </c>
      <c r="O608" s="11">
        <f t="shared" si="38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x14ac:dyDescent="0.3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6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1">
        <f t="shared" si="37"/>
        <v>41721.208333333336</v>
      </c>
      <c r="O609" s="11">
        <f t="shared" si="38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x14ac:dyDescent="0.3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6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1">
        <f t="shared" si="37"/>
        <v>43530.25</v>
      </c>
      <c r="O610" s="11">
        <f t="shared" si="38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x14ac:dyDescent="0.3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6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1">
        <f t="shared" si="37"/>
        <v>43481.25</v>
      </c>
      <c r="O611" s="11">
        <f t="shared" si="38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1.2" x14ac:dyDescent="0.3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6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1">
        <f t="shared" si="37"/>
        <v>41259.25</v>
      </c>
      <c r="O612" s="11">
        <f t="shared" si="38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x14ac:dyDescent="0.3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6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1">
        <f t="shared" si="37"/>
        <v>41480.208333333336</v>
      </c>
      <c r="O613" s="11">
        <f t="shared" si="38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x14ac:dyDescent="0.3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6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1">
        <f t="shared" si="37"/>
        <v>40474.208333333336</v>
      </c>
      <c r="O614" s="11">
        <f t="shared" si="38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ht="31.2" x14ac:dyDescent="0.3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6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1">
        <f t="shared" si="37"/>
        <v>42973.208333333328</v>
      </c>
      <c r="O615" s="11">
        <f t="shared" si="38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1.2" x14ac:dyDescent="0.3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6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1">
        <f t="shared" si="37"/>
        <v>42746.25</v>
      </c>
      <c r="O616" s="11">
        <f t="shared" si="38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x14ac:dyDescent="0.3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6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1">
        <f t="shared" si="37"/>
        <v>42489.208333333328</v>
      </c>
      <c r="O617" s="11">
        <f t="shared" si="38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x14ac:dyDescent="0.3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6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1">
        <f t="shared" si="37"/>
        <v>41537.208333333336</v>
      </c>
      <c r="O618" s="11">
        <f t="shared" si="38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x14ac:dyDescent="0.3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6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1">
        <f t="shared" si="37"/>
        <v>41794.208333333336</v>
      </c>
      <c r="O619" s="11">
        <f t="shared" si="38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x14ac:dyDescent="0.3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6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1">
        <f t="shared" si="37"/>
        <v>41396.208333333336</v>
      </c>
      <c r="O620" s="11">
        <f t="shared" si="38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x14ac:dyDescent="0.3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6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1">
        <f t="shared" si="37"/>
        <v>40669.208333333336</v>
      </c>
      <c r="O621" s="11">
        <f t="shared" si="38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x14ac:dyDescent="0.3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6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1">
        <f t="shared" si="37"/>
        <v>42559.208333333328</v>
      </c>
      <c r="O622" s="11">
        <f t="shared" si="38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x14ac:dyDescent="0.3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6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1">
        <f t="shared" si="37"/>
        <v>42626.208333333328</v>
      </c>
      <c r="O623" s="11">
        <f t="shared" si="38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x14ac:dyDescent="0.3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6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1">
        <f t="shared" si="37"/>
        <v>43205.208333333328</v>
      </c>
      <c r="O624" s="11">
        <f t="shared" si="38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x14ac:dyDescent="0.3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6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1">
        <f t="shared" si="37"/>
        <v>42201.208333333328</v>
      </c>
      <c r="O625" s="11">
        <f t="shared" si="38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x14ac:dyDescent="0.3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6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1">
        <f t="shared" si="37"/>
        <v>42029.25</v>
      </c>
      <c r="O626" s="11">
        <f t="shared" si="38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1.2" x14ac:dyDescent="0.3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6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1">
        <f t="shared" si="37"/>
        <v>43857.25</v>
      </c>
      <c r="O627" s="11">
        <f t="shared" si="38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1.2" x14ac:dyDescent="0.3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6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1">
        <f t="shared" si="37"/>
        <v>40449.208333333336</v>
      </c>
      <c r="O628" s="11">
        <f t="shared" si="38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x14ac:dyDescent="0.3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6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1">
        <f t="shared" si="37"/>
        <v>40345.208333333336</v>
      </c>
      <c r="O629" s="11">
        <f t="shared" si="38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x14ac:dyDescent="0.3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6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1">
        <f t="shared" si="37"/>
        <v>40455.208333333336</v>
      </c>
      <c r="O630" s="11">
        <f t="shared" si="38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x14ac:dyDescent="0.3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6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1">
        <f t="shared" si="37"/>
        <v>42557.208333333328</v>
      </c>
      <c r="O631" s="11">
        <f t="shared" si="38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x14ac:dyDescent="0.3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6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1">
        <f t="shared" si="37"/>
        <v>43586.208333333328</v>
      </c>
      <c r="O632" s="11">
        <f t="shared" si="38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x14ac:dyDescent="0.3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6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1">
        <f t="shared" si="37"/>
        <v>43550.208333333328</v>
      </c>
      <c r="O633" s="11">
        <f t="shared" si="38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x14ac:dyDescent="0.3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6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1">
        <f t="shared" si="37"/>
        <v>41945.208333333336</v>
      </c>
      <c r="O634" s="11">
        <f t="shared" si="38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ht="31.2" x14ac:dyDescent="0.3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6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1">
        <f t="shared" si="37"/>
        <v>42315.25</v>
      </c>
      <c r="O635" s="11">
        <f t="shared" si="38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x14ac:dyDescent="0.3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6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1">
        <f t="shared" si="37"/>
        <v>42819.208333333328</v>
      </c>
      <c r="O636" s="11">
        <f t="shared" si="38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x14ac:dyDescent="0.3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6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1">
        <f t="shared" si="37"/>
        <v>41314.25</v>
      </c>
      <c r="O637" s="11">
        <f t="shared" si="38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x14ac:dyDescent="0.3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6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1">
        <f t="shared" si="37"/>
        <v>40926.25</v>
      </c>
      <c r="O638" s="11">
        <f t="shared" si="38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x14ac:dyDescent="0.3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6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1">
        <f t="shared" si="37"/>
        <v>42688.25</v>
      </c>
      <c r="O639" s="11">
        <f t="shared" si="38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x14ac:dyDescent="0.3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6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1">
        <f t="shared" si="37"/>
        <v>40386.208333333336</v>
      </c>
      <c r="O640" s="11">
        <f t="shared" si="38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x14ac:dyDescent="0.3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6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1">
        <f t="shared" si="37"/>
        <v>43309.208333333328</v>
      </c>
      <c r="O641" s="11">
        <f t="shared" si="38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x14ac:dyDescent="0.3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 s="6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1">
        <f t="shared" si="37"/>
        <v>42387.25</v>
      </c>
      <c r="O642" s="11">
        <f t="shared" si="38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1.2" x14ac:dyDescent="0.3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s="5">
        <f t="shared" ref="F643:F706" si="40">E643/D643*100</f>
        <v>119.96808510638297</v>
      </c>
      <c r="G643" t="s">
        <v>20</v>
      </c>
      <c r="H643">
        <v>194</v>
      </c>
      <c r="I643" s="6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1">
        <f t="shared" ref="N643:N706" si="41">(((L643/60)/60)/24)+DATE(1970,1,1)</f>
        <v>42786.25</v>
      </c>
      <c r="O643" s="11">
        <f t="shared" ref="O643:O706" si="42">(((M643/60)/60)/24)+DATE(1970,1,1)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x14ac:dyDescent="0.3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6">
        <f t="shared" ref="I644:I707" si="43">IF(H644=0, 0, E644/H644)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1">
        <f t="shared" si="41"/>
        <v>43451.25</v>
      </c>
      <c r="O644" s="11">
        <f t="shared" si="42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x14ac:dyDescent="0.3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6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1">
        <f t="shared" si="41"/>
        <v>42795.25</v>
      </c>
      <c r="O645" s="11">
        <f t="shared" si="42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x14ac:dyDescent="0.3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6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11">
        <f t="shared" si="41"/>
        <v>43452.25</v>
      </c>
      <c r="O646" s="11">
        <f t="shared" si="42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x14ac:dyDescent="0.3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6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1">
        <f t="shared" si="41"/>
        <v>43369.208333333328</v>
      </c>
      <c r="O647" s="11">
        <f t="shared" si="42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x14ac:dyDescent="0.3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6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1">
        <f t="shared" si="41"/>
        <v>41346.208333333336</v>
      </c>
      <c r="O648" s="11">
        <f t="shared" si="42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x14ac:dyDescent="0.3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6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11">
        <f t="shared" si="41"/>
        <v>43199.208333333328</v>
      </c>
      <c r="O649" s="11">
        <f t="shared" si="42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x14ac:dyDescent="0.3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6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1">
        <f t="shared" si="41"/>
        <v>42922.208333333328</v>
      </c>
      <c r="O650" s="11">
        <f t="shared" si="42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x14ac:dyDescent="0.3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6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1">
        <f t="shared" si="41"/>
        <v>40471.208333333336</v>
      </c>
      <c r="O651" s="11">
        <f t="shared" si="42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x14ac:dyDescent="0.3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6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11">
        <f t="shared" si="41"/>
        <v>41828.208333333336</v>
      </c>
      <c r="O652" s="11">
        <f t="shared" si="42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x14ac:dyDescent="0.3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6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1">
        <f t="shared" si="41"/>
        <v>41692.25</v>
      </c>
      <c r="O653" s="11">
        <f t="shared" si="42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x14ac:dyDescent="0.3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6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1">
        <f t="shared" si="41"/>
        <v>42587.208333333328</v>
      </c>
      <c r="O654" s="11">
        <f t="shared" si="42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ht="31.2" x14ac:dyDescent="0.3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6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1">
        <f t="shared" si="41"/>
        <v>42468.208333333328</v>
      </c>
      <c r="O655" s="11">
        <f t="shared" si="42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x14ac:dyDescent="0.3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6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1">
        <f t="shared" si="41"/>
        <v>42240.208333333328</v>
      </c>
      <c r="O656" s="11">
        <f t="shared" si="42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x14ac:dyDescent="0.3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6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1">
        <f t="shared" si="41"/>
        <v>42796.25</v>
      </c>
      <c r="O657" s="11">
        <f t="shared" si="42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1.2" x14ac:dyDescent="0.3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6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1">
        <f t="shared" si="41"/>
        <v>43097.25</v>
      </c>
      <c r="O658" s="11">
        <f t="shared" si="42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x14ac:dyDescent="0.3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6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1">
        <f t="shared" si="41"/>
        <v>43096.25</v>
      </c>
      <c r="O659" s="11">
        <f t="shared" si="42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x14ac:dyDescent="0.3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6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1">
        <f t="shared" si="41"/>
        <v>42246.208333333328</v>
      </c>
      <c r="O660" s="11">
        <f t="shared" si="42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x14ac:dyDescent="0.3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6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1">
        <f t="shared" si="41"/>
        <v>40570.25</v>
      </c>
      <c r="O661" s="11">
        <f t="shared" si="42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x14ac:dyDescent="0.3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6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1">
        <f t="shared" si="41"/>
        <v>42237.208333333328</v>
      </c>
      <c r="O662" s="11">
        <f t="shared" si="42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x14ac:dyDescent="0.3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6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1">
        <f t="shared" si="41"/>
        <v>40996.208333333336</v>
      </c>
      <c r="O663" s="11">
        <f t="shared" si="42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x14ac:dyDescent="0.3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6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1">
        <f t="shared" si="41"/>
        <v>43443.25</v>
      </c>
      <c r="O664" s="11">
        <f t="shared" si="42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x14ac:dyDescent="0.3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6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1">
        <f t="shared" si="41"/>
        <v>40458.208333333336</v>
      </c>
      <c r="O665" s="11">
        <f t="shared" si="42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x14ac:dyDescent="0.3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6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1">
        <f t="shared" si="41"/>
        <v>40959.25</v>
      </c>
      <c r="O666" s="11">
        <f t="shared" si="42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x14ac:dyDescent="0.3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6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1">
        <f t="shared" si="41"/>
        <v>40733.208333333336</v>
      </c>
      <c r="O667" s="11">
        <f t="shared" si="42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x14ac:dyDescent="0.3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6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1">
        <f t="shared" si="41"/>
        <v>41516.208333333336</v>
      </c>
      <c r="O668" s="11">
        <f t="shared" si="42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1.2" x14ac:dyDescent="0.3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6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1">
        <f t="shared" si="41"/>
        <v>41892.208333333336</v>
      </c>
      <c r="O669" s="11">
        <f t="shared" si="42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1.2" x14ac:dyDescent="0.3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6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1">
        <f t="shared" si="41"/>
        <v>41122.208333333336</v>
      </c>
      <c r="O670" s="11">
        <f t="shared" si="42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x14ac:dyDescent="0.3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6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1">
        <f t="shared" si="41"/>
        <v>42912.208333333328</v>
      </c>
      <c r="O671" s="11">
        <f t="shared" si="42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1.2" x14ac:dyDescent="0.3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6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1">
        <f t="shared" si="41"/>
        <v>42425.25</v>
      </c>
      <c r="O672" s="11">
        <f t="shared" si="42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1.2" x14ac:dyDescent="0.3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6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1">
        <f t="shared" si="41"/>
        <v>40390.208333333336</v>
      </c>
      <c r="O673" s="11">
        <f t="shared" si="42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x14ac:dyDescent="0.3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6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1">
        <f t="shared" si="41"/>
        <v>43180.208333333328</v>
      </c>
      <c r="O674" s="11">
        <f t="shared" si="42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x14ac:dyDescent="0.3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6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1">
        <f t="shared" si="41"/>
        <v>42475.208333333328</v>
      </c>
      <c r="O675" s="11">
        <f t="shared" si="42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x14ac:dyDescent="0.3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6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1">
        <f t="shared" si="41"/>
        <v>40774.208333333336</v>
      </c>
      <c r="O676" s="11">
        <f t="shared" si="42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x14ac:dyDescent="0.3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6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1">
        <f t="shared" si="41"/>
        <v>43719.208333333328</v>
      </c>
      <c r="O677" s="11">
        <f t="shared" si="42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x14ac:dyDescent="0.3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6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1">
        <f t="shared" si="41"/>
        <v>41178.208333333336</v>
      </c>
      <c r="O678" s="11">
        <f t="shared" si="42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x14ac:dyDescent="0.3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6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1">
        <f t="shared" si="41"/>
        <v>42561.208333333328</v>
      </c>
      <c r="O679" s="11">
        <f t="shared" si="42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x14ac:dyDescent="0.3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6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1">
        <f t="shared" si="41"/>
        <v>43484.25</v>
      </c>
      <c r="O680" s="11">
        <f t="shared" si="42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x14ac:dyDescent="0.3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6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1">
        <f t="shared" si="41"/>
        <v>43756.208333333328</v>
      </c>
      <c r="O681" s="11">
        <f t="shared" si="42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1.2" x14ac:dyDescent="0.3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6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1">
        <f t="shared" si="41"/>
        <v>43813.25</v>
      </c>
      <c r="O682" s="11">
        <f t="shared" si="42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1.2" x14ac:dyDescent="0.3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6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1">
        <f t="shared" si="41"/>
        <v>40898.25</v>
      </c>
      <c r="O683" s="11">
        <f t="shared" si="42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x14ac:dyDescent="0.3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6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1">
        <f t="shared" si="41"/>
        <v>41619.25</v>
      </c>
      <c r="O684" s="11">
        <f t="shared" si="42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x14ac:dyDescent="0.3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6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1">
        <f t="shared" si="41"/>
        <v>43359.208333333328</v>
      </c>
      <c r="O685" s="11">
        <f t="shared" si="42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x14ac:dyDescent="0.3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6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1">
        <f t="shared" si="41"/>
        <v>40358.208333333336</v>
      </c>
      <c r="O686" s="11">
        <f t="shared" si="42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x14ac:dyDescent="0.3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6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1">
        <f t="shared" si="41"/>
        <v>42239.208333333328</v>
      </c>
      <c r="O687" s="11">
        <f t="shared" si="42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x14ac:dyDescent="0.3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6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1">
        <f t="shared" si="41"/>
        <v>43186.208333333328</v>
      </c>
      <c r="O688" s="11">
        <f t="shared" si="42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x14ac:dyDescent="0.3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6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1">
        <f t="shared" si="41"/>
        <v>42806.25</v>
      </c>
      <c r="O689" s="11">
        <f t="shared" si="42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x14ac:dyDescent="0.3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6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1">
        <f t="shared" si="41"/>
        <v>43475.25</v>
      </c>
      <c r="O690" s="11">
        <f t="shared" si="42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x14ac:dyDescent="0.3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6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1">
        <f t="shared" si="41"/>
        <v>41576.208333333336</v>
      </c>
      <c r="O691" s="11">
        <f t="shared" si="42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x14ac:dyDescent="0.3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6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1">
        <f t="shared" si="41"/>
        <v>40874.25</v>
      </c>
      <c r="O692" s="11">
        <f t="shared" si="42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x14ac:dyDescent="0.3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6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1">
        <f t="shared" si="41"/>
        <v>41185.208333333336</v>
      </c>
      <c r="O693" s="11">
        <f t="shared" si="42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ht="31.2" x14ac:dyDescent="0.3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6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1">
        <f t="shared" si="41"/>
        <v>43655.208333333328</v>
      </c>
      <c r="O694" s="11">
        <f t="shared" si="42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1.2" x14ac:dyDescent="0.3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6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1">
        <f t="shared" si="41"/>
        <v>43025.208333333328</v>
      </c>
      <c r="O695" s="11">
        <f t="shared" si="42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x14ac:dyDescent="0.3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6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1">
        <f t="shared" si="41"/>
        <v>43066.25</v>
      </c>
      <c r="O696" s="11">
        <f t="shared" si="42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x14ac:dyDescent="0.3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6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1">
        <f t="shared" si="41"/>
        <v>42322.25</v>
      </c>
      <c r="O697" s="11">
        <f t="shared" si="42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x14ac:dyDescent="0.3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6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1">
        <f t="shared" si="41"/>
        <v>42114.208333333328</v>
      </c>
      <c r="O698" s="11">
        <f t="shared" si="42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31.2" x14ac:dyDescent="0.3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6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1">
        <f t="shared" si="41"/>
        <v>43190.208333333328</v>
      </c>
      <c r="O699" s="11">
        <f t="shared" si="42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x14ac:dyDescent="0.3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6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1">
        <f t="shared" si="41"/>
        <v>40871.25</v>
      </c>
      <c r="O700" s="11">
        <f t="shared" si="42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x14ac:dyDescent="0.3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6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1">
        <f t="shared" si="41"/>
        <v>43641.208333333328</v>
      </c>
      <c r="O701" s="11">
        <f t="shared" si="42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1.2" x14ac:dyDescent="0.3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6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11">
        <f t="shared" si="41"/>
        <v>40203.25</v>
      </c>
      <c r="O702" s="11">
        <f t="shared" si="42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1.2" x14ac:dyDescent="0.3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6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1">
        <f t="shared" si="41"/>
        <v>40629.208333333336</v>
      </c>
      <c r="O703" s="11">
        <f t="shared" si="42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1.2" x14ac:dyDescent="0.3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6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1">
        <f t="shared" si="41"/>
        <v>41477.208333333336</v>
      </c>
      <c r="O704" s="11">
        <f t="shared" si="42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x14ac:dyDescent="0.3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6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1">
        <f t="shared" si="41"/>
        <v>41020.208333333336</v>
      </c>
      <c r="O705" s="11">
        <f t="shared" si="42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1.2" x14ac:dyDescent="0.3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>
        <v>116</v>
      </c>
      <c r="I706" s="6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1">
        <f t="shared" si="41"/>
        <v>42555.208333333328</v>
      </c>
      <c r="O706" s="11">
        <f t="shared" si="42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x14ac:dyDescent="0.3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s="5">
        <f t="shared" ref="F707:F770" si="44">E707/D707*100</f>
        <v>99.026517383618156</v>
      </c>
      <c r="G707" t="s">
        <v>14</v>
      </c>
      <c r="H707">
        <v>2025</v>
      </c>
      <c r="I707" s="6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1">
        <f t="shared" ref="N707:N770" si="45">(((L707/60)/60)/24)+DATE(1970,1,1)</f>
        <v>41619.25</v>
      </c>
      <c r="O707" s="11">
        <f t="shared" ref="O707:O770" si="46">(((M707/60)/60)/24)+DATE(1970,1,1)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1.2" x14ac:dyDescent="0.3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6">
        <f t="shared" ref="I708:I771" si="47">IF(H708=0, 0, E708/H708)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1">
        <f t="shared" si="45"/>
        <v>43471.25</v>
      </c>
      <c r="O708" s="11">
        <f t="shared" si="46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1.2" x14ac:dyDescent="0.3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6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1">
        <f t="shared" si="45"/>
        <v>43442.25</v>
      </c>
      <c r="O709" s="11">
        <f t="shared" si="46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x14ac:dyDescent="0.3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6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1">
        <f t="shared" si="45"/>
        <v>42877.208333333328</v>
      </c>
      <c r="O710" s="11">
        <f t="shared" si="46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x14ac:dyDescent="0.3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6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1">
        <f t="shared" si="45"/>
        <v>41018.208333333336</v>
      </c>
      <c r="O711" s="11">
        <f t="shared" si="46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1.2" x14ac:dyDescent="0.3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6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1">
        <f t="shared" si="45"/>
        <v>43295.208333333328</v>
      </c>
      <c r="O712" s="11">
        <f t="shared" si="46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1.2" x14ac:dyDescent="0.3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6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11">
        <f t="shared" si="45"/>
        <v>42393.25</v>
      </c>
      <c r="O713" s="11">
        <f t="shared" si="46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1.2" x14ac:dyDescent="0.3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6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1">
        <f t="shared" si="45"/>
        <v>42559.208333333328</v>
      </c>
      <c r="O714" s="11">
        <f t="shared" si="46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x14ac:dyDescent="0.3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6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1">
        <f t="shared" si="45"/>
        <v>42604.208333333328</v>
      </c>
      <c r="O715" s="11">
        <f t="shared" si="46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x14ac:dyDescent="0.3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6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1">
        <f t="shared" si="45"/>
        <v>41870.208333333336</v>
      </c>
      <c r="O716" s="11">
        <f t="shared" si="46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x14ac:dyDescent="0.3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6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1">
        <f t="shared" si="45"/>
        <v>40397.208333333336</v>
      </c>
      <c r="O717" s="11">
        <f t="shared" si="46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x14ac:dyDescent="0.3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6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1">
        <f t="shared" si="45"/>
        <v>41465.208333333336</v>
      </c>
      <c r="O718" s="11">
        <f t="shared" si="46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1.2" x14ac:dyDescent="0.3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6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1">
        <f t="shared" si="45"/>
        <v>40777.208333333336</v>
      </c>
      <c r="O719" s="11">
        <f t="shared" si="46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x14ac:dyDescent="0.3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6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1">
        <f t="shared" si="45"/>
        <v>41442.208333333336</v>
      </c>
      <c r="O720" s="11">
        <f t="shared" si="46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x14ac:dyDescent="0.3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6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1">
        <f t="shared" si="45"/>
        <v>41058.208333333336</v>
      </c>
      <c r="O721" s="11">
        <f t="shared" si="46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1.2" x14ac:dyDescent="0.3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6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1">
        <f t="shared" si="45"/>
        <v>43152.25</v>
      </c>
      <c r="O722" s="11">
        <f t="shared" si="46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x14ac:dyDescent="0.3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6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1">
        <f t="shared" si="45"/>
        <v>43194.208333333328</v>
      </c>
      <c r="O723" s="11">
        <f t="shared" si="46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x14ac:dyDescent="0.3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6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1">
        <f t="shared" si="45"/>
        <v>43045.25</v>
      </c>
      <c r="O724" s="11">
        <f t="shared" si="46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x14ac:dyDescent="0.3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6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1">
        <f t="shared" si="45"/>
        <v>42431.25</v>
      </c>
      <c r="O725" s="11">
        <f t="shared" si="46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1.2" x14ac:dyDescent="0.3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6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1">
        <f t="shared" si="45"/>
        <v>41934.208333333336</v>
      </c>
      <c r="O726" s="11">
        <f t="shared" si="46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x14ac:dyDescent="0.3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6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1">
        <f t="shared" si="45"/>
        <v>41958.25</v>
      </c>
      <c r="O727" s="11">
        <f t="shared" si="46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ht="31.2" x14ac:dyDescent="0.3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6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1">
        <f t="shared" si="45"/>
        <v>40476.208333333336</v>
      </c>
      <c r="O728" s="11">
        <f t="shared" si="46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x14ac:dyDescent="0.3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6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1">
        <f t="shared" si="45"/>
        <v>43485.25</v>
      </c>
      <c r="O729" s="11">
        <f t="shared" si="46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1.2" x14ac:dyDescent="0.3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6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11">
        <f t="shared" si="45"/>
        <v>42515.208333333328</v>
      </c>
      <c r="O730" s="11">
        <f t="shared" si="46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1.2" x14ac:dyDescent="0.3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6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1">
        <f t="shared" si="45"/>
        <v>41309.25</v>
      </c>
      <c r="O731" s="11">
        <f t="shared" si="46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x14ac:dyDescent="0.3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6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1">
        <f t="shared" si="45"/>
        <v>42147.208333333328</v>
      </c>
      <c r="O732" s="11">
        <f t="shared" si="46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x14ac:dyDescent="0.3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6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1">
        <f t="shared" si="45"/>
        <v>42939.208333333328</v>
      </c>
      <c r="O733" s="11">
        <f t="shared" si="46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x14ac:dyDescent="0.3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6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1">
        <f t="shared" si="45"/>
        <v>42816.208333333328</v>
      </c>
      <c r="O734" s="11">
        <f t="shared" si="46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x14ac:dyDescent="0.3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6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1">
        <f t="shared" si="45"/>
        <v>41844.208333333336</v>
      </c>
      <c r="O735" s="11">
        <f t="shared" si="46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x14ac:dyDescent="0.3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6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1">
        <f t="shared" si="45"/>
        <v>42763.25</v>
      </c>
      <c r="O736" s="11">
        <f t="shared" si="46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1.2" x14ac:dyDescent="0.3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6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1">
        <f t="shared" si="45"/>
        <v>42459.208333333328</v>
      </c>
      <c r="O737" s="11">
        <f t="shared" si="46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x14ac:dyDescent="0.3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6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1">
        <f t="shared" si="45"/>
        <v>42055.25</v>
      </c>
      <c r="O738" s="11">
        <f t="shared" si="46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1.2" x14ac:dyDescent="0.3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6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1">
        <f t="shared" si="45"/>
        <v>42685.25</v>
      </c>
      <c r="O739" s="11">
        <f t="shared" si="46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ht="31.2" x14ac:dyDescent="0.3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6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11">
        <f t="shared" si="45"/>
        <v>41959.25</v>
      </c>
      <c r="O740" s="11">
        <f t="shared" si="46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x14ac:dyDescent="0.3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6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1">
        <f t="shared" si="45"/>
        <v>41089.208333333336</v>
      </c>
      <c r="O741" s="11">
        <f t="shared" si="46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ht="31.2" x14ac:dyDescent="0.3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6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11">
        <f t="shared" si="45"/>
        <v>42769.25</v>
      </c>
      <c r="O742" s="11">
        <f t="shared" si="46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x14ac:dyDescent="0.3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6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1">
        <f t="shared" si="45"/>
        <v>40321.208333333336</v>
      </c>
      <c r="O743" s="11">
        <f t="shared" si="46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x14ac:dyDescent="0.3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6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1">
        <f t="shared" si="45"/>
        <v>40197.25</v>
      </c>
      <c r="O744" s="11">
        <f t="shared" si="46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1.2" x14ac:dyDescent="0.3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6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1">
        <f t="shared" si="45"/>
        <v>42298.208333333328</v>
      </c>
      <c r="O745" s="11">
        <f t="shared" si="46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x14ac:dyDescent="0.3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6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1">
        <f t="shared" si="45"/>
        <v>43322.208333333328</v>
      </c>
      <c r="O746" s="11">
        <f t="shared" si="46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1.2" x14ac:dyDescent="0.3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6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11">
        <f t="shared" si="45"/>
        <v>40328.208333333336</v>
      </c>
      <c r="O747" s="11">
        <f t="shared" si="46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x14ac:dyDescent="0.3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6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11">
        <f t="shared" si="45"/>
        <v>40825.208333333336</v>
      </c>
      <c r="O748" s="11">
        <f t="shared" si="46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x14ac:dyDescent="0.3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6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1">
        <f t="shared" si="45"/>
        <v>40423.208333333336</v>
      </c>
      <c r="O749" s="11">
        <f t="shared" si="46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x14ac:dyDescent="0.3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6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1">
        <f t="shared" si="45"/>
        <v>40238.25</v>
      </c>
      <c r="O750" s="11">
        <f t="shared" si="46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x14ac:dyDescent="0.3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6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1">
        <f t="shared" si="45"/>
        <v>41920.208333333336</v>
      </c>
      <c r="O751" s="11">
        <f t="shared" si="46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ht="31.2" x14ac:dyDescent="0.3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6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11">
        <f t="shared" si="45"/>
        <v>40360.208333333336</v>
      </c>
      <c r="O752" s="11">
        <f t="shared" si="46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x14ac:dyDescent="0.3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6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1">
        <f t="shared" si="45"/>
        <v>42446.208333333328</v>
      </c>
      <c r="O753" s="11">
        <f t="shared" si="46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x14ac:dyDescent="0.3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6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1">
        <f t="shared" si="45"/>
        <v>40395.208333333336</v>
      </c>
      <c r="O754" s="11">
        <f t="shared" si="46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x14ac:dyDescent="0.3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6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1">
        <f t="shared" si="45"/>
        <v>40321.208333333336</v>
      </c>
      <c r="O755" s="11">
        <f t="shared" si="46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x14ac:dyDescent="0.3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6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1">
        <f t="shared" si="45"/>
        <v>41210.208333333336</v>
      </c>
      <c r="O756" s="11">
        <f t="shared" si="46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x14ac:dyDescent="0.3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6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1">
        <f t="shared" si="45"/>
        <v>43096.25</v>
      </c>
      <c r="O757" s="11">
        <f t="shared" si="46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ht="31.2" x14ac:dyDescent="0.3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6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1">
        <f t="shared" si="45"/>
        <v>42024.25</v>
      </c>
      <c r="O758" s="11">
        <f t="shared" si="46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x14ac:dyDescent="0.3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6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1">
        <f t="shared" si="45"/>
        <v>40675.208333333336</v>
      </c>
      <c r="O759" s="11">
        <f t="shared" si="46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x14ac:dyDescent="0.3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6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1">
        <f t="shared" si="45"/>
        <v>41936.208333333336</v>
      </c>
      <c r="O760" s="11">
        <f t="shared" si="46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1.2" x14ac:dyDescent="0.3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6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1">
        <f t="shared" si="45"/>
        <v>43136.25</v>
      </c>
      <c r="O761" s="11">
        <f t="shared" si="46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x14ac:dyDescent="0.3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6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1">
        <f t="shared" si="45"/>
        <v>43678.208333333328</v>
      </c>
      <c r="O762" s="11">
        <f t="shared" si="46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x14ac:dyDescent="0.3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6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1">
        <f t="shared" si="45"/>
        <v>42938.208333333328</v>
      </c>
      <c r="O763" s="11">
        <f t="shared" si="46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x14ac:dyDescent="0.3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6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11">
        <f t="shared" si="45"/>
        <v>41241.25</v>
      </c>
      <c r="O764" s="11">
        <f t="shared" si="46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x14ac:dyDescent="0.3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6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1">
        <f t="shared" si="45"/>
        <v>41037.208333333336</v>
      </c>
      <c r="O765" s="11">
        <f t="shared" si="46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1.2" x14ac:dyDescent="0.3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6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1">
        <f t="shared" si="45"/>
        <v>40676.208333333336</v>
      </c>
      <c r="O766" s="11">
        <f t="shared" si="46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x14ac:dyDescent="0.3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6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1">
        <f t="shared" si="45"/>
        <v>42840.208333333328</v>
      </c>
      <c r="O767" s="11">
        <f t="shared" si="46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1.2" x14ac:dyDescent="0.3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6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1">
        <f t="shared" si="45"/>
        <v>43362.208333333328</v>
      </c>
      <c r="O768" s="11">
        <f t="shared" si="46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x14ac:dyDescent="0.3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6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1">
        <f t="shared" si="45"/>
        <v>42283.208333333328</v>
      </c>
      <c r="O769" s="11">
        <f t="shared" si="46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x14ac:dyDescent="0.3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 s="6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11">
        <f t="shared" si="45"/>
        <v>41619.25</v>
      </c>
      <c r="O770" s="11">
        <f t="shared" si="46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x14ac:dyDescent="0.3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s="5">
        <f t="shared" ref="F771:F834" si="48">E771/D771*100</f>
        <v>86.867834394904463</v>
      </c>
      <c r="G771" t="s">
        <v>14</v>
      </c>
      <c r="H771">
        <v>3410</v>
      </c>
      <c r="I771" s="6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1">
        <f t="shared" ref="N771:N834" si="49">(((L771/60)/60)/24)+DATE(1970,1,1)</f>
        <v>41501.208333333336</v>
      </c>
      <c r="O771" s="11">
        <f t="shared" ref="O771:O834" si="50">(((M771/60)/60)/24)+DATE(1970,1,1)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ht="31.2" x14ac:dyDescent="0.3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6">
        <f t="shared" ref="I772:I835" si="51">IF(H772=0, 0, E772/H772)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1">
        <f t="shared" si="49"/>
        <v>41743.208333333336</v>
      </c>
      <c r="O772" s="11">
        <f t="shared" si="50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x14ac:dyDescent="0.3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6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11">
        <f t="shared" si="49"/>
        <v>43491.25</v>
      </c>
      <c r="O773" s="11">
        <f t="shared" si="50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x14ac:dyDescent="0.3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6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1">
        <f t="shared" si="49"/>
        <v>43505.25</v>
      </c>
      <c r="O774" s="11">
        <f t="shared" si="50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x14ac:dyDescent="0.3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6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1">
        <f t="shared" si="49"/>
        <v>42838.208333333328</v>
      </c>
      <c r="O775" s="11">
        <f t="shared" si="50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x14ac:dyDescent="0.3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6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1">
        <f t="shared" si="49"/>
        <v>42513.208333333328</v>
      </c>
      <c r="O776" s="11">
        <f t="shared" si="50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1.2" x14ac:dyDescent="0.3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6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11">
        <f t="shared" si="49"/>
        <v>41949.25</v>
      </c>
      <c r="O777" s="11">
        <f t="shared" si="50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x14ac:dyDescent="0.3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6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1">
        <f t="shared" si="49"/>
        <v>43650.208333333328</v>
      </c>
      <c r="O778" s="11">
        <f t="shared" si="50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x14ac:dyDescent="0.3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6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1">
        <f t="shared" si="49"/>
        <v>40809.208333333336</v>
      </c>
      <c r="O779" s="11">
        <f t="shared" si="50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x14ac:dyDescent="0.3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6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1">
        <f t="shared" si="49"/>
        <v>40768.208333333336</v>
      </c>
      <c r="O780" s="11">
        <f t="shared" si="50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x14ac:dyDescent="0.3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6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1">
        <f t="shared" si="49"/>
        <v>42230.208333333328</v>
      </c>
      <c r="O781" s="11">
        <f t="shared" si="50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ht="31.2" x14ac:dyDescent="0.3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6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1">
        <f t="shared" si="49"/>
        <v>42573.208333333328</v>
      </c>
      <c r="O782" s="11">
        <f t="shared" si="50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x14ac:dyDescent="0.3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6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1">
        <f t="shared" si="49"/>
        <v>40482.208333333336</v>
      </c>
      <c r="O783" s="11">
        <f t="shared" si="50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x14ac:dyDescent="0.3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6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1">
        <f t="shared" si="49"/>
        <v>40603.25</v>
      </c>
      <c r="O784" s="11">
        <f t="shared" si="50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x14ac:dyDescent="0.3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6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1">
        <f t="shared" si="49"/>
        <v>41625.25</v>
      </c>
      <c r="O785" s="11">
        <f t="shared" si="50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x14ac:dyDescent="0.3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6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1">
        <f t="shared" si="49"/>
        <v>42435.25</v>
      </c>
      <c r="O786" s="11">
        <f t="shared" si="50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1.2" x14ac:dyDescent="0.3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6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1">
        <f t="shared" si="49"/>
        <v>43582.208333333328</v>
      </c>
      <c r="O787" s="11">
        <f t="shared" si="50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x14ac:dyDescent="0.3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6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1">
        <f t="shared" si="49"/>
        <v>43186.208333333328</v>
      </c>
      <c r="O788" s="11">
        <f t="shared" si="50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x14ac:dyDescent="0.3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6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1">
        <f t="shared" si="49"/>
        <v>40684.208333333336</v>
      </c>
      <c r="O789" s="11">
        <f t="shared" si="50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x14ac:dyDescent="0.3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6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1">
        <f t="shared" si="49"/>
        <v>41202.208333333336</v>
      </c>
      <c r="O790" s="11">
        <f t="shared" si="50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x14ac:dyDescent="0.3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6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1">
        <f t="shared" si="49"/>
        <v>41786.208333333336</v>
      </c>
      <c r="O791" s="11">
        <f t="shared" si="50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x14ac:dyDescent="0.3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6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1">
        <f t="shared" si="49"/>
        <v>40223.25</v>
      </c>
      <c r="O792" s="11">
        <f t="shared" si="50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x14ac:dyDescent="0.3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6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11">
        <f t="shared" si="49"/>
        <v>42715.25</v>
      </c>
      <c r="O793" s="11">
        <f t="shared" si="50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x14ac:dyDescent="0.3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6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1">
        <f t="shared" si="49"/>
        <v>41451.208333333336</v>
      </c>
      <c r="O794" s="11">
        <f t="shared" si="50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x14ac:dyDescent="0.3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6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1">
        <f t="shared" si="49"/>
        <v>41450.208333333336</v>
      </c>
      <c r="O795" s="11">
        <f t="shared" si="50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x14ac:dyDescent="0.3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6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1">
        <f t="shared" si="49"/>
        <v>43091.25</v>
      </c>
      <c r="O796" s="11">
        <f t="shared" si="50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1.2" x14ac:dyDescent="0.3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6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1">
        <f t="shared" si="49"/>
        <v>42675.208333333328</v>
      </c>
      <c r="O797" s="11">
        <f t="shared" si="50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x14ac:dyDescent="0.3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6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1">
        <f t="shared" si="49"/>
        <v>41859.208333333336</v>
      </c>
      <c r="O798" s="11">
        <f t="shared" si="50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x14ac:dyDescent="0.3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6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1">
        <f t="shared" si="49"/>
        <v>43464.25</v>
      </c>
      <c r="O799" s="11">
        <f t="shared" si="50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x14ac:dyDescent="0.3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6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1">
        <f t="shared" si="49"/>
        <v>41060.208333333336</v>
      </c>
      <c r="O800" s="11">
        <f t="shared" si="50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x14ac:dyDescent="0.3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6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1">
        <f t="shared" si="49"/>
        <v>42399.25</v>
      </c>
      <c r="O801" s="11">
        <f t="shared" si="50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x14ac:dyDescent="0.3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6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11">
        <f t="shared" si="49"/>
        <v>42167.208333333328</v>
      </c>
      <c r="O802" s="11">
        <f t="shared" si="50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x14ac:dyDescent="0.3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6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1">
        <f t="shared" si="49"/>
        <v>43830.25</v>
      </c>
      <c r="O803" s="11">
        <f t="shared" si="50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1.2" x14ac:dyDescent="0.3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6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1">
        <f t="shared" si="49"/>
        <v>43650.208333333328</v>
      </c>
      <c r="O804" s="11">
        <f t="shared" si="50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1.2" x14ac:dyDescent="0.3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6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1">
        <f t="shared" si="49"/>
        <v>43492.25</v>
      </c>
      <c r="O805" s="11">
        <f t="shared" si="50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x14ac:dyDescent="0.3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6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1">
        <f t="shared" si="49"/>
        <v>43102.25</v>
      </c>
      <c r="O806" s="11">
        <f t="shared" si="50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1.2" x14ac:dyDescent="0.3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6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1">
        <f t="shared" si="49"/>
        <v>41958.25</v>
      </c>
      <c r="O807" s="11">
        <f t="shared" si="50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x14ac:dyDescent="0.3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6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1">
        <f t="shared" si="49"/>
        <v>40973.25</v>
      </c>
      <c r="O808" s="11">
        <f t="shared" si="50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x14ac:dyDescent="0.3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6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1">
        <f t="shared" si="49"/>
        <v>43753.208333333328</v>
      </c>
      <c r="O809" s="11">
        <f t="shared" si="50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x14ac:dyDescent="0.3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6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1">
        <f t="shared" si="49"/>
        <v>42507.208333333328</v>
      </c>
      <c r="O810" s="11">
        <f t="shared" si="50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x14ac:dyDescent="0.3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6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11">
        <f t="shared" si="49"/>
        <v>41135.208333333336</v>
      </c>
      <c r="O811" s="11">
        <f t="shared" si="50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ht="31.2" x14ac:dyDescent="0.3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6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1">
        <f t="shared" si="49"/>
        <v>43067.25</v>
      </c>
      <c r="O812" s="11">
        <f t="shared" si="50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x14ac:dyDescent="0.3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6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1">
        <f t="shared" si="49"/>
        <v>42378.25</v>
      </c>
      <c r="O813" s="11">
        <f t="shared" si="50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x14ac:dyDescent="0.3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6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11">
        <f t="shared" si="49"/>
        <v>43206.208333333328</v>
      </c>
      <c r="O814" s="11">
        <f t="shared" si="50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x14ac:dyDescent="0.3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6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1">
        <f t="shared" si="49"/>
        <v>41148.208333333336</v>
      </c>
      <c r="O815" s="11">
        <f t="shared" si="50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x14ac:dyDescent="0.3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6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1">
        <f t="shared" si="49"/>
        <v>42517.208333333328</v>
      </c>
      <c r="O816" s="11">
        <f t="shared" si="50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1.2" x14ac:dyDescent="0.3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6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1">
        <f t="shared" si="49"/>
        <v>43068.25</v>
      </c>
      <c r="O817" s="11">
        <f t="shared" si="50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ht="31.2" x14ac:dyDescent="0.3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6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1">
        <f t="shared" si="49"/>
        <v>41680.25</v>
      </c>
      <c r="O818" s="11">
        <f t="shared" si="50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x14ac:dyDescent="0.3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6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1">
        <f t="shared" si="49"/>
        <v>43589.208333333328</v>
      </c>
      <c r="O819" s="11">
        <f t="shared" si="50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x14ac:dyDescent="0.3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6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1">
        <f t="shared" si="49"/>
        <v>43486.25</v>
      </c>
      <c r="O820" s="11">
        <f t="shared" si="50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1.2" x14ac:dyDescent="0.3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6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1">
        <f t="shared" si="49"/>
        <v>41237.25</v>
      </c>
      <c r="O821" s="11">
        <f t="shared" si="50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x14ac:dyDescent="0.3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6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1">
        <f t="shared" si="49"/>
        <v>43310.208333333328</v>
      </c>
      <c r="O822" s="11">
        <f t="shared" si="50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x14ac:dyDescent="0.3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6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1">
        <f t="shared" si="49"/>
        <v>42794.25</v>
      </c>
      <c r="O823" s="11">
        <f t="shared" si="50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x14ac:dyDescent="0.3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6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1">
        <f t="shared" si="49"/>
        <v>41698.25</v>
      </c>
      <c r="O824" s="11">
        <f t="shared" si="50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ht="31.2" x14ac:dyDescent="0.3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6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1">
        <f t="shared" si="49"/>
        <v>41892.208333333336</v>
      </c>
      <c r="O825" s="11">
        <f t="shared" si="50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x14ac:dyDescent="0.3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6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1">
        <f t="shared" si="49"/>
        <v>40348.208333333336</v>
      </c>
      <c r="O826" s="11">
        <f t="shared" si="50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x14ac:dyDescent="0.3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6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1">
        <f t="shared" si="49"/>
        <v>42941.208333333328</v>
      </c>
      <c r="O827" s="11">
        <f t="shared" si="50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1.2" x14ac:dyDescent="0.3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6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1">
        <f t="shared" si="49"/>
        <v>40525.25</v>
      </c>
      <c r="O828" s="11">
        <f t="shared" si="50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1.2" x14ac:dyDescent="0.3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6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1">
        <f t="shared" si="49"/>
        <v>40666.208333333336</v>
      </c>
      <c r="O829" s="11">
        <f t="shared" si="50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1.2" x14ac:dyDescent="0.3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6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1">
        <f t="shared" si="49"/>
        <v>43340.208333333328</v>
      </c>
      <c r="O830" s="11">
        <f t="shared" si="50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x14ac:dyDescent="0.3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6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1">
        <f t="shared" si="49"/>
        <v>42164.208333333328</v>
      </c>
      <c r="O831" s="11">
        <f t="shared" si="50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1.2" x14ac:dyDescent="0.3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6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1">
        <f t="shared" si="49"/>
        <v>43103.25</v>
      </c>
      <c r="O832" s="11">
        <f t="shared" si="50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1.2" x14ac:dyDescent="0.3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6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1">
        <f t="shared" si="49"/>
        <v>40994.208333333336</v>
      </c>
      <c r="O833" s="11">
        <f t="shared" si="50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x14ac:dyDescent="0.3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 s="6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1">
        <f t="shared" si="49"/>
        <v>42299.208333333328</v>
      </c>
      <c r="O834" s="11">
        <f t="shared" si="50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x14ac:dyDescent="0.3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s="5">
        <f t="shared" ref="F835:F898" si="52">E835/D835*100</f>
        <v>157.69117647058823</v>
      </c>
      <c r="G835" t="s">
        <v>20</v>
      </c>
      <c r="H835">
        <v>165</v>
      </c>
      <c r="I835" s="6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1">
        <f t="shared" ref="N835:N898" si="53">(((L835/60)/60)/24)+DATE(1970,1,1)</f>
        <v>40588.25</v>
      </c>
      <c r="O835" s="11">
        <f t="shared" ref="O835:O898" si="54">(((M835/60)/60)/24)+DATE(1970,1,1)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x14ac:dyDescent="0.3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6">
        <f t="shared" ref="I836:I899" si="55">IF(H836=0, 0, E836/H836)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1">
        <f t="shared" si="53"/>
        <v>41448.208333333336</v>
      </c>
      <c r="O836" s="11">
        <f t="shared" si="54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x14ac:dyDescent="0.3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6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1">
        <f t="shared" si="53"/>
        <v>42063.25</v>
      </c>
      <c r="O837" s="11">
        <f t="shared" si="54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x14ac:dyDescent="0.3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6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1">
        <f t="shared" si="53"/>
        <v>40214.25</v>
      </c>
      <c r="O838" s="11">
        <f t="shared" si="54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x14ac:dyDescent="0.3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6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1">
        <f t="shared" si="53"/>
        <v>40629.208333333336</v>
      </c>
      <c r="O839" s="11">
        <f t="shared" si="54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x14ac:dyDescent="0.3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6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1">
        <f t="shared" si="53"/>
        <v>43370.208333333328</v>
      </c>
      <c r="O840" s="11">
        <f t="shared" si="54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x14ac:dyDescent="0.3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6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1">
        <f t="shared" si="53"/>
        <v>41715.208333333336</v>
      </c>
      <c r="O841" s="11">
        <f t="shared" si="54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x14ac:dyDescent="0.3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6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1">
        <f t="shared" si="53"/>
        <v>41836.208333333336</v>
      </c>
      <c r="O842" s="11">
        <f t="shared" si="54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x14ac:dyDescent="0.3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6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1">
        <f t="shared" si="53"/>
        <v>42419.25</v>
      </c>
      <c r="O843" s="11">
        <f t="shared" si="54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1.2" x14ac:dyDescent="0.3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6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1">
        <f t="shared" si="53"/>
        <v>43266.208333333328</v>
      </c>
      <c r="O844" s="11">
        <f t="shared" si="54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1.2" x14ac:dyDescent="0.3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6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1">
        <f t="shared" si="53"/>
        <v>43338.208333333328</v>
      </c>
      <c r="O845" s="11">
        <f t="shared" si="54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x14ac:dyDescent="0.3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6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1">
        <f t="shared" si="53"/>
        <v>40930.25</v>
      </c>
      <c r="O846" s="11">
        <f t="shared" si="54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x14ac:dyDescent="0.3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6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1">
        <f t="shared" si="53"/>
        <v>43235.208333333328</v>
      </c>
      <c r="O847" s="11">
        <f t="shared" si="54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x14ac:dyDescent="0.3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6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1">
        <f t="shared" si="53"/>
        <v>43302.208333333328</v>
      </c>
      <c r="O848" s="11">
        <f t="shared" si="54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x14ac:dyDescent="0.3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6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1">
        <f t="shared" si="53"/>
        <v>43107.25</v>
      </c>
      <c r="O849" s="11">
        <f t="shared" si="54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x14ac:dyDescent="0.3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6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1">
        <f t="shared" si="53"/>
        <v>40341.208333333336</v>
      </c>
      <c r="O850" s="11">
        <f t="shared" si="54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ht="31.2" x14ac:dyDescent="0.3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6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1">
        <f t="shared" si="53"/>
        <v>40948.25</v>
      </c>
      <c r="O851" s="11">
        <f t="shared" si="54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ht="31.2" x14ac:dyDescent="0.3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6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11">
        <f t="shared" si="53"/>
        <v>40866.25</v>
      </c>
      <c r="O852" s="11">
        <f t="shared" si="54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1.2" x14ac:dyDescent="0.3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6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1">
        <f t="shared" si="53"/>
        <v>41031.208333333336</v>
      </c>
      <c r="O853" s="11">
        <f t="shared" si="54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31.2" x14ac:dyDescent="0.3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6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1">
        <f t="shared" si="53"/>
        <v>40740.208333333336</v>
      </c>
      <c r="O854" s="11">
        <f t="shared" si="54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x14ac:dyDescent="0.3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6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1">
        <f t="shared" si="53"/>
        <v>40714.208333333336</v>
      </c>
      <c r="O855" s="11">
        <f t="shared" si="54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31.2" x14ac:dyDescent="0.3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6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1">
        <f t="shared" si="53"/>
        <v>43787.25</v>
      </c>
      <c r="O856" s="11">
        <f t="shared" si="54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x14ac:dyDescent="0.3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6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11">
        <f t="shared" si="53"/>
        <v>40712.208333333336</v>
      </c>
      <c r="O857" s="11">
        <f t="shared" si="54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x14ac:dyDescent="0.3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6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1">
        <f t="shared" si="53"/>
        <v>41023.208333333336</v>
      </c>
      <c r="O858" s="11">
        <f t="shared" si="54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1.2" x14ac:dyDescent="0.3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6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1">
        <f t="shared" si="53"/>
        <v>40944.25</v>
      </c>
      <c r="O859" s="11">
        <f t="shared" si="54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1.2" x14ac:dyDescent="0.3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6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1">
        <f t="shared" si="53"/>
        <v>43211.208333333328</v>
      </c>
      <c r="O860" s="11">
        <f t="shared" si="54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1.2" x14ac:dyDescent="0.3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6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1">
        <f t="shared" si="53"/>
        <v>41334.25</v>
      </c>
      <c r="O861" s="11">
        <f t="shared" si="54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1.2" x14ac:dyDescent="0.3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6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1">
        <f t="shared" si="53"/>
        <v>43515.25</v>
      </c>
      <c r="O862" s="11">
        <f t="shared" si="54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x14ac:dyDescent="0.3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6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1">
        <f t="shared" si="53"/>
        <v>40258.208333333336</v>
      </c>
      <c r="O863" s="11">
        <f t="shared" si="54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ht="31.2" x14ac:dyDescent="0.3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6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1">
        <f t="shared" si="53"/>
        <v>40756.208333333336</v>
      </c>
      <c r="O864" s="11">
        <f t="shared" si="54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x14ac:dyDescent="0.3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6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1">
        <f t="shared" si="53"/>
        <v>42172.208333333328</v>
      </c>
      <c r="O865" s="11">
        <f t="shared" si="54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x14ac:dyDescent="0.3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6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11">
        <f t="shared" si="53"/>
        <v>42601.208333333328</v>
      </c>
      <c r="O866" s="11">
        <f t="shared" si="54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ht="31.2" x14ac:dyDescent="0.3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6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1">
        <f t="shared" si="53"/>
        <v>41897.208333333336</v>
      </c>
      <c r="O867" s="11">
        <f t="shared" si="54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x14ac:dyDescent="0.3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6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1">
        <f t="shared" si="53"/>
        <v>40671.208333333336</v>
      </c>
      <c r="O868" s="11">
        <f t="shared" si="54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1.2" x14ac:dyDescent="0.3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6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11">
        <f t="shared" si="53"/>
        <v>43382.208333333328</v>
      </c>
      <c r="O869" s="11">
        <f t="shared" si="54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x14ac:dyDescent="0.3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6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1">
        <f t="shared" si="53"/>
        <v>41559.208333333336</v>
      </c>
      <c r="O870" s="11">
        <f t="shared" si="54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x14ac:dyDescent="0.3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6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1">
        <f t="shared" si="53"/>
        <v>40350.208333333336</v>
      </c>
      <c r="O871" s="11">
        <f t="shared" si="54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x14ac:dyDescent="0.3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6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1">
        <f t="shared" si="53"/>
        <v>42240.208333333328</v>
      </c>
      <c r="O872" s="11">
        <f t="shared" si="54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1.2" x14ac:dyDescent="0.3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6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1">
        <f t="shared" si="53"/>
        <v>43040.208333333328</v>
      </c>
      <c r="O873" s="11">
        <f t="shared" si="54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x14ac:dyDescent="0.3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6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1">
        <f t="shared" si="53"/>
        <v>43346.208333333328</v>
      </c>
      <c r="O874" s="11">
        <f t="shared" si="54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x14ac:dyDescent="0.3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6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1">
        <f t="shared" si="53"/>
        <v>41647.25</v>
      </c>
      <c r="O875" s="11">
        <f t="shared" si="54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x14ac:dyDescent="0.3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6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1">
        <f t="shared" si="53"/>
        <v>40291.208333333336</v>
      </c>
      <c r="O876" s="11">
        <f t="shared" si="54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x14ac:dyDescent="0.3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6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1">
        <f t="shared" si="53"/>
        <v>40556.25</v>
      </c>
      <c r="O877" s="11">
        <f t="shared" si="54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1.2" x14ac:dyDescent="0.3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6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1">
        <f t="shared" si="53"/>
        <v>43624.208333333328</v>
      </c>
      <c r="O878" s="11">
        <f t="shared" si="54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x14ac:dyDescent="0.3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6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1">
        <f t="shared" si="53"/>
        <v>42577.208333333328</v>
      </c>
      <c r="O879" s="11">
        <f t="shared" si="54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x14ac:dyDescent="0.3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6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1">
        <f t="shared" si="53"/>
        <v>43845.25</v>
      </c>
      <c r="O880" s="11">
        <f t="shared" si="54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x14ac:dyDescent="0.3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6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1">
        <f t="shared" si="53"/>
        <v>42788.25</v>
      </c>
      <c r="O881" s="11">
        <f t="shared" si="54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ht="31.2" x14ac:dyDescent="0.3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6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1">
        <f t="shared" si="53"/>
        <v>43667.208333333328</v>
      </c>
      <c r="O882" s="11">
        <f t="shared" si="54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x14ac:dyDescent="0.3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6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1">
        <f t="shared" si="53"/>
        <v>42194.208333333328</v>
      </c>
      <c r="O883" s="11">
        <f t="shared" si="54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x14ac:dyDescent="0.3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6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11">
        <f t="shared" si="53"/>
        <v>42025.25</v>
      </c>
      <c r="O884" s="11">
        <f t="shared" si="54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1.2" x14ac:dyDescent="0.3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6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1">
        <f t="shared" si="53"/>
        <v>40323.208333333336</v>
      </c>
      <c r="O885" s="11">
        <f t="shared" si="54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x14ac:dyDescent="0.3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6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1">
        <f t="shared" si="53"/>
        <v>41763.208333333336</v>
      </c>
      <c r="O886" s="11">
        <f t="shared" si="54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x14ac:dyDescent="0.3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6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1">
        <f t="shared" si="53"/>
        <v>40335.208333333336</v>
      </c>
      <c r="O887" s="11">
        <f t="shared" si="54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x14ac:dyDescent="0.3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6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1">
        <f t="shared" si="53"/>
        <v>40416.208333333336</v>
      </c>
      <c r="O888" s="11">
        <f t="shared" si="54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1.2" x14ac:dyDescent="0.3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6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1">
        <f t="shared" si="53"/>
        <v>42202.208333333328</v>
      </c>
      <c r="O889" s="11">
        <f t="shared" si="54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1.2" x14ac:dyDescent="0.3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6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1">
        <f t="shared" si="53"/>
        <v>42836.208333333328</v>
      </c>
      <c r="O890" s="11">
        <f t="shared" si="54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x14ac:dyDescent="0.3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6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1">
        <f t="shared" si="53"/>
        <v>41710.208333333336</v>
      </c>
      <c r="O891" s="11">
        <f t="shared" si="54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x14ac:dyDescent="0.3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6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1">
        <f t="shared" si="53"/>
        <v>43640.208333333328</v>
      </c>
      <c r="O892" s="11">
        <f t="shared" si="54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1.2" x14ac:dyDescent="0.3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6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1">
        <f t="shared" si="53"/>
        <v>40880.25</v>
      </c>
      <c r="O893" s="11">
        <f t="shared" si="54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x14ac:dyDescent="0.3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6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1">
        <f t="shared" si="53"/>
        <v>40319.208333333336</v>
      </c>
      <c r="O894" s="11">
        <f t="shared" si="54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x14ac:dyDescent="0.3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6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1">
        <f t="shared" si="53"/>
        <v>42170.208333333328</v>
      </c>
      <c r="O895" s="11">
        <f t="shared" si="54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x14ac:dyDescent="0.3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6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1">
        <f t="shared" si="53"/>
        <v>41466.208333333336</v>
      </c>
      <c r="O896" s="11">
        <f t="shared" si="54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1.2" x14ac:dyDescent="0.3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6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1">
        <f t="shared" si="53"/>
        <v>43134.25</v>
      </c>
      <c r="O897" s="11">
        <f t="shared" si="54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1.2" x14ac:dyDescent="0.3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 s="6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1">
        <f t="shared" si="53"/>
        <v>40738.208333333336</v>
      </c>
      <c r="O898" s="11">
        <f t="shared" si="54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x14ac:dyDescent="0.3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s="5">
        <f t="shared" ref="F899:F962" si="56">E899/D899*100</f>
        <v>27.693181818181817</v>
      </c>
      <c r="G899" t="s">
        <v>14</v>
      </c>
      <c r="H899">
        <v>27</v>
      </c>
      <c r="I899" s="6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1">
        <f t="shared" ref="N899:N962" si="57">(((L899/60)/60)/24)+DATE(1970,1,1)</f>
        <v>43583.208333333328</v>
      </c>
      <c r="O899" s="11">
        <f t="shared" ref="O899:O962" si="58">(((M899/60)/60)/24)+DATE(1970,1,1)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x14ac:dyDescent="0.3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6">
        <f t="shared" ref="I900:I963" si="59">IF(H900=0, 0, E900/H900)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1">
        <f t="shared" si="57"/>
        <v>43815.25</v>
      </c>
      <c r="O900" s="11">
        <f t="shared" si="58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x14ac:dyDescent="0.3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6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1">
        <f t="shared" si="57"/>
        <v>41554.208333333336</v>
      </c>
      <c r="O901" s="11">
        <f t="shared" si="58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x14ac:dyDescent="0.3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6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11">
        <f t="shared" si="57"/>
        <v>41901.208333333336</v>
      </c>
      <c r="O902" s="11">
        <f t="shared" si="58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x14ac:dyDescent="0.3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6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1">
        <f t="shared" si="57"/>
        <v>43298.208333333328</v>
      </c>
      <c r="O903" s="11">
        <f t="shared" si="58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x14ac:dyDescent="0.3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6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1">
        <f t="shared" si="57"/>
        <v>42399.25</v>
      </c>
      <c r="O904" s="11">
        <f t="shared" si="58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1.2" x14ac:dyDescent="0.3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6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1">
        <f t="shared" si="57"/>
        <v>41034.208333333336</v>
      </c>
      <c r="O905" s="11">
        <f t="shared" si="58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x14ac:dyDescent="0.3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6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1">
        <f t="shared" si="57"/>
        <v>41186.208333333336</v>
      </c>
      <c r="O906" s="11">
        <f t="shared" si="58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x14ac:dyDescent="0.3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6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1">
        <f t="shared" si="57"/>
        <v>41536.208333333336</v>
      </c>
      <c r="O907" s="11">
        <f t="shared" si="58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1.2" x14ac:dyDescent="0.3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6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1">
        <f t="shared" si="57"/>
        <v>42868.208333333328</v>
      </c>
      <c r="O908" s="11">
        <f t="shared" si="58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x14ac:dyDescent="0.3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6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1">
        <f t="shared" si="57"/>
        <v>40660.208333333336</v>
      </c>
      <c r="O909" s="11">
        <f t="shared" si="58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x14ac:dyDescent="0.3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6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1">
        <f t="shared" si="57"/>
        <v>41031.208333333336</v>
      </c>
      <c r="O910" s="11">
        <f t="shared" si="58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x14ac:dyDescent="0.3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6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1">
        <f t="shared" si="57"/>
        <v>43255.208333333328</v>
      </c>
      <c r="O911" s="11">
        <f t="shared" si="58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x14ac:dyDescent="0.3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6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1">
        <f t="shared" si="57"/>
        <v>42026.25</v>
      </c>
      <c r="O912" s="11">
        <f t="shared" si="58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x14ac:dyDescent="0.3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6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1">
        <f t="shared" si="57"/>
        <v>43717.208333333328</v>
      </c>
      <c r="O913" s="11">
        <f t="shared" si="58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x14ac:dyDescent="0.3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6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1">
        <f t="shared" si="57"/>
        <v>41157.208333333336</v>
      </c>
      <c r="O914" s="11">
        <f t="shared" si="58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x14ac:dyDescent="0.3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6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1">
        <f t="shared" si="57"/>
        <v>43597.208333333328</v>
      </c>
      <c r="O915" s="11">
        <f t="shared" si="58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x14ac:dyDescent="0.3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6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1">
        <f t="shared" si="57"/>
        <v>41490.208333333336</v>
      </c>
      <c r="O916" s="11">
        <f t="shared" si="58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ht="31.2" x14ac:dyDescent="0.3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6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1">
        <f t="shared" si="57"/>
        <v>42976.208333333328</v>
      </c>
      <c r="O917" s="11">
        <f t="shared" si="58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1.2" x14ac:dyDescent="0.3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6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1">
        <f t="shared" si="57"/>
        <v>41991.25</v>
      </c>
      <c r="O918" s="11">
        <f t="shared" si="58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x14ac:dyDescent="0.3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6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1">
        <f t="shared" si="57"/>
        <v>40722.208333333336</v>
      </c>
      <c r="O919" s="11">
        <f t="shared" si="58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x14ac:dyDescent="0.3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6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1">
        <f t="shared" si="57"/>
        <v>41117.208333333336</v>
      </c>
      <c r="O920" s="11">
        <f t="shared" si="58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x14ac:dyDescent="0.3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6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1">
        <f t="shared" si="57"/>
        <v>43022.208333333328</v>
      </c>
      <c r="O921" s="11">
        <f t="shared" si="58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x14ac:dyDescent="0.3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6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1">
        <f t="shared" si="57"/>
        <v>43503.25</v>
      </c>
      <c r="O922" s="11">
        <f t="shared" si="58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x14ac:dyDescent="0.3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6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1">
        <f t="shared" si="57"/>
        <v>40951.25</v>
      </c>
      <c r="O923" s="11">
        <f t="shared" si="58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x14ac:dyDescent="0.3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6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11">
        <f t="shared" si="57"/>
        <v>43443.25</v>
      </c>
      <c r="O924" s="11">
        <f t="shared" si="58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x14ac:dyDescent="0.3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6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11">
        <f t="shared" si="57"/>
        <v>40373.208333333336</v>
      </c>
      <c r="O925" s="11">
        <f t="shared" si="58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x14ac:dyDescent="0.3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6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1">
        <f t="shared" si="57"/>
        <v>43769.208333333328</v>
      </c>
      <c r="O926" s="11">
        <f t="shared" si="58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1.2" x14ac:dyDescent="0.3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6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1">
        <f t="shared" si="57"/>
        <v>43000.208333333328</v>
      </c>
      <c r="O927" s="11">
        <f t="shared" si="58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x14ac:dyDescent="0.3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6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1">
        <f t="shared" si="57"/>
        <v>42502.208333333328</v>
      </c>
      <c r="O928" s="11">
        <f t="shared" si="58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x14ac:dyDescent="0.3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6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1">
        <f t="shared" si="57"/>
        <v>41102.208333333336</v>
      </c>
      <c r="O929" s="11">
        <f t="shared" si="58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x14ac:dyDescent="0.3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6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1">
        <f t="shared" si="57"/>
        <v>41637.25</v>
      </c>
      <c r="O930" s="11">
        <f t="shared" si="58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x14ac:dyDescent="0.3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6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1">
        <f t="shared" si="57"/>
        <v>42858.208333333328</v>
      </c>
      <c r="O931" s="11">
        <f t="shared" si="58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x14ac:dyDescent="0.3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6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1">
        <f t="shared" si="57"/>
        <v>42060.25</v>
      </c>
      <c r="O932" s="11">
        <f t="shared" si="58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x14ac:dyDescent="0.3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6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1">
        <f t="shared" si="57"/>
        <v>41818.208333333336</v>
      </c>
      <c r="O933" s="11">
        <f t="shared" si="58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x14ac:dyDescent="0.3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6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1">
        <f t="shared" si="57"/>
        <v>41709.208333333336</v>
      </c>
      <c r="O934" s="11">
        <f t="shared" si="58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x14ac:dyDescent="0.3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6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1">
        <f t="shared" si="57"/>
        <v>41372.208333333336</v>
      </c>
      <c r="O935" s="11">
        <f t="shared" si="58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x14ac:dyDescent="0.3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6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1">
        <f t="shared" si="57"/>
        <v>42422.25</v>
      </c>
      <c r="O936" s="11">
        <f t="shared" si="58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1.2" x14ac:dyDescent="0.3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6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1">
        <f t="shared" si="57"/>
        <v>42209.208333333328</v>
      </c>
      <c r="O937" s="11">
        <f t="shared" si="58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x14ac:dyDescent="0.3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6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1">
        <f t="shared" si="57"/>
        <v>43668.208333333328</v>
      </c>
      <c r="O938" s="11">
        <f t="shared" si="58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x14ac:dyDescent="0.3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6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1">
        <f t="shared" si="57"/>
        <v>42334.25</v>
      </c>
      <c r="O939" s="11">
        <f t="shared" si="58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x14ac:dyDescent="0.3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6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1">
        <f t="shared" si="57"/>
        <v>43263.208333333328</v>
      </c>
      <c r="O940" s="11">
        <f t="shared" si="58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1.2" x14ac:dyDescent="0.3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6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1">
        <f t="shared" si="57"/>
        <v>40670.208333333336</v>
      </c>
      <c r="O941" s="11">
        <f t="shared" si="58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x14ac:dyDescent="0.3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6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1">
        <f t="shared" si="57"/>
        <v>41244.25</v>
      </c>
      <c r="O942" s="11">
        <f t="shared" si="58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x14ac:dyDescent="0.3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6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1">
        <f t="shared" si="57"/>
        <v>40552.25</v>
      </c>
      <c r="O943" s="11">
        <f t="shared" si="58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x14ac:dyDescent="0.3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6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1">
        <f t="shared" si="57"/>
        <v>40568.25</v>
      </c>
      <c r="O944" s="11">
        <f t="shared" si="58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x14ac:dyDescent="0.3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6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1">
        <f t="shared" si="57"/>
        <v>41906.208333333336</v>
      </c>
      <c r="O945" s="11">
        <f t="shared" si="58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x14ac:dyDescent="0.3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6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1">
        <f t="shared" si="57"/>
        <v>42776.25</v>
      </c>
      <c r="O946" s="11">
        <f t="shared" si="58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x14ac:dyDescent="0.3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6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1">
        <f t="shared" si="57"/>
        <v>41004.208333333336</v>
      </c>
      <c r="O947" s="11">
        <f t="shared" si="58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1.2" x14ac:dyDescent="0.3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6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1">
        <f t="shared" si="57"/>
        <v>40710.208333333336</v>
      </c>
      <c r="O948" s="11">
        <f t="shared" si="58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x14ac:dyDescent="0.3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6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1">
        <f t="shared" si="57"/>
        <v>41908.208333333336</v>
      </c>
      <c r="O949" s="11">
        <f t="shared" si="58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x14ac:dyDescent="0.3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6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1">
        <f t="shared" si="57"/>
        <v>41985.25</v>
      </c>
      <c r="O950" s="11">
        <f t="shared" si="58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1.2" x14ac:dyDescent="0.3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6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1">
        <f t="shared" si="57"/>
        <v>42112.208333333328</v>
      </c>
      <c r="O951" s="11">
        <f t="shared" si="58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ht="31.2" x14ac:dyDescent="0.3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6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11">
        <f t="shared" si="57"/>
        <v>43571.208333333328</v>
      </c>
      <c r="O952" s="11">
        <f t="shared" si="58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x14ac:dyDescent="0.3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6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1">
        <f t="shared" si="57"/>
        <v>42730.25</v>
      </c>
      <c r="O953" s="11">
        <f t="shared" si="58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x14ac:dyDescent="0.3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6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1">
        <f t="shared" si="57"/>
        <v>42591.208333333328</v>
      </c>
      <c r="O954" s="11">
        <f t="shared" si="58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1.2" x14ac:dyDescent="0.3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6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1">
        <f t="shared" si="57"/>
        <v>42358.25</v>
      </c>
      <c r="O955" s="11">
        <f t="shared" si="58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x14ac:dyDescent="0.3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6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1">
        <f t="shared" si="57"/>
        <v>41174.208333333336</v>
      </c>
      <c r="O956" s="11">
        <f t="shared" si="58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1.2" x14ac:dyDescent="0.3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6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1">
        <f t="shared" si="57"/>
        <v>41238.25</v>
      </c>
      <c r="O957" s="11">
        <f t="shared" si="58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x14ac:dyDescent="0.3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6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1">
        <f t="shared" si="57"/>
        <v>42360.25</v>
      </c>
      <c r="O958" s="11">
        <f t="shared" si="58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x14ac:dyDescent="0.3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6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1">
        <f t="shared" si="57"/>
        <v>40955.25</v>
      </c>
      <c r="O959" s="11">
        <f t="shared" si="58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1.2" x14ac:dyDescent="0.3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6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1">
        <f t="shared" si="57"/>
        <v>40350.208333333336</v>
      </c>
      <c r="O960" s="11">
        <f t="shared" si="58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x14ac:dyDescent="0.3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6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1">
        <f t="shared" si="57"/>
        <v>40357.208333333336</v>
      </c>
      <c r="O961" s="11">
        <f t="shared" si="58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x14ac:dyDescent="0.3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 s="6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1">
        <f t="shared" si="57"/>
        <v>42408.25</v>
      </c>
      <c r="O962" s="11">
        <f t="shared" si="58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31.2" x14ac:dyDescent="0.3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s="5">
        <f t="shared" ref="F963:F1001" si="60">E963/D963*100</f>
        <v>119.29824561403508</v>
      </c>
      <c r="G963" t="s">
        <v>20</v>
      </c>
      <c r="H963">
        <v>155</v>
      </c>
      <c r="I963" s="6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1">
        <f t="shared" ref="N963:N1001" si="61">(((L963/60)/60)/24)+DATE(1970,1,1)</f>
        <v>40591.25</v>
      </c>
      <c r="O963" s="11">
        <f t="shared" ref="O963:O1001" si="62">(((M963/60)/60)/24)+DATE(1970,1,1)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x14ac:dyDescent="0.3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6">
        <f t="shared" ref="I964:I1001" si="63">IF(H964=0, 0, E964/H964)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1">
        <f t="shared" si="61"/>
        <v>41592.25</v>
      </c>
      <c r="O964" s="11">
        <f t="shared" si="62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x14ac:dyDescent="0.3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6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1">
        <f t="shared" si="61"/>
        <v>40607.25</v>
      </c>
      <c r="O965" s="11">
        <f t="shared" si="62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x14ac:dyDescent="0.3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6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1">
        <f t="shared" si="61"/>
        <v>42135.208333333328</v>
      </c>
      <c r="O966" s="11">
        <f t="shared" si="62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x14ac:dyDescent="0.3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6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1">
        <f t="shared" si="61"/>
        <v>40203.25</v>
      </c>
      <c r="O967" s="11">
        <f t="shared" si="62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x14ac:dyDescent="0.3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6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1">
        <f t="shared" si="61"/>
        <v>42901.208333333328</v>
      </c>
      <c r="O968" s="11">
        <f t="shared" si="62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x14ac:dyDescent="0.3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6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1">
        <f t="shared" si="61"/>
        <v>41005.208333333336</v>
      </c>
      <c r="O969" s="11">
        <f t="shared" si="62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1.2" x14ac:dyDescent="0.3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6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1">
        <f t="shared" si="61"/>
        <v>40544.25</v>
      </c>
      <c r="O970" s="11">
        <f t="shared" si="62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x14ac:dyDescent="0.3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6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1">
        <f t="shared" si="61"/>
        <v>43821.25</v>
      </c>
      <c r="O971" s="11">
        <f t="shared" si="62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1.2" x14ac:dyDescent="0.3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6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1">
        <f t="shared" si="61"/>
        <v>40672.208333333336</v>
      </c>
      <c r="O972" s="11">
        <f t="shared" si="62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x14ac:dyDescent="0.3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6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1">
        <f t="shared" si="61"/>
        <v>41555.208333333336</v>
      </c>
      <c r="O973" s="11">
        <f t="shared" si="62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1.2" x14ac:dyDescent="0.3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6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1">
        <f t="shared" si="61"/>
        <v>41792.208333333336</v>
      </c>
      <c r="O974" s="11">
        <f t="shared" si="62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x14ac:dyDescent="0.3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6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1">
        <f t="shared" si="61"/>
        <v>40522.25</v>
      </c>
      <c r="O975" s="11">
        <f t="shared" si="62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x14ac:dyDescent="0.3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6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1">
        <f t="shared" si="61"/>
        <v>41412.208333333336</v>
      </c>
      <c r="O976" s="11">
        <f t="shared" si="62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x14ac:dyDescent="0.3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6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1">
        <f t="shared" si="61"/>
        <v>42337.25</v>
      </c>
      <c r="O977" s="11">
        <f t="shared" si="62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1.2" x14ac:dyDescent="0.3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6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1">
        <f t="shared" si="61"/>
        <v>40571.25</v>
      </c>
      <c r="O978" s="11">
        <f t="shared" si="62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x14ac:dyDescent="0.3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6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1">
        <f t="shared" si="61"/>
        <v>43138.25</v>
      </c>
      <c r="O979" s="11">
        <f t="shared" si="62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x14ac:dyDescent="0.3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6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1">
        <f t="shared" si="61"/>
        <v>42686.25</v>
      </c>
      <c r="O980" s="11">
        <f t="shared" si="62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x14ac:dyDescent="0.3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6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1">
        <f t="shared" si="61"/>
        <v>42078.208333333328</v>
      </c>
      <c r="O981" s="11">
        <f t="shared" si="62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x14ac:dyDescent="0.3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6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1">
        <f t="shared" si="61"/>
        <v>42307.208333333328</v>
      </c>
      <c r="O982" s="11">
        <f t="shared" si="62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x14ac:dyDescent="0.3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6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1">
        <f t="shared" si="61"/>
        <v>43094.25</v>
      </c>
      <c r="O983" s="11">
        <f t="shared" si="62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x14ac:dyDescent="0.3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6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1">
        <f t="shared" si="61"/>
        <v>40743.208333333336</v>
      </c>
      <c r="O984" s="11">
        <f t="shared" si="62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x14ac:dyDescent="0.3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6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1">
        <f t="shared" si="61"/>
        <v>43681.208333333328</v>
      </c>
      <c r="O985" s="11">
        <f t="shared" si="62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1.2" x14ac:dyDescent="0.3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6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1">
        <f t="shared" si="61"/>
        <v>43716.208333333328</v>
      </c>
      <c r="O986" s="11">
        <f t="shared" si="62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x14ac:dyDescent="0.3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6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1">
        <f t="shared" si="61"/>
        <v>41614.25</v>
      </c>
      <c r="O987" s="11">
        <f t="shared" si="62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31.2" x14ac:dyDescent="0.3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6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1">
        <f t="shared" si="61"/>
        <v>40638.208333333336</v>
      </c>
      <c r="O988" s="11">
        <f t="shared" si="62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x14ac:dyDescent="0.3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6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1">
        <f t="shared" si="61"/>
        <v>42852.208333333328</v>
      </c>
      <c r="O989" s="11">
        <f t="shared" si="62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x14ac:dyDescent="0.3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6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1">
        <f t="shared" si="61"/>
        <v>42686.25</v>
      </c>
      <c r="O990" s="11">
        <f t="shared" si="62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x14ac:dyDescent="0.3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6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1">
        <f t="shared" si="61"/>
        <v>43571.208333333328</v>
      </c>
      <c r="O991" s="11">
        <f t="shared" si="62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x14ac:dyDescent="0.3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6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1">
        <f t="shared" si="61"/>
        <v>42432.25</v>
      </c>
      <c r="O992" s="11">
        <f t="shared" si="62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x14ac:dyDescent="0.3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6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1">
        <f t="shared" si="61"/>
        <v>41907.208333333336</v>
      </c>
      <c r="O993" s="11">
        <f t="shared" si="62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x14ac:dyDescent="0.3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6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1">
        <f t="shared" si="61"/>
        <v>43227.208333333328</v>
      </c>
      <c r="O994" s="11">
        <f t="shared" si="62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x14ac:dyDescent="0.3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6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1">
        <f t="shared" si="61"/>
        <v>42362.25</v>
      </c>
      <c r="O995" s="11">
        <f t="shared" si="62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x14ac:dyDescent="0.3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6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1">
        <f t="shared" si="61"/>
        <v>41929.208333333336</v>
      </c>
      <c r="O996" s="11">
        <f t="shared" si="62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x14ac:dyDescent="0.3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6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1">
        <f t="shared" si="61"/>
        <v>43408.208333333328</v>
      </c>
      <c r="O997" s="11">
        <f t="shared" si="62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1.2" x14ac:dyDescent="0.3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6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1">
        <f t="shared" si="61"/>
        <v>41276.25</v>
      </c>
      <c r="O998" s="11">
        <f t="shared" si="62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x14ac:dyDescent="0.3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6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1">
        <f t="shared" si="61"/>
        <v>41659.25</v>
      </c>
      <c r="O999" s="11">
        <f t="shared" si="62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x14ac:dyDescent="0.3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6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1">
        <f t="shared" si="61"/>
        <v>40220.25</v>
      </c>
      <c r="O1000" s="11">
        <f t="shared" si="62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x14ac:dyDescent="0.3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6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1">
        <f t="shared" si="61"/>
        <v>42550.208333333328</v>
      </c>
      <c r="O1001" s="11">
        <f t="shared" si="62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autoFilter ref="A1:T1001" xr:uid="{00000000-0001-0000-0000-000000000000}"/>
  <conditionalFormatting sqref="G1:G1048576">
    <cfRule type="containsText" dxfId="15" priority="2" operator="containsText" text="live">
      <formula>NOT(ISERROR(SEARCH("live",G1)))</formula>
    </cfRule>
    <cfRule type="containsText" dxfId="14" priority="3" operator="containsText" text="canceled">
      <formula>NOT(ISERROR(SEARCH("canceled",G1)))</formula>
    </cfRule>
    <cfRule type="containsText" dxfId="13" priority="4" operator="containsText" text="successful">
      <formula>NOT(ISERROR(SEARCH("successful",G1)))</formula>
    </cfRule>
    <cfRule type="containsText" dxfId="12" priority="5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F3300"/>
        <color rgb="FF92D050"/>
        <color theme="8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96B95-B05A-400F-94D1-09E03D74F215}">
  <sheetPr codeName="Sheet2"/>
  <dimension ref="A2:F15"/>
  <sheetViews>
    <sheetView workbookViewId="0">
      <selection activeCell="C23" sqref="C23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2" spans="1:6" x14ac:dyDescent="0.3">
      <c r="A2" s="7" t="s">
        <v>6</v>
      </c>
      <c r="B2" t="s">
        <v>2066</v>
      </c>
    </row>
    <row r="4" spans="1:6" x14ac:dyDescent="0.3">
      <c r="A4" s="7" t="s">
        <v>2067</v>
      </c>
      <c r="B4" s="7" t="s">
        <v>2070</v>
      </c>
    </row>
    <row r="5" spans="1:6" x14ac:dyDescent="0.3">
      <c r="A5" s="7" t="s">
        <v>2068</v>
      </c>
      <c r="B5" t="s">
        <v>74</v>
      </c>
      <c r="C5" t="s">
        <v>14</v>
      </c>
      <c r="D5" t="s">
        <v>47</v>
      </c>
      <c r="E5" t="s">
        <v>20</v>
      </c>
      <c r="F5" t="s">
        <v>2069</v>
      </c>
    </row>
    <row r="6" spans="1:6" x14ac:dyDescent="0.3">
      <c r="A6" s="9" t="s">
        <v>2041</v>
      </c>
      <c r="B6" s="8">
        <v>11</v>
      </c>
      <c r="C6" s="8">
        <v>60</v>
      </c>
      <c r="D6" s="8">
        <v>5</v>
      </c>
      <c r="E6" s="8">
        <v>102</v>
      </c>
      <c r="F6" s="8">
        <v>178</v>
      </c>
    </row>
    <row r="7" spans="1:6" x14ac:dyDescent="0.3">
      <c r="A7" s="9" t="s">
        <v>2033</v>
      </c>
      <c r="B7" s="8">
        <v>4</v>
      </c>
      <c r="C7" s="8">
        <v>20</v>
      </c>
      <c r="D7" s="8"/>
      <c r="E7" s="8">
        <v>22</v>
      </c>
      <c r="F7" s="8">
        <v>46</v>
      </c>
    </row>
    <row r="8" spans="1:6" x14ac:dyDescent="0.3">
      <c r="A8" s="9" t="s">
        <v>2050</v>
      </c>
      <c r="B8" s="8">
        <v>1</v>
      </c>
      <c r="C8" s="8">
        <v>23</v>
      </c>
      <c r="D8" s="8">
        <v>3</v>
      </c>
      <c r="E8" s="8">
        <v>21</v>
      </c>
      <c r="F8" s="8">
        <v>48</v>
      </c>
    </row>
    <row r="9" spans="1:6" x14ac:dyDescent="0.3">
      <c r="A9" s="9" t="s">
        <v>2064</v>
      </c>
      <c r="B9" s="8"/>
      <c r="C9" s="8"/>
      <c r="D9" s="8"/>
      <c r="E9" s="8">
        <v>4</v>
      </c>
      <c r="F9" s="8">
        <v>4</v>
      </c>
    </row>
    <row r="10" spans="1:6" x14ac:dyDescent="0.3">
      <c r="A10" s="9" t="s">
        <v>2035</v>
      </c>
      <c r="B10" s="8">
        <v>10</v>
      </c>
      <c r="C10" s="8">
        <v>66</v>
      </c>
      <c r="D10" s="8"/>
      <c r="E10" s="8">
        <v>99</v>
      </c>
      <c r="F10" s="8">
        <v>175</v>
      </c>
    </row>
    <row r="11" spans="1:6" x14ac:dyDescent="0.3">
      <c r="A11" s="9" t="s">
        <v>2054</v>
      </c>
      <c r="B11" s="8">
        <v>4</v>
      </c>
      <c r="C11" s="8">
        <v>11</v>
      </c>
      <c r="D11" s="8">
        <v>1</v>
      </c>
      <c r="E11" s="8">
        <v>26</v>
      </c>
      <c r="F11" s="8">
        <v>42</v>
      </c>
    </row>
    <row r="12" spans="1:6" x14ac:dyDescent="0.3">
      <c r="A12" s="9" t="s">
        <v>2047</v>
      </c>
      <c r="B12" s="8">
        <v>2</v>
      </c>
      <c r="C12" s="8">
        <v>24</v>
      </c>
      <c r="D12" s="8">
        <v>1</v>
      </c>
      <c r="E12" s="8">
        <v>40</v>
      </c>
      <c r="F12" s="8">
        <v>67</v>
      </c>
    </row>
    <row r="13" spans="1:6" x14ac:dyDescent="0.3">
      <c r="A13" s="9" t="s">
        <v>2037</v>
      </c>
      <c r="B13" s="8">
        <v>2</v>
      </c>
      <c r="C13" s="8">
        <v>28</v>
      </c>
      <c r="D13" s="8">
        <v>2</v>
      </c>
      <c r="E13" s="8">
        <v>64</v>
      </c>
      <c r="F13" s="8">
        <v>96</v>
      </c>
    </row>
    <row r="14" spans="1:6" x14ac:dyDescent="0.3">
      <c r="A14" s="9" t="s">
        <v>2039</v>
      </c>
      <c r="B14" s="8">
        <v>23</v>
      </c>
      <c r="C14" s="8">
        <v>132</v>
      </c>
      <c r="D14" s="8">
        <v>2</v>
      </c>
      <c r="E14" s="8">
        <v>187</v>
      </c>
      <c r="F14" s="8">
        <v>344</v>
      </c>
    </row>
    <row r="15" spans="1:6" x14ac:dyDescent="0.3">
      <c r="A15" s="9" t="s">
        <v>2069</v>
      </c>
      <c r="B15" s="8">
        <v>57</v>
      </c>
      <c r="C15" s="8">
        <v>364</v>
      </c>
      <c r="D15" s="8">
        <v>14</v>
      </c>
      <c r="E15" s="8">
        <v>565</v>
      </c>
      <c r="F15" s="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1CA8-ACDF-440B-BF78-B2A24D06844F}">
  <sheetPr codeName="Sheet4"/>
  <dimension ref="A1:F18"/>
  <sheetViews>
    <sheetView topLeftCell="M1" workbookViewId="0">
      <selection activeCell="R13" sqref="R13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7" t="s">
        <v>2031</v>
      </c>
      <c r="B1" t="s" vm="2">
        <v>2073</v>
      </c>
    </row>
    <row r="2" spans="1:6" x14ac:dyDescent="0.3">
      <c r="A2" s="7" t="s">
        <v>2086</v>
      </c>
      <c r="B2" t="s" vm="1">
        <v>2073</v>
      </c>
    </row>
    <row r="4" spans="1:6" x14ac:dyDescent="0.3">
      <c r="A4" s="7" t="s">
        <v>2067</v>
      </c>
      <c r="B4" s="7" t="s">
        <v>2070</v>
      </c>
    </row>
    <row r="5" spans="1:6" x14ac:dyDescent="0.3">
      <c r="A5" s="7" t="s">
        <v>2068</v>
      </c>
      <c r="B5" t="s">
        <v>74</v>
      </c>
      <c r="C5" t="s">
        <v>14</v>
      </c>
      <c r="D5" t="s">
        <v>47</v>
      </c>
      <c r="E5" t="s">
        <v>20</v>
      </c>
      <c r="F5" t="s">
        <v>2069</v>
      </c>
    </row>
    <row r="6" spans="1:6" x14ac:dyDescent="0.3">
      <c r="A6" s="9" t="s">
        <v>2074</v>
      </c>
      <c r="B6" s="8">
        <v>6</v>
      </c>
      <c r="C6" s="8">
        <v>36</v>
      </c>
      <c r="D6" s="8">
        <v>1</v>
      </c>
      <c r="E6" s="8">
        <v>49</v>
      </c>
      <c r="F6" s="8">
        <v>92</v>
      </c>
    </row>
    <row r="7" spans="1:6" x14ac:dyDescent="0.3">
      <c r="A7" s="9" t="s">
        <v>2075</v>
      </c>
      <c r="B7" s="8">
        <v>7</v>
      </c>
      <c r="C7" s="8">
        <v>28</v>
      </c>
      <c r="D7" s="8"/>
      <c r="E7" s="8">
        <v>44</v>
      </c>
      <c r="F7" s="8">
        <v>79</v>
      </c>
    </row>
    <row r="8" spans="1:6" x14ac:dyDescent="0.3">
      <c r="A8" s="9" t="s">
        <v>2076</v>
      </c>
      <c r="B8" s="8">
        <v>4</v>
      </c>
      <c r="C8" s="8">
        <v>33</v>
      </c>
      <c r="D8" s="8"/>
      <c r="E8" s="8">
        <v>49</v>
      </c>
      <c r="F8" s="8">
        <v>86</v>
      </c>
    </row>
    <row r="9" spans="1:6" x14ac:dyDescent="0.3">
      <c r="A9" s="9" t="s">
        <v>2077</v>
      </c>
      <c r="B9" s="8">
        <v>1</v>
      </c>
      <c r="C9" s="8">
        <v>30</v>
      </c>
      <c r="D9" s="8">
        <v>1</v>
      </c>
      <c r="E9" s="8">
        <v>46</v>
      </c>
      <c r="F9" s="8">
        <v>78</v>
      </c>
    </row>
    <row r="10" spans="1:6" x14ac:dyDescent="0.3">
      <c r="A10" s="9" t="s">
        <v>2078</v>
      </c>
      <c r="B10" s="8">
        <v>3</v>
      </c>
      <c r="C10" s="8">
        <v>35</v>
      </c>
      <c r="D10" s="8">
        <v>2</v>
      </c>
      <c r="E10" s="8">
        <v>46</v>
      </c>
      <c r="F10" s="8">
        <v>86</v>
      </c>
    </row>
    <row r="11" spans="1:6" x14ac:dyDescent="0.3">
      <c r="A11" s="9" t="s">
        <v>2079</v>
      </c>
      <c r="B11" s="8">
        <v>3</v>
      </c>
      <c r="C11" s="8">
        <v>28</v>
      </c>
      <c r="D11" s="8">
        <v>1</v>
      </c>
      <c r="E11" s="8">
        <v>55</v>
      </c>
      <c r="F11" s="8">
        <v>87</v>
      </c>
    </row>
    <row r="12" spans="1:6" x14ac:dyDescent="0.3">
      <c r="A12" s="9" t="s">
        <v>2080</v>
      </c>
      <c r="B12" s="8">
        <v>4</v>
      </c>
      <c r="C12" s="8">
        <v>31</v>
      </c>
      <c r="D12" s="8">
        <v>1</v>
      </c>
      <c r="E12" s="8">
        <v>58</v>
      </c>
      <c r="F12" s="8">
        <v>94</v>
      </c>
    </row>
    <row r="13" spans="1:6" x14ac:dyDescent="0.3">
      <c r="A13" s="9" t="s">
        <v>2081</v>
      </c>
      <c r="B13" s="8">
        <v>8</v>
      </c>
      <c r="C13" s="8">
        <v>35</v>
      </c>
      <c r="D13" s="8">
        <v>1</v>
      </c>
      <c r="E13" s="8">
        <v>41</v>
      </c>
      <c r="F13" s="8">
        <v>85</v>
      </c>
    </row>
    <row r="14" spans="1:6" x14ac:dyDescent="0.3">
      <c r="A14" s="9" t="s">
        <v>2082</v>
      </c>
      <c r="B14" s="8">
        <v>5</v>
      </c>
      <c r="C14" s="8">
        <v>23</v>
      </c>
      <c r="D14" s="8"/>
      <c r="E14" s="8">
        <v>45</v>
      </c>
      <c r="F14" s="8">
        <v>73</v>
      </c>
    </row>
    <row r="15" spans="1:6" x14ac:dyDescent="0.3">
      <c r="A15" s="9" t="s">
        <v>2083</v>
      </c>
      <c r="B15" s="8">
        <v>6</v>
      </c>
      <c r="C15" s="8">
        <v>26</v>
      </c>
      <c r="D15" s="8">
        <v>1</v>
      </c>
      <c r="E15" s="8">
        <v>45</v>
      </c>
      <c r="F15" s="8">
        <v>78</v>
      </c>
    </row>
    <row r="16" spans="1:6" x14ac:dyDescent="0.3">
      <c r="A16" s="9" t="s">
        <v>2084</v>
      </c>
      <c r="B16" s="8">
        <v>3</v>
      </c>
      <c r="C16" s="8">
        <v>27</v>
      </c>
      <c r="D16" s="8">
        <v>3</v>
      </c>
      <c r="E16" s="8">
        <v>45</v>
      </c>
      <c r="F16" s="8">
        <v>78</v>
      </c>
    </row>
    <row r="17" spans="1:6" x14ac:dyDescent="0.3">
      <c r="A17" s="9" t="s">
        <v>2085</v>
      </c>
      <c r="B17" s="8">
        <v>7</v>
      </c>
      <c r="C17" s="8">
        <v>32</v>
      </c>
      <c r="D17" s="8">
        <v>3</v>
      </c>
      <c r="E17" s="8">
        <v>42</v>
      </c>
      <c r="F17" s="8">
        <v>84</v>
      </c>
    </row>
    <row r="18" spans="1:6" x14ac:dyDescent="0.3">
      <c r="A18" s="9" t="s">
        <v>2069</v>
      </c>
      <c r="B18" s="8">
        <v>57</v>
      </c>
      <c r="C18" s="8">
        <v>364</v>
      </c>
      <c r="D18" s="8">
        <v>14</v>
      </c>
      <c r="E18" s="8">
        <v>565</v>
      </c>
      <c r="F18" s="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E997-0222-45C4-9EEC-94FD11A3198E}">
  <sheetPr codeName="Sheet3"/>
  <dimension ref="A1:F30"/>
  <sheetViews>
    <sheetView workbookViewId="0">
      <selection activeCell="P15" sqref="P15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9" width="15.19921875" bestFit="1" customWidth="1"/>
    <col min="10" max="10" width="10.8984375" bestFit="1" customWidth="1"/>
  </cols>
  <sheetData>
    <row r="1" spans="1:6" x14ac:dyDescent="0.3">
      <c r="A1" s="7" t="s">
        <v>6</v>
      </c>
      <c r="B1" t="s">
        <v>2066</v>
      </c>
    </row>
    <row r="2" spans="1:6" x14ac:dyDescent="0.3">
      <c r="A2" s="7" t="s">
        <v>2031</v>
      </c>
      <c r="B2" t="s">
        <v>2066</v>
      </c>
    </row>
    <row r="4" spans="1:6" x14ac:dyDescent="0.3">
      <c r="A4" s="7" t="s">
        <v>2067</v>
      </c>
      <c r="B4" s="7" t="s">
        <v>2070</v>
      </c>
    </row>
    <row r="5" spans="1:6" x14ac:dyDescent="0.3">
      <c r="A5" s="7" t="s">
        <v>2068</v>
      </c>
      <c r="B5" t="s">
        <v>74</v>
      </c>
      <c r="C5" t="s">
        <v>14</v>
      </c>
      <c r="D5" t="s">
        <v>47</v>
      </c>
      <c r="E5" t="s">
        <v>20</v>
      </c>
      <c r="F5" t="s">
        <v>2069</v>
      </c>
    </row>
    <row r="6" spans="1:6" x14ac:dyDescent="0.3">
      <c r="A6" s="9" t="s">
        <v>2049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3">
      <c r="A7" s="9" t="s">
        <v>2065</v>
      </c>
      <c r="B7" s="8"/>
      <c r="C7" s="8"/>
      <c r="D7" s="8"/>
      <c r="E7" s="8">
        <v>4</v>
      </c>
      <c r="F7" s="8">
        <v>4</v>
      </c>
    </row>
    <row r="8" spans="1:6" x14ac:dyDescent="0.3">
      <c r="A8" s="9" t="s">
        <v>2042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3">
      <c r="A9" s="9" t="s">
        <v>2044</v>
      </c>
      <c r="B9" s="8">
        <v>2</v>
      </c>
      <c r="C9" s="8">
        <v>12</v>
      </c>
      <c r="D9" s="8">
        <v>1</v>
      </c>
      <c r="E9" s="8">
        <v>22</v>
      </c>
      <c r="F9" s="8">
        <v>37</v>
      </c>
    </row>
    <row r="10" spans="1:6" x14ac:dyDescent="0.3">
      <c r="A10" s="9" t="s">
        <v>2043</v>
      </c>
      <c r="B10" s="8"/>
      <c r="C10" s="8">
        <v>8</v>
      </c>
      <c r="D10" s="8"/>
      <c r="E10" s="8">
        <v>10</v>
      </c>
      <c r="F10" s="8">
        <v>18</v>
      </c>
    </row>
    <row r="11" spans="1:6" x14ac:dyDescent="0.3">
      <c r="A11" s="9" t="s">
        <v>2053</v>
      </c>
      <c r="B11" s="8">
        <v>1</v>
      </c>
      <c r="C11" s="8">
        <v>7</v>
      </c>
      <c r="D11" s="8"/>
      <c r="E11" s="8">
        <v>9</v>
      </c>
      <c r="F11" s="8">
        <v>17</v>
      </c>
    </row>
    <row r="12" spans="1:6" x14ac:dyDescent="0.3">
      <c r="A12" s="9" t="s">
        <v>2034</v>
      </c>
      <c r="B12" s="8">
        <v>4</v>
      </c>
      <c r="C12" s="8">
        <v>20</v>
      </c>
      <c r="D12" s="8"/>
      <c r="E12" s="8">
        <v>22</v>
      </c>
      <c r="F12" s="8">
        <v>46</v>
      </c>
    </row>
    <row r="13" spans="1:6" x14ac:dyDescent="0.3">
      <c r="A13" s="9" t="s">
        <v>2045</v>
      </c>
      <c r="B13" s="8">
        <v>3</v>
      </c>
      <c r="C13" s="8">
        <v>19</v>
      </c>
      <c r="D13" s="8"/>
      <c r="E13" s="8">
        <v>23</v>
      </c>
      <c r="F13" s="8">
        <v>45</v>
      </c>
    </row>
    <row r="14" spans="1:6" x14ac:dyDescent="0.3">
      <c r="A14" s="9" t="s">
        <v>2058</v>
      </c>
      <c r="B14" s="8">
        <v>1</v>
      </c>
      <c r="C14" s="8">
        <v>6</v>
      </c>
      <c r="D14" s="8"/>
      <c r="E14" s="8">
        <v>10</v>
      </c>
      <c r="F14" s="8">
        <v>17</v>
      </c>
    </row>
    <row r="15" spans="1:6" x14ac:dyDescent="0.3">
      <c r="A15" s="9" t="s">
        <v>2057</v>
      </c>
      <c r="B15" s="8"/>
      <c r="C15" s="8">
        <v>3</v>
      </c>
      <c r="D15" s="8"/>
      <c r="E15" s="8">
        <v>4</v>
      </c>
      <c r="F15" s="8">
        <v>7</v>
      </c>
    </row>
    <row r="16" spans="1:6" x14ac:dyDescent="0.3">
      <c r="A16" s="9" t="s">
        <v>2061</v>
      </c>
      <c r="B16" s="8"/>
      <c r="C16" s="8">
        <v>8</v>
      </c>
      <c r="D16" s="8">
        <v>1</v>
      </c>
      <c r="E16" s="8">
        <v>4</v>
      </c>
      <c r="F16" s="8">
        <v>13</v>
      </c>
    </row>
    <row r="17" spans="1:6" x14ac:dyDescent="0.3">
      <c r="A17" s="9" t="s">
        <v>2048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</row>
    <row r="18" spans="1:6" x14ac:dyDescent="0.3">
      <c r="A18" s="9" t="s">
        <v>2055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</row>
    <row r="19" spans="1:6" x14ac:dyDescent="0.3">
      <c r="A19" s="9" t="s">
        <v>2040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</row>
    <row r="20" spans="1:6" x14ac:dyDescent="0.3">
      <c r="A20" s="9" t="s">
        <v>2056</v>
      </c>
      <c r="B20" s="8"/>
      <c r="C20" s="8">
        <v>4</v>
      </c>
      <c r="D20" s="8"/>
      <c r="E20" s="8">
        <v>4</v>
      </c>
      <c r="F20" s="8">
        <v>8</v>
      </c>
    </row>
    <row r="21" spans="1:6" x14ac:dyDescent="0.3">
      <c r="A21" s="9" t="s">
        <v>2036</v>
      </c>
      <c r="B21" s="8">
        <v>6</v>
      </c>
      <c r="C21" s="8">
        <v>30</v>
      </c>
      <c r="D21" s="8"/>
      <c r="E21" s="8">
        <v>49</v>
      </c>
      <c r="F21" s="8">
        <v>85</v>
      </c>
    </row>
    <row r="22" spans="1:6" x14ac:dyDescent="0.3">
      <c r="A22" s="9" t="s">
        <v>2063</v>
      </c>
      <c r="B22" s="8"/>
      <c r="C22" s="8">
        <v>9</v>
      </c>
      <c r="D22" s="8"/>
      <c r="E22" s="8">
        <v>5</v>
      </c>
      <c r="F22" s="8">
        <v>14</v>
      </c>
    </row>
    <row r="23" spans="1:6" x14ac:dyDescent="0.3">
      <c r="A23" s="9" t="s">
        <v>2052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3">
      <c r="A24" s="9" t="s">
        <v>2060</v>
      </c>
      <c r="B24" s="8">
        <v>3</v>
      </c>
      <c r="C24" s="8">
        <v>3</v>
      </c>
      <c r="D24" s="8"/>
      <c r="E24" s="8">
        <v>11</v>
      </c>
      <c r="F24" s="8">
        <v>17</v>
      </c>
    </row>
    <row r="25" spans="1:6" x14ac:dyDescent="0.3">
      <c r="A25" s="9" t="s">
        <v>2059</v>
      </c>
      <c r="B25" s="8"/>
      <c r="C25" s="8">
        <v>7</v>
      </c>
      <c r="D25" s="8"/>
      <c r="E25" s="8">
        <v>14</v>
      </c>
      <c r="F25" s="8">
        <v>21</v>
      </c>
    </row>
    <row r="26" spans="1:6" x14ac:dyDescent="0.3">
      <c r="A26" s="9" t="s">
        <v>2051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</row>
    <row r="27" spans="1:6" x14ac:dyDescent="0.3">
      <c r="A27" s="9" t="s">
        <v>2046</v>
      </c>
      <c r="B27" s="8"/>
      <c r="C27" s="8">
        <v>16</v>
      </c>
      <c r="D27" s="8">
        <v>1</v>
      </c>
      <c r="E27" s="8">
        <v>28</v>
      </c>
      <c r="F27" s="8">
        <v>45</v>
      </c>
    </row>
    <row r="28" spans="1:6" x14ac:dyDescent="0.3">
      <c r="A28" s="9" t="s">
        <v>2038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</row>
    <row r="29" spans="1:6" x14ac:dyDescent="0.3">
      <c r="A29" s="9" t="s">
        <v>2062</v>
      </c>
      <c r="B29" s="8"/>
      <c r="C29" s="8"/>
      <c r="D29" s="8"/>
      <c r="E29" s="8">
        <v>3</v>
      </c>
      <c r="F29" s="8">
        <v>3</v>
      </c>
    </row>
    <row r="30" spans="1:6" x14ac:dyDescent="0.3">
      <c r="A30" s="9" t="s">
        <v>2069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9300-7509-469D-9007-DC43DFA4C08E}">
  <sheetPr codeName="Sheet5"/>
  <dimension ref="A1:H13"/>
  <sheetViews>
    <sheetView workbookViewId="0">
      <selection activeCell="K15" sqref="K15"/>
    </sheetView>
  </sheetViews>
  <sheetFormatPr defaultRowHeight="15.6" x14ac:dyDescent="0.3"/>
  <cols>
    <col min="1" max="1" width="17.3984375" bestFit="1" customWidth="1"/>
    <col min="2" max="2" width="16.69921875" customWidth="1"/>
    <col min="3" max="3" width="13.19921875" customWidth="1"/>
    <col min="4" max="4" width="15.8984375" customWidth="1"/>
    <col min="5" max="5" width="12.19921875" customWidth="1"/>
    <col min="6" max="6" width="19.19921875" style="12" bestFit="1" customWidth="1"/>
    <col min="7" max="7" width="15.69921875" bestFit="1" customWidth="1"/>
    <col min="8" max="8" width="18.3984375" bestFit="1" customWidth="1"/>
  </cols>
  <sheetData>
    <row r="1" spans="1:8" s="1" customFormat="1" x14ac:dyDescent="0.3">
      <c r="A1" s="13" t="s">
        <v>2087</v>
      </c>
      <c r="B1" s="13" t="s">
        <v>2088</v>
      </c>
      <c r="C1" s="13" t="s">
        <v>2089</v>
      </c>
      <c r="D1" s="13" t="s">
        <v>2090</v>
      </c>
      <c r="E1" s="13" t="s">
        <v>2091</v>
      </c>
      <c r="F1" s="14" t="s">
        <v>2092</v>
      </c>
      <c r="G1" s="13" t="s">
        <v>2093</v>
      </c>
      <c r="H1" s="13" t="s">
        <v>2094</v>
      </c>
    </row>
    <row r="2" spans="1:8" x14ac:dyDescent="0.3">
      <c r="A2" s="15" t="s">
        <v>2104</v>
      </c>
      <c r="B2" s="15">
        <f>COUNTIFS(Crowdfunding!$D:$D,  "&lt; 1000", Crowdfunding!$G:$G,  "successful")</f>
        <v>30</v>
      </c>
      <c r="C2" s="15">
        <f>COUNTIFS(Crowdfunding!$D:$D,  "&lt; 1000", Crowdfunding!$G:$G,  "failed")</f>
        <v>20</v>
      </c>
      <c r="D2" s="15">
        <f>COUNTIFS(Crowdfunding!$D:$D,  "&lt; 1000", Crowdfunding!$G:$G,  "canceled")</f>
        <v>1</v>
      </c>
      <c r="E2" s="15">
        <f>SUM(B2:D2)</f>
        <v>51</v>
      </c>
      <c r="F2" s="16">
        <f>ROUND(B2/E2*100,0)/100</f>
        <v>0.59</v>
      </c>
      <c r="G2" s="16">
        <f>ROUND(C2/E2*100,0)/100</f>
        <v>0.39</v>
      </c>
      <c r="H2" s="16">
        <f>ROUND(D2/E2*100,0)/100</f>
        <v>0.02</v>
      </c>
    </row>
    <row r="3" spans="1:8" x14ac:dyDescent="0.3">
      <c r="A3" s="15" t="s">
        <v>2095</v>
      </c>
      <c r="B3" s="15">
        <f>COUNTIFS(Crowdfunding!$D:$D,  "&gt;= 1000", Crowdfunding!$D:$D,  "&lt;=4999",Crowdfunding!$G:$G,  "successful")</f>
        <v>191</v>
      </c>
      <c r="C3" s="15">
        <f>COUNTIFS(Crowdfunding!$D:$D,  "&gt;= 1000", Crowdfunding!$D:$D,  "&lt;=4999",Crowdfunding!$G:$G,  "failed")</f>
        <v>38</v>
      </c>
      <c r="D3" s="15">
        <f>COUNTIFS(Crowdfunding!$D:$D,  "&gt;= 1000", Crowdfunding!$D:$D,  "&lt;=4999",Crowdfunding!$G:$G,  "canceled")</f>
        <v>2</v>
      </c>
      <c r="E3" s="15">
        <f t="shared" ref="E3:E13" si="0">SUM(B3:D3)</f>
        <v>231</v>
      </c>
      <c r="F3" s="16">
        <f t="shared" ref="F3:F13" si="1">ROUND(B3/E3*100,0)/100</f>
        <v>0.83</v>
      </c>
      <c r="G3" s="16">
        <f t="shared" ref="G3:G13" si="2">ROUND(C3/E3*100,0)/100</f>
        <v>0.16</v>
      </c>
      <c r="H3" s="16">
        <f t="shared" ref="H3:H13" si="3">ROUND(D3/E3*100,0)/100</f>
        <v>0.01</v>
      </c>
    </row>
    <row r="4" spans="1:8" x14ac:dyDescent="0.3">
      <c r="A4" s="15" t="s">
        <v>2096</v>
      </c>
      <c r="B4" s="15">
        <f>COUNTIFS(Crowdfunding!$D:$D,  "&gt;= 5000", Crowdfunding!$D:$D,  "&lt;=9999",Crowdfunding!$G:$G,  "successful")</f>
        <v>164</v>
      </c>
      <c r="C4" s="15">
        <f>COUNTIFS(Crowdfunding!$D:$D,  "&gt;= 5000", Crowdfunding!$D:$D,  "&lt;=9999",Crowdfunding!$G:$G,  "failed")</f>
        <v>126</v>
      </c>
      <c r="D4" s="15">
        <f>COUNTIFS(Crowdfunding!$D:$D,  "&gt;= 5000", Crowdfunding!$D:$D,  "&lt;=9999",Crowdfunding!$G:$G,  "canceled")</f>
        <v>25</v>
      </c>
      <c r="E4" s="15">
        <f t="shared" si="0"/>
        <v>315</v>
      </c>
      <c r="F4" s="16">
        <f t="shared" si="1"/>
        <v>0.52</v>
      </c>
      <c r="G4" s="16">
        <f t="shared" si="2"/>
        <v>0.4</v>
      </c>
      <c r="H4" s="16">
        <f t="shared" si="3"/>
        <v>0.08</v>
      </c>
    </row>
    <row r="5" spans="1:8" x14ac:dyDescent="0.3">
      <c r="A5" s="15" t="s">
        <v>2097</v>
      </c>
      <c r="B5" s="15">
        <f>COUNTIFS(Crowdfunding!$D:$D,  "&gt;= 10000", Crowdfunding!$D:$D,  "&lt;=14999",Crowdfunding!$G:$G,  "successful")</f>
        <v>4</v>
      </c>
      <c r="C5" s="15">
        <f>COUNTIFS(Crowdfunding!$D:$D,  "&gt;= 10000", Crowdfunding!$D:$D,  "&lt;=14999",Crowdfunding!$G:$G,  "failed")</f>
        <v>5</v>
      </c>
      <c r="D5" s="15">
        <f>COUNTIFS(Crowdfunding!$D:$D,  "&gt;= 10000", Crowdfunding!$D:$D,  "&lt;=14999",Crowdfunding!$G:$G,  "canceled")</f>
        <v>0</v>
      </c>
      <c r="E5" s="15">
        <f t="shared" si="0"/>
        <v>9</v>
      </c>
      <c r="F5" s="16">
        <f t="shared" si="1"/>
        <v>0.44</v>
      </c>
      <c r="G5" s="16">
        <f t="shared" si="2"/>
        <v>0.56000000000000005</v>
      </c>
      <c r="H5" s="16">
        <f t="shared" si="3"/>
        <v>0</v>
      </c>
    </row>
    <row r="6" spans="1:8" x14ac:dyDescent="0.3">
      <c r="A6" s="15" t="s">
        <v>2106</v>
      </c>
      <c r="B6" s="15">
        <f>COUNTIFS(Crowdfunding!$D:$D,  "&gt;= 15000", Crowdfunding!$D:$D,  "&lt;=19999",Crowdfunding!$G:$G,  "successful")</f>
        <v>10</v>
      </c>
      <c r="C6" s="15">
        <f>COUNTIFS(Crowdfunding!$D:$D,  "&gt;= 15000", Crowdfunding!$D:$D,  "&lt;=19999",Crowdfunding!$G:$G,  "failed")</f>
        <v>0</v>
      </c>
      <c r="D6" s="15">
        <f>COUNTIFS(Crowdfunding!$D:$D,  "&gt;= 15000", Crowdfunding!$D:$D,  "&lt;=19999",Crowdfunding!$G:$G,  "canceled")</f>
        <v>0</v>
      </c>
      <c r="E6" s="15">
        <f t="shared" si="0"/>
        <v>10</v>
      </c>
      <c r="F6" s="16">
        <f t="shared" si="1"/>
        <v>1</v>
      </c>
      <c r="G6" s="16">
        <f t="shared" si="2"/>
        <v>0</v>
      </c>
      <c r="H6" s="16">
        <f t="shared" si="3"/>
        <v>0</v>
      </c>
    </row>
    <row r="7" spans="1:8" x14ac:dyDescent="0.3">
      <c r="A7" s="15" t="s">
        <v>2098</v>
      </c>
      <c r="B7" s="17">
        <f>COUNTIFS(Crowdfunding!$D:$D,  "&gt;= 20000", Crowdfunding!$D:$D,  "&lt;=24999",Crowdfunding!$G:$G,  "successful")</f>
        <v>7</v>
      </c>
      <c r="C7" s="17">
        <f>COUNTIFS(Crowdfunding!$D:$D,  "&gt;= 20000", Crowdfunding!$D:$D,  "&lt;=24999",Crowdfunding!$G:$G,  "failed")</f>
        <v>0</v>
      </c>
      <c r="D7" s="17">
        <f>COUNTIFS(Crowdfunding!$D:$D,  "&gt;= 20000", Crowdfunding!$D:$D,  "&lt;=24999",Crowdfunding!$G:$G,  "canceled")</f>
        <v>0</v>
      </c>
      <c r="E7" s="15">
        <f t="shared" si="0"/>
        <v>7</v>
      </c>
      <c r="F7" s="16">
        <f t="shared" si="1"/>
        <v>1</v>
      </c>
      <c r="G7" s="16">
        <f t="shared" si="2"/>
        <v>0</v>
      </c>
      <c r="H7" s="16">
        <f t="shared" si="3"/>
        <v>0</v>
      </c>
    </row>
    <row r="8" spans="1:8" x14ac:dyDescent="0.3">
      <c r="A8" s="15" t="s">
        <v>2099</v>
      </c>
      <c r="B8" s="15">
        <f>COUNTIFS(Crowdfunding!$D:$D,  "&gt;= 25000", Crowdfunding!$D:$D,  "&lt;=29999",Crowdfunding!$G:$G,  "successful")</f>
        <v>11</v>
      </c>
      <c r="C8" s="15">
        <f>COUNTIFS(Crowdfunding!$D:$D,  "&gt;= 25000", Crowdfunding!$D:$D,  "&lt;=29999",Crowdfunding!$G:$G,  "failed")</f>
        <v>3</v>
      </c>
      <c r="D8" s="15">
        <f>COUNTIFS(Crowdfunding!$D:$D,  "&gt;= 25000", Crowdfunding!$D:$D,  "&lt;=29999",Crowdfunding!$G:$G,  "canceled")</f>
        <v>0</v>
      </c>
      <c r="E8" s="15">
        <f t="shared" si="0"/>
        <v>14</v>
      </c>
      <c r="F8" s="16">
        <f t="shared" si="1"/>
        <v>0.79</v>
      </c>
      <c r="G8" s="16">
        <f t="shared" si="2"/>
        <v>0.21</v>
      </c>
      <c r="H8" s="16">
        <f t="shared" si="3"/>
        <v>0</v>
      </c>
    </row>
    <row r="9" spans="1:8" x14ac:dyDescent="0.3">
      <c r="A9" s="15" t="s">
        <v>2100</v>
      </c>
      <c r="B9" s="15">
        <f>COUNTIFS(Crowdfunding!$D:$D,  "&gt;= 30000", Crowdfunding!$D:$D,  "&lt;=34999",Crowdfunding!$G:$G,  "successful")</f>
        <v>7</v>
      </c>
      <c r="C9" s="15">
        <f>COUNTIFS(Crowdfunding!$D:$D,  "&gt;= 30000", Crowdfunding!$D:$D,  "&lt;=34999",Crowdfunding!$G:$G,  "failed")</f>
        <v>0</v>
      </c>
      <c r="D9" s="15">
        <f>COUNTIFS(Crowdfunding!$D:$D,  "&gt;= 30000", Crowdfunding!$D:$D,  "&lt;=34999",Crowdfunding!$G:$G,  "canceled")</f>
        <v>0</v>
      </c>
      <c r="E9" s="15">
        <f t="shared" si="0"/>
        <v>7</v>
      </c>
      <c r="F9" s="16">
        <f t="shared" si="1"/>
        <v>1</v>
      </c>
      <c r="G9" s="16">
        <f t="shared" si="2"/>
        <v>0</v>
      </c>
      <c r="H9" s="16">
        <f t="shared" si="3"/>
        <v>0</v>
      </c>
    </row>
    <row r="10" spans="1:8" x14ac:dyDescent="0.3">
      <c r="A10" s="15" t="s">
        <v>2101</v>
      </c>
      <c r="B10" s="15">
        <f>COUNTIFS(Crowdfunding!$D:$D,  "&gt;= 35000", Crowdfunding!$D:$D,  "&lt;=39999",Crowdfunding!$G:$G,  "successful")</f>
        <v>8</v>
      </c>
      <c r="C10" s="15">
        <f>COUNTIFS(Crowdfunding!$D:$D,  "&gt;= 35000", Crowdfunding!$D:$D,  "&lt;=39999",Crowdfunding!$G:$G,  "failed")</f>
        <v>3</v>
      </c>
      <c r="D10" s="15">
        <f>COUNTIFS(Crowdfunding!$D:$D,  "&gt;= 35000", Crowdfunding!$D:$D,  "&lt;=39999",Crowdfunding!$G:$G,  "canceled")</f>
        <v>1</v>
      </c>
      <c r="E10" s="15">
        <f t="shared" si="0"/>
        <v>12</v>
      </c>
      <c r="F10" s="16">
        <f t="shared" si="1"/>
        <v>0.67</v>
      </c>
      <c r="G10" s="16">
        <f t="shared" si="2"/>
        <v>0.25</v>
      </c>
      <c r="H10" s="16">
        <f t="shared" si="3"/>
        <v>0.08</v>
      </c>
    </row>
    <row r="11" spans="1:8" x14ac:dyDescent="0.3">
      <c r="A11" s="15" t="s">
        <v>2105</v>
      </c>
      <c r="B11" s="15">
        <f>COUNTIFS(Crowdfunding!$D:$D,  "&gt;= 40000", Crowdfunding!$D:$D,  "&lt;=44999",Crowdfunding!$G:$G,  "successful")</f>
        <v>11</v>
      </c>
      <c r="C11" s="15">
        <f>COUNTIFS(Crowdfunding!$D:$D,  "&gt;= 40000", Crowdfunding!$D:$D,  "&lt;=44999",Crowdfunding!$G:$G,  "failed")</f>
        <v>3</v>
      </c>
      <c r="D11" s="15">
        <f>COUNTIFS(Crowdfunding!$D:$D,  "&gt;= 40000", Crowdfunding!$D:$D,  "&lt;=44999",Crowdfunding!$G:$G,  "canceled")</f>
        <v>0</v>
      </c>
      <c r="E11" s="15">
        <f t="shared" si="0"/>
        <v>14</v>
      </c>
      <c r="F11" s="16">
        <f t="shared" si="1"/>
        <v>0.79</v>
      </c>
      <c r="G11" s="16">
        <f t="shared" si="2"/>
        <v>0.21</v>
      </c>
      <c r="H11" s="16">
        <f t="shared" si="3"/>
        <v>0</v>
      </c>
    </row>
    <row r="12" spans="1:8" x14ac:dyDescent="0.3">
      <c r="A12" s="15" t="s">
        <v>2102</v>
      </c>
      <c r="B12" s="15">
        <f>COUNTIFS(Crowdfunding!$D:$D,  "&gt;= 45000", Crowdfunding!$D:$D,  "&lt;=49999",Crowdfunding!$G:$G,  "successful")</f>
        <v>8</v>
      </c>
      <c r="C12" s="15">
        <f>COUNTIFS(Crowdfunding!$D:$D,  "&gt;= 45000", Crowdfunding!$D:$D,  "&lt;=49999",Crowdfunding!$G:$G,  "failed")</f>
        <v>3</v>
      </c>
      <c r="D12" s="15">
        <f>COUNTIFS(Crowdfunding!$D:$D,  "&gt;= 45000", Crowdfunding!$D:$D,  "&lt;=49999",Crowdfunding!$G:$G,  "canceled")</f>
        <v>0</v>
      </c>
      <c r="E12" s="15">
        <f t="shared" si="0"/>
        <v>11</v>
      </c>
      <c r="F12" s="16">
        <f t="shared" si="1"/>
        <v>0.73</v>
      </c>
      <c r="G12" s="16">
        <f t="shared" si="2"/>
        <v>0.27</v>
      </c>
      <c r="H12" s="16">
        <f t="shared" si="3"/>
        <v>0</v>
      </c>
    </row>
    <row r="13" spans="1:8" x14ac:dyDescent="0.3">
      <c r="A13" s="15" t="s">
        <v>2103</v>
      </c>
      <c r="B13" s="17">
        <f>COUNTIFS(Crowdfunding!$D:$D,  "&gt;=50000", Crowdfunding!$G:$G,  "successful")</f>
        <v>114</v>
      </c>
      <c r="C13" s="17">
        <f>COUNTIFS(Crowdfunding!$D:$D,  "&gt;=50000", Crowdfunding!$G:$G,  "failed")</f>
        <v>163</v>
      </c>
      <c r="D13" s="17">
        <f>COUNTIFS(Crowdfunding!$D:$D,  "&gt;=50000", Crowdfunding!$G:$G,  "canceled")</f>
        <v>28</v>
      </c>
      <c r="E13" s="15">
        <f t="shared" si="0"/>
        <v>305</v>
      </c>
      <c r="F13" s="16">
        <f t="shared" si="1"/>
        <v>0.37</v>
      </c>
      <c r="G13" s="16">
        <f t="shared" si="2"/>
        <v>0.53</v>
      </c>
      <c r="H13" s="16">
        <f t="shared" si="3"/>
        <v>0.09</v>
      </c>
    </row>
  </sheetData>
  <pageMargins left="0.7" right="0.7" top="0.75" bottom="0.75" header="0.3" footer="0.3"/>
  <pageSetup orientation="portrait" r:id="rId1"/>
  <ignoredErrors>
    <ignoredError sqref="C2 C3:C13" formula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AFAE-CD1E-461F-BBC6-28AB115646DA}">
  <sheetPr codeName="Sheet6"/>
  <dimension ref="A1:O192"/>
  <sheetViews>
    <sheetView topLeftCell="A10" workbookViewId="0">
      <selection activeCell="P21" sqref="P21"/>
    </sheetView>
  </sheetViews>
  <sheetFormatPr defaultRowHeight="15.6" x14ac:dyDescent="0.3"/>
  <cols>
    <col min="1" max="1" width="9.19921875" bestFit="1" customWidth="1"/>
    <col min="2" max="2" width="13.09765625" bestFit="1" customWidth="1"/>
    <col min="3" max="3" width="13.09765625" style="20" customWidth="1"/>
    <col min="4" max="7" width="13.09765625" customWidth="1"/>
    <col min="9" max="9" width="8.19921875" bestFit="1" customWidth="1"/>
    <col min="10" max="10" width="13.09765625" bestFit="1" customWidth="1"/>
    <col min="12" max="12" width="13.59765625" customWidth="1"/>
    <col min="14" max="14" width="13.8984375" customWidth="1"/>
  </cols>
  <sheetData>
    <row r="1" spans="1:15" x14ac:dyDescent="0.3">
      <c r="A1" s="1" t="s">
        <v>4</v>
      </c>
      <c r="B1" s="1" t="s">
        <v>5</v>
      </c>
      <c r="C1" s="19"/>
      <c r="D1" s="1"/>
      <c r="E1" s="1"/>
      <c r="F1" s="1"/>
      <c r="G1" s="1"/>
      <c r="H1" s="18"/>
      <c r="I1" s="1" t="s">
        <v>4</v>
      </c>
      <c r="J1" s="1" t="s">
        <v>5</v>
      </c>
    </row>
    <row r="2" spans="1:15" x14ac:dyDescent="0.3">
      <c r="A2" t="s">
        <v>20</v>
      </c>
      <c r="B2">
        <v>158</v>
      </c>
      <c r="D2" s="26" t="s">
        <v>2114</v>
      </c>
      <c r="E2" s="26"/>
      <c r="F2" s="26"/>
      <c r="I2" t="s">
        <v>14</v>
      </c>
      <c r="J2">
        <v>24</v>
      </c>
      <c r="L2" s="25" t="s">
        <v>2113</v>
      </c>
      <c r="M2" s="25"/>
      <c r="N2" s="25"/>
      <c r="O2" s="4"/>
    </row>
    <row r="3" spans="1:15" x14ac:dyDescent="0.3">
      <c r="A3" t="s">
        <v>20</v>
      </c>
      <c r="B3">
        <v>227</v>
      </c>
      <c r="D3" s="21" t="s">
        <v>2107</v>
      </c>
      <c r="E3" s="23">
        <f>AVERAGE(B2:B192)</f>
        <v>153.56020942408378</v>
      </c>
      <c r="F3" s="24"/>
      <c r="I3" t="s">
        <v>14</v>
      </c>
      <c r="J3">
        <v>15</v>
      </c>
      <c r="L3" s="21" t="s">
        <v>2107</v>
      </c>
      <c r="M3" s="22">
        <f>AVERAGE(J2:J39)</f>
        <v>24.026315789473685</v>
      </c>
      <c r="N3" s="22"/>
    </row>
    <row r="4" spans="1:15" x14ac:dyDescent="0.3">
      <c r="A4" t="s">
        <v>20</v>
      </c>
      <c r="B4">
        <v>98</v>
      </c>
      <c r="D4" s="21" t="s">
        <v>2108</v>
      </c>
      <c r="E4" s="23">
        <f>MEDIAN(B3:B193)</f>
        <v>138.5</v>
      </c>
      <c r="F4" s="24"/>
      <c r="I4" t="s">
        <v>14</v>
      </c>
      <c r="J4">
        <v>5</v>
      </c>
      <c r="L4" s="21" t="s">
        <v>2108</v>
      </c>
      <c r="M4" s="22">
        <f>MEDIAN(J2:J39)</f>
        <v>20</v>
      </c>
      <c r="N4" s="22"/>
    </row>
    <row r="5" spans="1:15" x14ac:dyDescent="0.3">
      <c r="A5" t="s">
        <v>20</v>
      </c>
      <c r="B5">
        <v>100</v>
      </c>
      <c r="D5" s="21" t="s">
        <v>2109</v>
      </c>
      <c r="E5" s="23">
        <f>MIN(B2:B192)</f>
        <v>26</v>
      </c>
      <c r="F5" s="24"/>
      <c r="I5" t="s">
        <v>14</v>
      </c>
      <c r="J5">
        <v>38</v>
      </c>
      <c r="L5" s="21" t="s">
        <v>2109</v>
      </c>
      <c r="M5" s="22">
        <f>MIN(J2:J39)</f>
        <v>5</v>
      </c>
      <c r="N5" s="22"/>
    </row>
    <row r="6" spans="1:15" x14ac:dyDescent="0.3">
      <c r="A6" t="s">
        <v>20</v>
      </c>
      <c r="B6">
        <v>142</v>
      </c>
      <c r="D6" s="21" t="s">
        <v>2110</v>
      </c>
      <c r="E6" s="23">
        <f>MAX(B2:B192)</f>
        <v>536</v>
      </c>
      <c r="F6" s="24"/>
      <c r="I6" t="s">
        <v>14</v>
      </c>
      <c r="J6">
        <v>12</v>
      </c>
      <c r="L6" s="21" t="s">
        <v>2110</v>
      </c>
      <c r="M6" s="22">
        <f>MAX(J2:J39)</f>
        <v>63</v>
      </c>
      <c r="N6" s="22"/>
    </row>
    <row r="7" spans="1:15" x14ac:dyDescent="0.3">
      <c r="A7" t="s">
        <v>20</v>
      </c>
      <c r="B7">
        <v>226</v>
      </c>
      <c r="D7" s="21" t="s">
        <v>2111</v>
      </c>
      <c r="E7" s="23">
        <f>_xlfn.VAR.P(B2:B192)</f>
        <v>6670.1311915791784</v>
      </c>
      <c r="F7" s="24"/>
      <c r="I7" t="s">
        <v>14</v>
      </c>
      <c r="J7">
        <v>30</v>
      </c>
      <c r="L7" s="21" t="s">
        <v>2111</v>
      </c>
      <c r="M7" s="22">
        <f>_xlfn.VAR.P(J2:J39)</f>
        <v>189.60457063711911</v>
      </c>
      <c r="N7" s="22"/>
    </row>
    <row r="8" spans="1:15" x14ac:dyDescent="0.3">
      <c r="A8" t="s">
        <v>20</v>
      </c>
      <c r="B8">
        <v>134</v>
      </c>
      <c r="D8" s="21" t="s">
        <v>2112</v>
      </c>
      <c r="E8" s="23">
        <f>_xlfn.STDEV.P(B2:B192)</f>
        <v>81.670871132731151</v>
      </c>
      <c r="F8" s="24"/>
      <c r="I8" t="s">
        <v>14</v>
      </c>
      <c r="J8">
        <v>5</v>
      </c>
      <c r="L8" s="21" t="s">
        <v>2112</v>
      </c>
      <c r="M8" s="22">
        <f>_xlfn.STDEV.P(J2:J39)</f>
        <v>13.769697550676961</v>
      </c>
      <c r="N8" s="22"/>
    </row>
    <row r="9" spans="1:15" x14ac:dyDescent="0.3">
      <c r="A9" t="s">
        <v>20</v>
      </c>
      <c r="B9">
        <v>222</v>
      </c>
      <c r="D9" s="21" t="s">
        <v>2115</v>
      </c>
      <c r="E9" s="23">
        <f>E6-E5</f>
        <v>510</v>
      </c>
      <c r="F9" s="24"/>
      <c r="I9" t="s">
        <v>14</v>
      </c>
      <c r="J9">
        <v>19</v>
      </c>
      <c r="L9" s="21" t="s">
        <v>2116</v>
      </c>
      <c r="M9" s="22">
        <f>M6-M5</f>
        <v>58</v>
      </c>
      <c r="N9" s="22"/>
    </row>
    <row r="10" spans="1:15" x14ac:dyDescent="0.3">
      <c r="A10" t="s">
        <v>20</v>
      </c>
      <c r="B10">
        <v>98</v>
      </c>
      <c r="I10" t="s">
        <v>14</v>
      </c>
      <c r="J10">
        <v>24</v>
      </c>
    </row>
    <row r="11" spans="1:15" x14ac:dyDescent="0.3">
      <c r="A11" t="s">
        <v>20</v>
      </c>
      <c r="B11">
        <v>92</v>
      </c>
      <c r="I11" t="s">
        <v>14</v>
      </c>
      <c r="J11">
        <v>13</v>
      </c>
    </row>
    <row r="12" spans="1:15" x14ac:dyDescent="0.3">
      <c r="A12" t="s">
        <v>20</v>
      </c>
      <c r="B12">
        <v>149</v>
      </c>
      <c r="I12" t="s">
        <v>14</v>
      </c>
      <c r="J12">
        <v>41</v>
      </c>
    </row>
    <row r="13" spans="1:15" x14ac:dyDescent="0.3">
      <c r="A13" t="s">
        <v>20</v>
      </c>
      <c r="B13">
        <v>201</v>
      </c>
      <c r="I13" t="s">
        <v>14</v>
      </c>
      <c r="J13">
        <v>15</v>
      </c>
    </row>
    <row r="14" spans="1:15" x14ac:dyDescent="0.3">
      <c r="A14" t="s">
        <v>20</v>
      </c>
      <c r="B14">
        <v>211</v>
      </c>
      <c r="I14" t="s">
        <v>14</v>
      </c>
      <c r="J14">
        <v>15</v>
      </c>
    </row>
    <row r="15" spans="1:15" x14ac:dyDescent="0.3">
      <c r="A15" t="s">
        <v>20</v>
      </c>
      <c r="B15">
        <v>128</v>
      </c>
      <c r="I15" t="s">
        <v>14</v>
      </c>
      <c r="J15">
        <v>49</v>
      </c>
    </row>
    <row r="16" spans="1:15" x14ac:dyDescent="0.3">
      <c r="A16" t="s">
        <v>20</v>
      </c>
      <c r="B16">
        <v>249</v>
      </c>
      <c r="I16" t="s">
        <v>14</v>
      </c>
      <c r="J16">
        <v>32</v>
      </c>
    </row>
    <row r="17" spans="1:10" x14ac:dyDescent="0.3">
      <c r="A17" t="s">
        <v>20</v>
      </c>
      <c r="B17">
        <v>88</v>
      </c>
      <c r="I17" t="s">
        <v>14</v>
      </c>
      <c r="J17">
        <v>33</v>
      </c>
    </row>
    <row r="18" spans="1:10" x14ac:dyDescent="0.3">
      <c r="A18" t="s">
        <v>20</v>
      </c>
      <c r="B18">
        <v>85</v>
      </c>
      <c r="I18" t="s">
        <v>14</v>
      </c>
      <c r="J18">
        <v>33</v>
      </c>
    </row>
    <row r="19" spans="1:10" x14ac:dyDescent="0.3">
      <c r="A19" t="s">
        <v>20</v>
      </c>
      <c r="B19">
        <v>330</v>
      </c>
      <c r="I19" t="s">
        <v>14</v>
      </c>
      <c r="J19">
        <v>25</v>
      </c>
    </row>
    <row r="20" spans="1:10" x14ac:dyDescent="0.3">
      <c r="A20" t="s">
        <v>20</v>
      </c>
      <c r="B20">
        <v>127</v>
      </c>
      <c r="I20" t="s">
        <v>14</v>
      </c>
      <c r="J20">
        <v>15</v>
      </c>
    </row>
    <row r="21" spans="1:10" x14ac:dyDescent="0.3">
      <c r="A21" t="s">
        <v>20</v>
      </c>
      <c r="B21">
        <v>180</v>
      </c>
      <c r="I21" t="s">
        <v>14</v>
      </c>
      <c r="J21">
        <v>31</v>
      </c>
    </row>
    <row r="22" spans="1:10" x14ac:dyDescent="0.3">
      <c r="A22" t="s">
        <v>20</v>
      </c>
      <c r="B22">
        <v>71</v>
      </c>
      <c r="I22" t="s">
        <v>14</v>
      </c>
      <c r="J22">
        <v>39</v>
      </c>
    </row>
    <row r="23" spans="1:10" x14ac:dyDescent="0.3">
      <c r="A23" t="s">
        <v>20</v>
      </c>
      <c r="B23">
        <v>113</v>
      </c>
      <c r="I23" t="s">
        <v>14</v>
      </c>
      <c r="J23">
        <v>16</v>
      </c>
    </row>
    <row r="24" spans="1:10" x14ac:dyDescent="0.3">
      <c r="A24" t="s">
        <v>20</v>
      </c>
      <c r="B24">
        <v>96</v>
      </c>
      <c r="I24" t="s">
        <v>14</v>
      </c>
      <c r="J24">
        <v>9</v>
      </c>
    </row>
    <row r="25" spans="1:10" x14ac:dyDescent="0.3">
      <c r="A25" t="s">
        <v>20</v>
      </c>
      <c r="B25">
        <v>180</v>
      </c>
      <c r="I25" t="s">
        <v>14</v>
      </c>
      <c r="J25">
        <v>19</v>
      </c>
    </row>
    <row r="26" spans="1:10" x14ac:dyDescent="0.3">
      <c r="A26" t="s">
        <v>20</v>
      </c>
      <c r="B26">
        <v>113</v>
      </c>
      <c r="I26" t="s">
        <v>14</v>
      </c>
      <c r="J26">
        <v>63</v>
      </c>
    </row>
    <row r="27" spans="1:10" x14ac:dyDescent="0.3">
      <c r="A27" t="s">
        <v>20</v>
      </c>
      <c r="B27">
        <v>336</v>
      </c>
      <c r="I27" t="s">
        <v>14</v>
      </c>
      <c r="J27">
        <v>35</v>
      </c>
    </row>
    <row r="28" spans="1:10" x14ac:dyDescent="0.3">
      <c r="A28" t="s">
        <v>20</v>
      </c>
      <c r="B28">
        <v>147</v>
      </c>
      <c r="I28" t="s">
        <v>14</v>
      </c>
      <c r="J28">
        <v>18</v>
      </c>
    </row>
    <row r="29" spans="1:10" x14ac:dyDescent="0.3">
      <c r="A29" t="s">
        <v>20</v>
      </c>
      <c r="B29">
        <v>86</v>
      </c>
      <c r="I29" t="s">
        <v>14</v>
      </c>
      <c r="J29">
        <v>10</v>
      </c>
    </row>
    <row r="30" spans="1:10" x14ac:dyDescent="0.3">
      <c r="A30" t="s">
        <v>20</v>
      </c>
      <c r="B30">
        <v>83</v>
      </c>
      <c r="I30" t="s">
        <v>14</v>
      </c>
      <c r="J30">
        <v>17</v>
      </c>
    </row>
    <row r="31" spans="1:10" x14ac:dyDescent="0.3">
      <c r="A31" t="s">
        <v>20</v>
      </c>
      <c r="B31">
        <v>361</v>
      </c>
      <c r="I31" t="s">
        <v>14</v>
      </c>
      <c r="J31">
        <v>6</v>
      </c>
    </row>
    <row r="32" spans="1:10" x14ac:dyDescent="0.3">
      <c r="A32" t="s">
        <v>20</v>
      </c>
      <c r="B32">
        <v>131</v>
      </c>
      <c r="I32" t="s">
        <v>14</v>
      </c>
      <c r="J32">
        <v>7</v>
      </c>
    </row>
    <row r="33" spans="1:10" x14ac:dyDescent="0.3">
      <c r="A33" t="s">
        <v>20</v>
      </c>
      <c r="B33">
        <v>126</v>
      </c>
      <c r="I33" t="s">
        <v>14</v>
      </c>
      <c r="J33">
        <v>36</v>
      </c>
    </row>
    <row r="34" spans="1:10" x14ac:dyDescent="0.3">
      <c r="A34" t="s">
        <v>20</v>
      </c>
      <c r="B34">
        <v>275</v>
      </c>
      <c r="I34" t="s">
        <v>14</v>
      </c>
      <c r="J34">
        <v>31</v>
      </c>
    </row>
    <row r="35" spans="1:10" x14ac:dyDescent="0.3">
      <c r="A35" t="s">
        <v>20</v>
      </c>
      <c r="B35">
        <v>94</v>
      </c>
      <c r="I35" t="s">
        <v>14</v>
      </c>
      <c r="J35">
        <v>35</v>
      </c>
    </row>
    <row r="36" spans="1:10" x14ac:dyDescent="0.3">
      <c r="A36" t="s">
        <v>20</v>
      </c>
      <c r="B36">
        <v>89</v>
      </c>
      <c r="I36" t="s">
        <v>14</v>
      </c>
      <c r="J36">
        <v>12</v>
      </c>
    </row>
    <row r="37" spans="1:10" x14ac:dyDescent="0.3">
      <c r="A37" t="s">
        <v>20</v>
      </c>
      <c r="B37">
        <v>159</v>
      </c>
      <c r="I37" t="s">
        <v>14</v>
      </c>
      <c r="J37">
        <v>52</v>
      </c>
    </row>
    <row r="38" spans="1:10" x14ac:dyDescent="0.3">
      <c r="A38" t="s">
        <v>20</v>
      </c>
      <c r="B38">
        <v>50</v>
      </c>
      <c r="I38" t="s">
        <v>14</v>
      </c>
      <c r="J38">
        <v>13</v>
      </c>
    </row>
    <row r="39" spans="1:10" x14ac:dyDescent="0.3">
      <c r="A39" t="s">
        <v>20</v>
      </c>
      <c r="B39">
        <v>41</v>
      </c>
      <c r="I39" t="s">
        <v>14</v>
      </c>
      <c r="J39">
        <v>21</v>
      </c>
    </row>
    <row r="40" spans="1:10" x14ac:dyDescent="0.3">
      <c r="A40" t="s">
        <v>20</v>
      </c>
      <c r="B40">
        <v>246</v>
      </c>
    </row>
    <row r="41" spans="1:10" x14ac:dyDescent="0.3">
      <c r="A41" t="s">
        <v>20</v>
      </c>
      <c r="B41">
        <v>146</v>
      </c>
    </row>
    <row r="42" spans="1:10" x14ac:dyDescent="0.3">
      <c r="A42" t="s">
        <v>20</v>
      </c>
      <c r="B42">
        <v>340</v>
      </c>
    </row>
    <row r="43" spans="1:10" x14ac:dyDescent="0.3">
      <c r="A43" t="s">
        <v>20</v>
      </c>
      <c r="B43">
        <v>157</v>
      </c>
    </row>
    <row r="44" spans="1:10" x14ac:dyDescent="0.3">
      <c r="A44" t="s">
        <v>20</v>
      </c>
      <c r="B44">
        <v>80</v>
      </c>
    </row>
    <row r="45" spans="1:10" x14ac:dyDescent="0.3">
      <c r="A45" t="s">
        <v>20</v>
      </c>
      <c r="B45">
        <v>43</v>
      </c>
    </row>
    <row r="46" spans="1:10" x14ac:dyDescent="0.3">
      <c r="A46" t="s">
        <v>20</v>
      </c>
      <c r="B46">
        <v>165</v>
      </c>
    </row>
    <row r="47" spans="1:10" x14ac:dyDescent="0.3">
      <c r="A47" t="s">
        <v>20</v>
      </c>
      <c r="B47">
        <v>138</v>
      </c>
    </row>
    <row r="48" spans="1:10" x14ac:dyDescent="0.3">
      <c r="A48" t="s">
        <v>20</v>
      </c>
      <c r="B48">
        <v>112</v>
      </c>
    </row>
    <row r="49" spans="1:2" x14ac:dyDescent="0.3">
      <c r="A49" t="s">
        <v>20</v>
      </c>
      <c r="B49">
        <v>101</v>
      </c>
    </row>
    <row r="50" spans="1:2" x14ac:dyDescent="0.3">
      <c r="A50" t="s">
        <v>20</v>
      </c>
      <c r="B50">
        <v>92</v>
      </c>
    </row>
    <row r="51" spans="1:2" x14ac:dyDescent="0.3">
      <c r="A51" t="s">
        <v>20</v>
      </c>
      <c r="B51">
        <v>62</v>
      </c>
    </row>
    <row r="52" spans="1:2" x14ac:dyDescent="0.3">
      <c r="A52" t="s">
        <v>20</v>
      </c>
      <c r="B52">
        <v>97</v>
      </c>
    </row>
    <row r="53" spans="1:2" x14ac:dyDescent="0.3">
      <c r="A53" t="s">
        <v>20</v>
      </c>
      <c r="B53">
        <v>238</v>
      </c>
    </row>
    <row r="54" spans="1:2" x14ac:dyDescent="0.3">
      <c r="A54" t="s">
        <v>20</v>
      </c>
      <c r="B54">
        <v>214</v>
      </c>
    </row>
    <row r="55" spans="1:2" x14ac:dyDescent="0.3">
      <c r="A55" t="s">
        <v>20</v>
      </c>
      <c r="B55">
        <v>222</v>
      </c>
    </row>
    <row r="56" spans="1:2" x14ac:dyDescent="0.3">
      <c r="A56" t="s">
        <v>20</v>
      </c>
      <c r="B56">
        <v>59</v>
      </c>
    </row>
    <row r="57" spans="1:2" x14ac:dyDescent="0.3">
      <c r="A57" t="s">
        <v>20</v>
      </c>
      <c r="B57">
        <v>88</v>
      </c>
    </row>
    <row r="58" spans="1:2" x14ac:dyDescent="0.3">
      <c r="A58" t="s">
        <v>20</v>
      </c>
      <c r="B58">
        <v>138</v>
      </c>
    </row>
    <row r="59" spans="1:2" x14ac:dyDescent="0.3">
      <c r="A59" t="s">
        <v>20</v>
      </c>
      <c r="B59">
        <v>107</v>
      </c>
    </row>
    <row r="60" spans="1:2" x14ac:dyDescent="0.3">
      <c r="A60" t="s">
        <v>20</v>
      </c>
      <c r="B60">
        <v>199</v>
      </c>
    </row>
    <row r="61" spans="1:2" x14ac:dyDescent="0.3">
      <c r="A61" t="s">
        <v>20</v>
      </c>
      <c r="B61">
        <v>86</v>
      </c>
    </row>
    <row r="62" spans="1:2" x14ac:dyDescent="0.3">
      <c r="A62" t="s">
        <v>20</v>
      </c>
      <c r="B62">
        <v>48</v>
      </c>
    </row>
    <row r="63" spans="1:2" x14ac:dyDescent="0.3">
      <c r="A63" t="s">
        <v>20</v>
      </c>
      <c r="B63">
        <v>87</v>
      </c>
    </row>
    <row r="64" spans="1:2" x14ac:dyDescent="0.3">
      <c r="A64" t="s">
        <v>20</v>
      </c>
      <c r="B64">
        <v>116</v>
      </c>
    </row>
    <row r="65" spans="1:2" x14ac:dyDescent="0.3">
      <c r="A65" t="s">
        <v>20</v>
      </c>
      <c r="B65">
        <v>91</v>
      </c>
    </row>
    <row r="66" spans="1:2" x14ac:dyDescent="0.3">
      <c r="A66" t="s">
        <v>20</v>
      </c>
      <c r="B66">
        <v>393</v>
      </c>
    </row>
    <row r="67" spans="1:2" x14ac:dyDescent="0.3">
      <c r="A67" t="s">
        <v>20</v>
      </c>
      <c r="B67">
        <v>107</v>
      </c>
    </row>
    <row r="68" spans="1:2" x14ac:dyDescent="0.3">
      <c r="A68" t="s">
        <v>20</v>
      </c>
      <c r="B68">
        <v>72</v>
      </c>
    </row>
    <row r="69" spans="1:2" x14ac:dyDescent="0.3">
      <c r="A69" t="s">
        <v>20</v>
      </c>
      <c r="B69">
        <v>142</v>
      </c>
    </row>
    <row r="70" spans="1:2" x14ac:dyDescent="0.3">
      <c r="A70" t="s">
        <v>20</v>
      </c>
      <c r="B70">
        <v>85</v>
      </c>
    </row>
    <row r="71" spans="1:2" x14ac:dyDescent="0.3">
      <c r="A71" t="s">
        <v>20</v>
      </c>
      <c r="B71">
        <v>223</v>
      </c>
    </row>
    <row r="72" spans="1:2" x14ac:dyDescent="0.3">
      <c r="A72" t="s">
        <v>20</v>
      </c>
      <c r="B72">
        <v>133</v>
      </c>
    </row>
    <row r="73" spans="1:2" x14ac:dyDescent="0.3">
      <c r="A73" t="s">
        <v>20</v>
      </c>
      <c r="B73">
        <v>190</v>
      </c>
    </row>
    <row r="74" spans="1:2" x14ac:dyDescent="0.3">
      <c r="A74" t="s">
        <v>20</v>
      </c>
      <c r="B74">
        <v>41</v>
      </c>
    </row>
    <row r="75" spans="1:2" x14ac:dyDescent="0.3">
      <c r="A75" t="s">
        <v>20</v>
      </c>
      <c r="B75">
        <v>187</v>
      </c>
    </row>
    <row r="76" spans="1:2" x14ac:dyDescent="0.3">
      <c r="A76" t="s">
        <v>20</v>
      </c>
      <c r="B76">
        <v>191</v>
      </c>
    </row>
    <row r="77" spans="1:2" x14ac:dyDescent="0.3">
      <c r="A77" t="s">
        <v>20</v>
      </c>
      <c r="B77">
        <v>112</v>
      </c>
    </row>
    <row r="78" spans="1:2" x14ac:dyDescent="0.3">
      <c r="A78" t="s">
        <v>20</v>
      </c>
      <c r="B78">
        <v>101</v>
      </c>
    </row>
    <row r="79" spans="1:2" x14ac:dyDescent="0.3">
      <c r="A79" t="s">
        <v>20</v>
      </c>
      <c r="B79">
        <v>131</v>
      </c>
    </row>
    <row r="80" spans="1:2" x14ac:dyDescent="0.3">
      <c r="A80" t="s">
        <v>20</v>
      </c>
      <c r="B80">
        <v>84</v>
      </c>
    </row>
    <row r="81" spans="1:2" x14ac:dyDescent="0.3">
      <c r="A81" t="s">
        <v>20</v>
      </c>
      <c r="B81">
        <v>50</v>
      </c>
    </row>
    <row r="82" spans="1:2" x14ac:dyDescent="0.3">
      <c r="A82" t="s">
        <v>20</v>
      </c>
      <c r="B82">
        <v>123</v>
      </c>
    </row>
    <row r="83" spans="1:2" x14ac:dyDescent="0.3">
      <c r="A83" t="s">
        <v>20</v>
      </c>
      <c r="B83">
        <v>484</v>
      </c>
    </row>
    <row r="84" spans="1:2" x14ac:dyDescent="0.3">
      <c r="A84" t="s">
        <v>20</v>
      </c>
      <c r="B84">
        <v>134</v>
      </c>
    </row>
    <row r="85" spans="1:2" x14ac:dyDescent="0.3">
      <c r="A85" t="s">
        <v>20</v>
      </c>
      <c r="B85">
        <v>92</v>
      </c>
    </row>
    <row r="86" spans="1:2" x14ac:dyDescent="0.3">
      <c r="A86" t="s">
        <v>20</v>
      </c>
      <c r="B86">
        <v>219</v>
      </c>
    </row>
    <row r="87" spans="1:2" x14ac:dyDescent="0.3">
      <c r="A87" t="s">
        <v>20</v>
      </c>
      <c r="B87">
        <v>249</v>
      </c>
    </row>
    <row r="88" spans="1:2" x14ac:dyDescent="0.3">
      <c r="A88" t="s">
        <v>20</v>
      </c>
      <c r="B88">
        <v>170</v>
      </c>
    </row>
    <row r="89" spans="1:2" x14ac:dyDescent="0.3">
      <c r="A89" t="s">
        <v>20</v>
      </c>
      <c r="B89">
        <v>50</v>
      </c>
    </row>
    <row r="90" spans="1:2" x14ac:dyDescent="0.3">
      <c r="A90" t="s">
        <v>20</v>
      </c>
      <c r="B90">
        <v>80</v>
      </c>
    </row>
    <row r="91" spans="1:2" x14ac:dyDescent="0.3">
      <c r="A91" t="s">
        <v>20</v>
      </c>
      <c r="B91">
        <v>42</v>
      </c>
    </row>
    <row r="92" spans="1:2" x14ac:dyDescent="0.3">
      <c r="A92" t="s">
        <v>20</v>
      </c>
      <c r="B92">
        <v>139</v>
      </c>
    </row>
    <row r="93" spans="1:2" x14ac:dyDescent="0.3">
      <c r="A93" t="s">
        <v>20</v>
      </c>
      <c r="B93">
        <v>381</v>
      </c>
    </row>
    <row r="94" spans="1:2" x14ac:dyDescent="0.3">
      <c r="A94" t="s">
        <v>20</v>
      </c>
      <c r="B94">
        <v>194</v>
      </c>
    </row>
    <row r="95" spans="1:2" x14ac:dyDescent="0.3">
      <c r="A95" t="s">
        <v>20</v>
      </c>
      <c r="B95">
        <v>142</v>
      </c>
    </row>
    <row r="96" spans="1:2" x14ac:dyDescent="0.3">
      <c r="A96" t="s">
        <v>20</v>
      </c>
      <c r="B96">
        <v>173</v>
      </c>
    </row>
    <row r="97" spans="1:2" x14ac:dyDescent="0.3">
      <c r="A97" t="s">
        <v>20</v>
      </c>
      <c r="B97">
        <v>144</v>
      </c>
    </row>
    <row r="98" spans="1:2" x14ac:dyDescent="0.3">
      <c r="A98" t="s">
        <v>20</v>
      </c>
      <c r="B98">
        <v>268</v>
      </c>
    </row>
    <row r="99" spans="1:2" x14ac:dyDescent="0.3">
      <c r="A99" t="s">
        <v>20</v>
      </c>
      <c r="B99">
        <v>195</v>
      </c>
    </row>
    <row r="100" spans="1:2" x14ac:dyDescent="0.3">
      <c r="A100" t="s">
        <v>20</v>
      </c>
      <c r="B100">
        <v>186</v>
      </c>
    </row>
    <row r="101" spans="1:2" x14ac:dyDescent="0.3">
      <c r="A101" t="s">
        <v>20</v>
      </c>
      <c r="B101">
        <v>126</v>
      </c>
    </row>
    <row r="102" spans="1:2" x14ac:dyDescent="0.3">
      <c r="A102" t="s">
        <v>20</v>
      </c>
      <c r="B102">
        <v>202</v>
      </c>
    </row>
    <row r="103" spans="1:2" x14ac:dyDescent="0.3">
      <c r="A103" t="s">
        <v>20</v>
      </c>
      <c r="B103">
        <v>84</v>
      </c>
    </row>
    <row r="104" spans="1:2" x14ac:dyDescent="0.3">
      <c r="A104" t="s">
        <v>20</v>
      </c>
      <c r="B104">
        <v>88</v>
      </c>
    </row>
    <row r="105" spans="1:2" x14ac:dyDescent="0.3">
      <c r="A105" t="s">
        <v>20</v>
      </c>
      <c r="B105">
        <v>156</v>
      </c>
    </row>
    <row r="106" spans="1:2" x14ac:dyDescent="0.3">
      <c r="A106" t="s">
        <v>20</v>
      </c>
      <c r="B106">
        <v>198</v>
      </c>
    </row>
    <row r="107" spans="1:2" x14ac:dyDescent="0.3">
      <c r="A107" t="s">
        <v>20</v>
      </c>
      <c r="B107">
        <v>85</v>
      </c>
    </row>
    <row r="108" spans="1:2" x14ac:dyDescent="0.3">
      <c r="A108" t="s">
        <v>20</v>
      </c>
      <c r="B108">
        <v>144</v>
      </c>
    </row>
    <row r="109" spans="1:2" x14ac:dyDescent="0.3">
      <c r="A109" t="s">
        <v>20</v>
      </c>
      <c r="B109">
        <v>107</v>
      </c>
    </row>
    <row r="110" spans="1:2" x14ac:dyDescent="0.3">
      <c r="A110" t="s">
        <v>20</v>
      </c>
      <c r="B110">
        <v>160</v>
      </c>
    </row>
    <row r="111" spans="1:2" x14ac:dyDescent="0.3">
      <c r="A111" t="s">
        <v>20</v>
      </c>
      <c r="B111">
        <v>316</v>
      </c>
    </row>
    <row r="112" spans="1:2" x14ac:dyDescent="0.3">
      <c r="A112" t="s">
        <v>20</v>
      </c>
      <c r="B112">
        <v>26</v>
      </c>
    </row>
    <row r="113" spans="1:2" x14ac:dyDescent="0.3">
      <c r="A113" t="s">
        <v>20</v>
      </c>
      <c r="B113">
        <v>55</v>
      </c>
    </row>
    <row r="114" spans="1:2" x14ac:dyDescent="0.3">
      <c r="A114" t="s">
        <v>20</v>
      </c>
      <c r="B114">
        <v>128</v>
      </c>
    </row>
    <row r="115" spans="1:2" x14ac:dyDescent="0.3">
      <c r="A115" t="s">
        <v>20</v>
      </c>
      <c r="B115">
        <v>154</v>
      </c>
    </row>
    <row r="116" spans="1:2" x14ac:dyDescent="0.3">
      <c r="A116" t="s">
        <v>20</v>
      </c>
      <c r="B116">
        <v>96</v>
      </c>
    </row>
    <row r="117" spans="1:2" x14ac:dyDescent="0.3">
      <c r="A117" t="s">
        <v>20</v>
      </c>
      <c r="B117">
        <v>363</v>
      </c>
    </row>
    <row r="118" spans="1:2" x14ac:dyDescent="0.3">
      <c r="A118" t="s">
        <v>20</v>
      </c>
      <c r="B118">
        <v>147</v>
      </c>
    </row>
    <row r="119" spans="1:2" x14ac:dyDescent="0.3">
      <c r="A119" t="s">
        <v>20</v>
      </c>
      <c r="B119">
        <v>110</v>
      </c>
    </row>
    <row r="120" spans="1:2" x14ac:dyDescent="0.3">
      <c r="A120" t="s">
        <v>20</v>
      </c>
      <c r="B120">
        <v>269</v>
      </c>
    </row>
    <row r="121" spans="1:2" x14ac:dyDescent="0.3">
      <c r="A121" t="s">
        <v>20</v>
      </c>
      <c r="B121">
        <v>175</v>
      </c>
    </row>
    <row r="122" spans="1:2" x14ac:dyDescent="0.3">
      <c r="A122" t="s">
        <v>20</v>
      </c>
      <c r="B122">
        <v>190</v>
      </c>
    </row>
    <row r="123" spans="1:2" x14ac:dyDescent="0.3">
      <c r="A123" t="s">
        <v>20</v>
      </c>
      <c r="B123">
        <v>137</v>
      </c>
    </row>
    <row r="124" spans="1:2" x14ac:dyDescent="0.3">
      <c r="A124" t="s">
        <v>20</v>
      </c>
      <c r="B124">
        <v>125</v>
      </c>
    </row>
    <row r="125" spans="1:2" x14ac:dyDescent="0.3">
      <c r="A125" t="s">
        <v>20</v>
      </c>
      <c r="B125">
        <v>157</v>
      </c>
    </row>
    <row r="126" spans="1:2" x14ac:dyDescent="0.3">
      <c r="A126" t="s">
        <v>20</v>
      </c>
      <c r="B126">
        <v>144</v>
      </c>
    </row>
    <row r="127" spans="1:2" x14ac:dyDescent="0.3">
      <c r="A127" t="s">
        <v>20</v>
      </c>
      <c r="B127">
        <v>536</v>
      </c>
    </row>
    <row r="128" spans="1:2" x14ac:dyDescent="0.3">
      <c r="A128" t="s">
        <v>20</v>
      </c>
      <c r="B128">
        <v>180</v>
      </c>
    </row>
    <row r="129" spans="1:2" x14ac:dyDescent="0.3">
      <c r="A129" t="s">
        <v>20</v>
      </c>
      <c r="B129">
        <v>130</v>
      </c>
    </row>
    <row r="130" spans="1:2" x14ac:dyDescent="0.3">
      <c r="A130" t="s">
        <v>20</v>
      </c>
      <c r="B130">
        <v>122</v>
      </c>
    </row>
    <row r="131" spans="1:2" x14ac:dyDescent="0.3">
      <c r="A131" t="s">
        <v>20</v>
      </c>
      <c r="B131">
        <v>140</v>
      </c>
    </row>
    <row r="132" spans="1:2" x14ac:dyDescent="0.3">
      <c r="A132" t="s">
        <v>20</v>
      </c>
      <c r="B132">
        <v>280</v>
      </c>
    </row>
    <row r="133" spans="1:2" x14ac:dyDescent="0.3">
      <c r="A133" t="s">
        <v>20</v>
      </c>
      <c r="B133">
        <v>270</v>
      </c>
    </row>
    <row r="134" spans="1:2" x14ac:dyDescent="0.3">
      <c r="A134" t="s">
        <v>20</v>
      </c>
      <c r="B134">
        <v>137</v>
      </c>
    </row>
    <row r="135" spans="1:2" x14ac:dyDescent="0.3">
      <c r="A135" t="s">
        <v>20</v>
      </c>
      <c r="B135">
        <v>288</v>
      </c>
    </row>
    <row r="136" spans="1:2" x14ac:dyDescent="0.3">
      <c r="A136" t="s">
        <v>20</v>
      </c>
      <c r="B136">
        <v>148</v>
      </c>
    </row>
    <row r="137" spans="1:2" x14ac:dyDescent="0.3">
      <c r="A137" t="s">
        <v>20</v>
      </c>
      <c r="B137">
        <v>114</v>
      </c>
    </row>
    <row r="138" spans="1:2" x14ac:dyDescent="0.3">
      <c r="A138" t="s">
        <v>20</v>
      </c>
      <c r="B138">
        <v>166</v>
      </c>
    </row>
    <row r="139" spans="1:2" x14ac:dyDescent="0.3">
      <c r="A139" t="s">
        <v>20</v>
      </c>
      <c r="B139">
        <v>100</v>
      </c>
    </row>
    <row r="140" spans="1:2" x14ac:dyDescent="0.3">
      <c r="A140" t="s">
        <v>20</v>
      </c>
      <c r="B140">
        <v>148</v>
      </c>
    </row>
    <row r="141" spans="1:2" x14ac:dyDescent="0.3">
      <c r="A141" t="s">
        <v>20</v>
      </c>
      <c r="B141">
        <v>198</v>
      </c>
    </row>
    <row r="142" spans="1:2" x14ac:dyDescent="0.3">
      <c r="A142" t="s">
        <v>20</v>
      </c>
      <c r="B142">
        <v>150</v>
      </c>
    </row>
    <row r="143" spans="1:2" x14ac:dyDescent="0.3">
      <c r="A143" t="s">
        <v>20</v>
      </c>
      <c r="B143">
        <v>216</v>
      </c>
    </row>
    <row r="144" spans="1:2" x14ac:dyDescent="0.3">
      <c r="A144" t="s">
        <v>20</v>
      </c>
      <c r="B144">
        <v>174</v>
      </c>
    </row>
    <row r="145" spans="1:2" x14ac:dyDescent="0.3">
      <c r="A145" t="s">
        <v>20</v>
      </c>
      <c r="B145">
        <v>207</v>
      </c>
    </row>
    <row r="146" spans="1:2" x14ac:dyDescent="0.3">
      <c r="A146" t="s">
        <v>20</v>
      </c>
      <c r="B146">
        <v>181</v>
      </c>
    </row>
    <row r="147" spans="1:2" x14ac:dyDescent="0.3">
      <c r="A147" t="s">
        <v>20</v>
      </c>
      <c r="B147">
        <v>121</v>
      </c>
    </row>
    <row r="148" spans="1:2" x14ac:dyDescent="0.3">
      <c r="A148" t="s">
        <v>20</v>
      </c>
      <c r="B148">
        <v>106</v>
      </c>
    </row>
    <row r="149" spans="1:2" x14ac:dyDescent="0.3">
      <c r="A149" t="s">
        <v>20</v>
      </c>
      <c r="B149">
        <v>218</v>
      </c>
    </row>
    <row r="150" spans="1:2" x14ac:dyDescent="0.3">
      <c r="A150" t="s">
        <v>20</v>
      </c>
      <c r="B150">
        <v>68</v>
      </c>
    </row>
    <row r="151" spans="1:2" x14ac:dyDescent="0.3">
      <c r="A151" t="s">
        <v>20</v>
      </c>
      <c r="B151">
        <v>133</v>
      </c>
    </row>
    <row r="152" spans="1:2" x14ac:dyDescent="0.3">
      <c r="A152" t="s">
        <v>20</v>
      </c>
      <c r="B152">
        <v>279</v>
      </c>
    </row>
    <row r="153" spans="1:2" x14ac:dyDescent="0.3">
      <c r="A153" t="s">
        <v>20</v>
      </c>
      <c r="B153">
        <v>210</v>
      </c>
    </row>
    <row r="154" spans="1:2" x14ac:dyDescent="0.3">
      <c r="A154" t="s">
        <v>20</v>
      </c>
      <c r="B154">
        <v>252</v>
      </c>
    </row>
    <row r="155" spans="1:2" x14ac:dyDescent="0.3">
      <c r="A155" t="s">
        <v>20</v>
      </c>
      <c r="B155">
        <v>157</v>
      </c>
    </row>
    <row r="156" spans="1:2" x14ac:dyDescent="0.3">
      <c r="A156" t="s">
        <v>20</v>
      </c>
      <c r="B156">
        <v>194</v>
      </c>
    </row>
    <row r="157" spans="1:2" x14ac:dyDescent="0.3">
      <c r="A157" t="s">
        <v>20</v>
      </c>
      <c r="B157">
        <v>82</v>
      </c>
    </row>
    <row r="158" spans="1:2" x14ac:dyDescent="0.3">
      <c r="A158" t="s">
        <v>20</v>
      </c>
      <c r="B158">
        <v>132</v>
      </c>
    </row>
    <row r="159" spans="1:2" x14ac:dyDescent="0.3">
      <c r="A159" t="s">
        <v>20</v>
      </c>
      <c r="B159">
        <v>48</v>
      </c>
    </row>
    <row r="160" spans="1:2" x14ac:dyDescent="0.3">
      <c r="A160" t="s">
        <v>20</v>
      </c>
      <c r="B160">
        <v>110</v>
      </c>
    </row>
    <row r="161" spans="1:2" x14ac:dyDescent="0.3">
      <c r="A161" t="s">
        <v>20</v>
      </c>
      <c r="B161">
        <v>172</v>
      </c>
    </row>
    <row r="162" spans="1:2" x14ac:dyDescent="0.3">
      <c r="A162" t="s">
        <v>20</v>
      </c>
      <c r="B162">
        <v>158</v>
      </c>
    </row>
    <row r="163" spans="1:2" x14ac:dyDescent="0.3">
      <c r="A163" t="s">
        <v>20</v>
      </c>
      <c r="B163">
        <v>65</v>
      </c>
    </row>
    <row r="164" spans="1:2" x14ac:dyDescent="0.3">
      <c r="A164" t="s">
        <v>20</v>
      </c>
      <c r="B164">
        <v>85</v>
      </c>
    </row>
    <row r="165" spans="1:2" x14ac:dyDescent="0.3">
      <c r="A165" t="s">
        <v>20</v>
      </c>
      <c r="B165">
        <v>217</v>
      </c>
    </row>
    <row r="166" spans="1:2" x14ac:dyDescent="0.3">
      <c r="A166" t="s">
        <v>20</v>
      </c>
      <c r="B166">
        <v>150</v>
      </c>
    </row>
    <row r="167" spans="1:2" x14ac:dyDescent="0.3">
      <c r="A167" t="s">
        <v>20</v>
      </c>
      <c r="B167">
        <v>300</v>
      </c>
    </row>
    <row r="168" spans="1:2" x14ac:dyDescent="0.3">
      <c r="A168" t="s">
        <v>20</v>
      </c>
      <c r="B168">
        <v>81</v>
      </c>
    </row>
    <row r="169" spans="1:2" x14ac:dyDescent="0.3">
      <c r="A169" t="s">
        <v>20</v>
      </c>
      <c r="B169">
        <v>53</v>
      </c>
    </row>
    <row r="170" spans="1:2" x14ac:dyDescent="0.3">
      <c r="A170" t="s">
        <v>20</v>
      </c>
      <c r="B170">
        <v>193</v>
      </c>
    </row>
    <row r="171" spans="1:2" x14ac:dyDescent="0.3">
      <c r="A171" t="s">
        <v>20</v>
      </c>
      <c r="B171">
        <v>52</v>
      </c>
    </row>
    <row r="172" spans="1:2" x14ac:dyDescent="0.3">
      <c r="A172" t="s">
        <v>20</v>
      </c>
      <c r="B172">
        <v>165</v>
      </c>
    </row>
    <row r="173" spans="1:2" x14ac:dyDescent="0.3">
      <c r="A173" t="s">
        <v>20</v>
      </c>
      <c r="B173">
        <v>56</v>
      </c>
    </row>
    <row r="174" spans="1:2" x14ac:dyDescent="0.3">
      <c r="A174" t="s">
        <v>20</v>
      </c>
      <c r="B174">
        <v>123</v>
      </c>
    </row>
    <row r="175" spans="1:2" x14ac:dyDescent="0.3">
      <c r="A175" t="s">
        <v>20</v>
      </c>
      <c r="B175">
        <v>110</v>
      </c>
    </row>
    <row r="176" spans="1:2" x14ac:dyDescent="0.3">
      <c r="A176" t="s">
        <v>20</v>
      </c>
      <c r="B176">
        <v>80</v>
      </c>
    </row>
    <row r="177" spans="1:2" x14ac:dyDescent="0.3">
      <c r="A177" t="s">
        <v>20</v>
      </c>
      <c r="B177">
        <v>179</v>
      </c>
    </row>
    <row r="178" spans="1:2" x14ac:dyDescent="0.3">
      <c r="A178" t="s">
        <v>20</v>
      </c>
      <c r="B178">
        <v>156</v>
      </c>
    </row>
    <row r="179" spans="1:2" x14ac:dyDescent="0.3">
      <c r="A179" t="s">
        <v>20</v>
      </c>
      <c r="B179">
        <v>40</v>
      </c>
    </row>
    <row r="180" spans="1:2" x14ac:dyDescent="0.3">
      <c r="A180" t="s">
        <v>20</v>
      </c>
      <c r="B180">
        <v>65</v>
      </c>
    </row>
    <row r="181" spans="1:2" x14ac:dyDescent="0.3">
      <c r="A181" t="s">
        <v>20</v>
      </c>
      <c r="B181">
        <v>85</v>
      </c>
    </row>
    <row r="182" spans="1:2" x14ac:dyDescent="0.3">
      <c r="A182" t="s">
        <v>20</v>
      </c>
      <c r="B182">
        <v>144</v>
      </c>
    </row>
    <row r="183" spans="1:2" x14ac:dyDescent="0.3">
      <c r="A183" t="s">
        <v>20</v>
      </c>
      <c r="B183">
        <v>112</v>
      </c>
    </row>
    <row r="184" spans="1:2" x14ac:dyDescent="0.3">
      <c r="A184" t="s">
        <v>20</v>
      </c>
      <c r="B184">
        <v>266</v>
      </c>
    </row>
    <row r="185" spans="1:2" x14ac:dyDescent="0.3">
      <c r="A185" t="s">
        <v>20</v>
      </c>
      <c r="B185">
        <v>155</v>
      </c>
    </row>
    <row r="186" spans="1:2" x14ac:dyDescent="0.3">
      <c r="A186" t="s">
        <v>20</v>
      </c>
      <c r="B186">
        <v>207</v>
      </c>
    </row>
    <row r="187" spans="1:2" x14ac:dyDescent="0.3">
      <c r="A187" t="s">
        <v>20</v>
      </c>
      <c r="B187">
        <v>245</v>
      </c>
    </row>
    <row r="188" spans="1:2" x14ac:dyDescent="0.3">
      <c r="A188" t="s">
        <v>20</v>
      </c>
      <c r="B188">
        <v>114</v>
      </c>
    </row>
    <row r="189" spans="1:2" x14ac:dyDescent="0.3">
      <c r="A189" t="s">
        <v>20</v>
      </c>
      <c r="B189">
        <v>140</v>
      </c>
    </row>
    <row r="190" spans="1:2" x14ac:dyDescent="0.3">
      <c r="A190" t="s">
        <v>20</v>
      </c>
      <c r="B190">
        <v>92</v>
      </c>
    </row>
    <row r="191" spans="1:2" x14ac:dyDescent="0.3">
      <c r="A191" t="s">
        <v>20</v>
      </c>
      <c r="B191">
        <v>226</v>
      </c>
    </row>
    <row r="192" spans="1:2" x14ac:dyDescent="0.3">
      <c r="A192" t="s">
        <v>20</v>
      </c>
      <c r="B192">
        <v>132</v>
      </c>
    </row>
  </sheetData>
  <mergeCells count="16">
    <mergeCell ref="M8:N8"/>
    <mergeCell ref="E9:F9"/>
    <mergeCell ref="M9:N9"/>
    <mergeCell ref="L2:N2"/>
    <mergeCell ref="M3:N3"/>
    <mergeCell ref="M4:N4"/>
    <mergeCell ref="M5:N5"/>
    <mergeCell ref="M6:N6"/>
    <mergeCell ref="M7:N7"/>
    <mergeCell ref="D2:F2"/>
    <mergeCell ref="E3:F3"/>
    <mergeCell ref="E4:F4"/>
    <mergeCell ref="E5:F5"/>
    <mergeCell ref="E6:F6"/>
    <mergeCell ref="E7:F7"/>
    <mergeCell ref="E8:F8"/>
  </mergeCells>
  <conditionalFormatting sqref="A1:A192">
    <cfRule type="containsText" dxfId="11" priority="9" operator="containsText" text="live">
      <formula>NOT(ISERROR(SEARCH("live",A1)))</formula>
    </cfRule>
    <cfRule type="containsText" dxfId="10" priority="10" operator="containsText" text="canceled">
      <formula>NOT(ISERROR(SEARCH("canceled",A1)))</formula>
    </cfRule>
    <cfRule type="containsText" dxfId="9" priority="11" operator="containsText" text="successful">
      <formula>NOT(ISERROR(SEARCH("successful",A1)))</formula>
    </cfRule>
    <cfRule type="containsText" dxfId="8" priority="12" operator="containsText" text="failed">
      <formula>NOT(ISERROR(SEARCH("failed",A1)))</formula>
    </cfRule>
  </conditionalFormatting>
  <conditionalFormatting sqref="I1:I39">
    <cfRule type="containsText" dxfId="7" priority="5" operator="containsText" text="live">
      <formula>NOT(ISERROR(SEARCH("live",I1)))</formula>
    </cfRule>
    <cfRule type="containsText" dxfId="6" priority="6" operator="containsText" text="canceled">
      <formula>NOT(ISERROR(SEARCH("canceled",I1)))</formula>
    </cfRule>
    <cfRule type="containsText" dxfId="5" priority="7" operator="containsText" text="successful">
      <formula>NOT(ISERROR(SEARCH("successful",I1)))</formula>
    </cfRule>
    <cfRule type="containsText" dxfId="4" priority="8" operator="containsText" text="failed">
      <formula>NOT(ISERROR(SEARCH("failed",I1)))</formula>
    </cfRule>
  </conditionalFormatting>
  <conditionalFormatting sqref="D2">
    <cfRule type="containsText" dxfId="3" priority="1" operator="containsText" text="live">
      <formula>NOT(ISERROR(SEARCH("live",D2)))</formula>
    </cfRule>
    <cfRule type="containsText" dxfId="2" priority="2" operator="containsText" text="canceled">
      <formula>NOT(ISERROR(SEARCH("canceled",D2)))</formula>
    </cfRule>
    <cfRule type="containsText" dxfId="1" priority="3" operator="containsText" text="successful">
      <formula>NOT(ISERROR(SEARCH("successful",D2)))</formula>
    </cfRule>
    <cfRule type="containsText" dxfId="0" priority="4" operator="containsText" text="failed">
      <formula>NOT(ISERROR(SEARCH("failed",D2)))</formula>
    </cfRule>
  </conditionalFormatting>
  <pageMargins left="0.7" right="0.7" top="0.75" bottom="0.75" header="0.3" footer="0.3"/>
  <ignoredErrors>
    <ignoredError sqref="E4" formulaRange="1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C7EAD-20B5-4FE8-AB7E-1C1CC31EF0CE}">
  <sheetPr codeName="Sheet7"/>
  <dimension ref="A1"/>
  <sheetViews>
    <sheetView tabSelected="1" workbookViewId="0">
      <selection activeCell="B10" sqref="B10"/>
    </sheetView>
  </sheetViews>
  <sheetFormatPr defaultRowHeight="15.6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Category Stats</vt:lpstr>
      <vt:lpstr>Time Series</vt:lpstr>
      <vt:lpstr>Sub-Category</vt:lpstr>
      <vt:lpstr>Goal Outcomes</vt:lpstr>
      <vt:lpstr>Backers_count relation</vt:lpstr>
      <vt:lpstr>Word 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Jasmine Bamba (EV Logistics Perishable)</cp:lastModifiedBy>
  <dcterms:created xsi:type="dcterms:W3CDTF">2021-09-29T18:52:28Z</dcterms:created>
  <dcterms:modified xsi:type="dcterms:W3CDTF">2023-06-15T20:39:04Z</dcterms:modified>
</cp:coreProperties>
</file>